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Budget and Finance\Institutional Research\Web Material\Budget\Tuition and Fees\"/>
    </mc:Choice>
  </mc:AlternateContent>
  <bookViews>
    <workbookView xWindow="0" yWindow="0" windowWidth="14370" windowHeight="12255" tabRatio="599"/>
  </bookViews>
  <sheets>
    <sheet name="Resident" sheetId="2" r:id="rId1"/>
    <sheet name="Resident Part-Time" sheetId="12" r:id="rId2"/>
    <sheet name="Non-Resident" sheetId="10" r:id="rId3"/>
    <sheet name="Non-Resident Part-Time" sheetId="11" r:id="rId4"/>
  </sheets>
  <definedNames>
    <definedName name="_xlnm.Print_Area" localSheetId="2">'Non-Resident'!$A$1:$O$97</definedName>
    <definedName name="_xlnm.Print_Area" localSheetId="3">'Non-Resident Part-Time'!$A$1:$O$96</definedName>
    <definedName name="_xlnm.Print_Area" localSheetId="0">Resident!$A$1:$O$94</definedName>
    <definedName name="_xlnm.Print_Titles" localSheetId="2">'Non-Resident'!$1:$7</definedName>
    <definedName name="_xlnm.Print_Titles" localSheetId="3">'Non-Resident Part-Time'!$1:$7</definedName>
    <definedName name="_xlnm.Print_Titles" localSheetId="0">Resident!$1:$7</definedName>
    <definedName name="_xlnm.Print_Titles" localSheetId="1">'Resident Part-Time'!$1:$7</definedName>
  </definedNames>
  <calcPr calcId="162913"/>
</workbook>
</file>

<file path=xl/calcChain.xml><?xml version="1.0" encoding="utf-8"?>
<calcChain xmlns="http://schemas.openxmlformats.org/spreadsheetml/2006/main">
  <c r="M82" i="11" l="1"/>
  <c r="H82" i="11"/>
  <c r="M81" i="11"/>
  <c r="H81" i="11"/>
  <c r="M80" i="11"/>
  <c r="H80" i="11"/>
  <c r="M79" i="11"/>
  <c r="H79" i="11"/>
  <c r="M78" i="11"/>
  <c r="H78" i="11"/>
  <c r="M77" i="11"/>
  <c r="H77" i="11"/>
  <c r="M76" i="11"/>
  <c r="H76" i="11"/>
  <c r="I75" i="11"/>
  <c r="M75" i="11" s="1"/>
  <c r="H75" i="11"/>
  <c r="I74" i="11"/>
  <c r="M74" i="11" s="1"/>
  <c r="H74" i="11"/>
  <c r="I73" i="11"/>
  <c r="M73" i="11" s="1"/>
  <c r="H73" i="11"/>
  <c r="I72" i="11"/>
  <c r="M72" i="11" s="1"/>
  <c r="H72" i="11"/>
  <c r="M71" i="11"/>
  <c r="H71" i="11"/>
  <c r="M70" i="11"/>
  <c r="H70" i="11"/>
  <c r="M69" i="11"/>
  <c r="H69" i="11"/>
  <c r="M66" i="11"/>
  <c r="H66" i="11"/>
  <c r="M65" i="11"/>
  <c r="H65" i="11"/>
  <c r="M62" i="11"/>
  <c r="H62" i="11"/>
  <c r="M61" i="11"/>
  <c r="H61" i="11"/>
  <c r="M60" i="11"/>
  <c r="H60" i="11"/>
  <c r="M59" i="11"/>
  <c r="H59" i="11"/>
  <c r="M58" i="11"/>
  <c r="H58" i="11"/>
  <c r="M57" i="11"/>
  <c r="H57" i="11"/>
  <c r="M56" i="11"/>
  <c r="H56" i="11"/>
  <c r="M55" i="11"/>
  <c r="H55" i="11"/>
  <c r="M53" i="11"/>
  <c r="H53" i="11"/>
  <c r="M52" i="11"/>
  <c r="H52" i="11"/>
  <c r="M51" i="11"/>
  <c r="H51" i="11"/>
  <c r="M88" i="10"/>
  <c r="H88" i="10"/>
  <c r="M87" i="10"/>
  <c r="H87" i="10"/>
  <c r="M86" i="10"/>
  <c r="H86" i="10"/>
  <c r="J85" i="10"/>
  <c r="M85" i="10" s="1"/>
  <c r="E85" i="10"/>
  <c r="H85" i="10" s="1"/>
  <c r="J84" i="10"/>
  <c r="M84" i="10" s="1"/>
  <c r="H84" i="10"/>
  <c r="E84" i="10"/>
  <c r="M82" i="10"/>
  <c r="H82" i="10"/>
  <c r="M81" i="10"/>
  <c r="H81" i="10"/>
  <c r="M80" i="10"/>
  <c r="H80" i="10"/>
  <c r="M79" i="10"/>
  <c r="H79" i="10"/>
  <c r="M78" i="10"/>
  <c r="H78" i="10"/>
  <c r="M77" i="10"/>
  <c r="H77" i="10"/>
  <c r="M76" i="10"/>
  <c r="H76" i="10"/>
  <c r="I75" i="10"/>
  <c r="M75" i="10" s="1"/>
  <c r="H75" i="10"/>
  <c r="M74" i="10"/>
  <c r="I74" i="10"/>
  <c r="H74" i="10"/>
  <c r="I73" i="10"/>
  <c r="M73" i="10" s="1"/>
  <c r="H73" i="10"/>
  <c r="I72" i="10"/>
  <c r="M72" i="10" s="1"/>
  <c r="H72" i="10"/>
  <c r="M71" i="10"/>
  <c r="H71" i="10"/>
  <c r="M70" i="10"/>
  <c r="H70" i="10"/>
  <c r="M69" i="10"/>
  <c r="H69" i="10"/>
  <c r="M68" i="10"/>
  <c r="H68" i="10"/>
  <c r="M66" i="10"/>
  <c r="H66" i="10"/>
  <c r="M65" i="10"/>
  <c r="H65" i="10"/>
  <c r="M62" i="10"/>
  <c r="D62" i="10"/>
  <c r="H62" i="10" s="1"/>
  <c r="M61" i="10"/>
  <c r="H61" i="10"/>
  <c r="D61" i="10"/>
  <c r="M60" i="10"/>
  <c r="D60" i="10"/>
  <c r="H60" i="10" s="1"/>
  <c r="M59" i="10"/>
  <c r="D59" i="10"/>
  <c r="H59" i="10" s="1"/>
  <c r="M58" i="10"/>
  <c r="D58" i="10"/>
  <c r="H58" i="10" s="1"/>
  <c r="M57" i="10"/>
  <c r="H57" i="10"/>
  <c r="D57" i="10"/>
  <c r="M56" i="10"/>
  <c r="D56" i="10"/>
  <c r="H56" i="10" s="1"/>
  <c r="M55" i="10"/>
  <c r="D55" i="10"/>
  <c r="H55" i="10" s="1"/>
  <c r="M53" i="10"/>
  <c r="H53" i="10"/>
  <c r="M52" i="10"/>
  <c r="H52" i="10"/>
  <c r="M51" i="10"/>
  <c r="H51" i="10"/>
  <c r="M77" i="12"/>
  <c r="N77" i="12" s="1"/>
  <c r="O77" i="12" s="1"/>
  <c r="H77" i="12"/>
  <c r="M76" i="12"/>
  <c r="N76" i="12" s="1"/>
  <c r="O76" i="12" s="1"/>
  <c r="H76" i="12"/>
  <c r="M75" i="12"/>
  <c r="N75" i="12" s="1"/>
  <c r="O75" i="12" s="1"/>
  <c r="H75" i="12"/>
  <c r="M74" i="12"/>
  <c r="N74" i="12" s="1"/>
  <c r="O74" i="12" s="1"/>
  <c r="H74" i="12"/>
  <c r="M73" i="12"/>
  <c r="N73" i="12" s="1"/>
  <c r="O73" i="12" s="1"/>
  <c r="H73" i="12"/>
  <c r="M72" i="12"/>
  <c r="N72" i="12" s="1"/>
  <c r="O72" i="12" s="1"/>
  <c r="H72" i="12"/>
  <c r="M71" i="12"/>
  <c r="N71" i="12" s="1"/>
  <c r="O71" i="12" s="1"/>
  <c r="H71" i="12"/>
  <c r="M70" i="12"/>
  <c r="N70" i="12" s="1"/>
  <c r="O70" i="12" s="1"/>
  <c r="I70" i="12"/>
  <c r="H70" i="12"/>
  <c r="N69" i="12"/>
  <c r="O69" i="12" s="1"/>
  <c r="M69" i="12"/>
  <c r="I69" i="12"/>
  <c r="H69" i="12"/>
  <c r="I68" i="12"/>
  <c r="M68" i="12" s="1"/>
  <c r="N68" i="12" s="1"/>
  <c r="O68" i="12" s="1"/>
  <c r="H68" i="12"/>
  <c r="I67" i="12"/>
  <c r="M67" i="12" s="1"/>
  <c r="N67" i="12" s="1"/>
  <c r="O67" i="12" s="1"/>
  <c r="H67" i="12"/>
  <c r="M66" i="12"/>
  <c r="N66" i="12" s="1"/>
  <c r="O66" i="12" s="1"/>
  <c r="H66" i="12"/>
  <c r="M65" i="12"/>
  <c r="N65" i="12" s="1"/>
  <c r="O65" i="12" s="1"/>
  <c r="H65" i="12"/>
  <c r="M64" i="12"/>
  <c r="N64" i="12" s="1"/>
  <c r="O64" i="12" s="1"/>
  <c r="H64" i="12"/>
  <c r="M61" i="12"/>
  <c r="N61" i="12" s="1"/>
  <c r="O61" i="12" s="1"/>
  <c r="H61" i="12"/>
  <c r="M60" i="12"/>
  <c r="N60" i="12" s="1"/>
  <c r="O60" i="12" s="1"/>
  <c r="H60" i="12"/>
  <c r="M57" i="12"/>
  <c r="N57" i="12" s="1"/>
  <c r="O57" i="12" s="1"/>
  <c r="H57" i="12"/>
  <c r="M56" i="12"/>
  <c r="N56" i="12" s="1"/>
  <c r="O56" i="12" s="1"/>
  <c r="H56" i="12"/>
  <c r="M55" i="12"/>
  <c r="N55" i="12" s="1"/>
  <c r="O55" i="12" s="1"/>
  <c r="H55" i="12"/>
  <c r="M54" i="12"/>
  <c r="N54" i="12" s="1"/>
  <c r="O54" i="12" s="1"/>
  <c r="H54" i="12"/>
  <c r="M53" i="12"/>
  <c r="N53" i="12" s="1"/>
  <c r="O53" i="12" s="1"/>
  <c r="H53" i="12"/>
  <c r="M52" i="12"/>
  <c r="N52" i="12" s="1"/>
  <c r="O52" i="12" s="1"/>
  <c r="H52" i="12"/>
  <c r="M51" i="12"/>
  <c r="N51" i="12" s="1"/>
  <c r="O51" i="12" s="1"/>
  <c r="H51" i="12"/>
  <c r="M50" i="12"/>
  <c r="N50" i="12" s="1"/>
  <c r="O50" i="12" s="1"/>
  <c r="H50" i="12"/>
  <c r="M48" i="12"/>
  <c r="N48" i="12" s="1"/>
  <c r="O48" i="12" s="1"/>
  <c r="H48" i="12"/>
  <c r="M47" i="12"/>
  <c r="N47" i="12" s="1"/>
  <c r="O47" i="12" s="1"/>
  <c r="H47" i="12"/>
  <c r="M46" i="12"/>
  <c r="N46" i="12" s="1"/>
  <c r="O46" i="12" s="1"/>
  <c r="H46" i="12"/>
  <c r="J83" i="2"/>
  <c r="M83" i="2" s="1"/>
  <c r="H83" i="2"/>
  <c r="M82" i="2"/>
  <c r="J82" i="2"/>
  <c r="H82" i="2"/>
  <c r="M81" i="2"/>
  <c r="J81" i="2"/>
  <c r="H81" i="2"/>
  <c r="J80" i="2"/>
  <c r="M80" i="2" s="1"/>
  <c r="H80" i="2"/>
  <c r="J79" i="2"/>
  <c r="M79" i="2" s="1"/>
  <c r="H79" i="2"/>
  <c r="M77" i="2"/>
  <c r="J77" i="2"/>
  <c r="H77" i="2"/>
  <c r="M76" i="2"/>
  <c r="J76" i="2"/>
  <c r="H76" i="2"/>
  <c r="J75" i="2"/>
  <c r="M75" i="2" s="1"/>
  <c r="H75" i="2"/>
  <c r="J74" i="2"/>
  <c r="M74" i="2" s="1"/>
  <c r="H74" i="2"/>
  <c r="M73" i="2"/>
  <c r="J73" i="2"/>
  <c r="H73" i="2"/>
  <c r="M72" i="2"/>
  <c r="J72" i="2"/>
  <c r="H72" i="2"/>
  <c r="J71" i="2"/>
  <c r="M71" i="2" s="1"/>
  <c r="H71" i="2"/>
  <c r="J70" i="2"/>
  <c r="I70" i="2"/>
  <c r="M70" i="2" s="1"/>
  <c r="H70" i="2"/>
  <c r="J69" i="2"/>
  <c r="I69" i="2"/>
  <c r="M69" i="2" s="1"/>
  <c r="H69" i="2"/>
  <c r="J68" i="2"/>
  <c r="I68" i="2"/>
  <c r="M68" i="2" s="1"/>
  <c r="H68" i="2"/>
  <c r="J67" i="2"/>
  <c r="I67" i="2"/>
  <c r="M67" i="2" s="1"/>
  <c r="H67" i="2"/>
  <c r="J66" i="2"/>
  <c r="M66" i="2" s="1"/>
  <c r="H66" i="2"/>
  <c r="M65" i="2"/>
  <c r="J65" i="2"/>
  <c r="H65" i="2"/>
  <c r="M64" i="2"/>
  <c r="J64" i="2"/>
  <c r="H64" i="2"/>
  <c r="J63" i="2"/>
  <c r="M63" i="2" s="1"/>
  <c r="H63" i="2"/>
  <c r="J61" i="2"/>
  <c r="M61" i="2" s="1"/>
  <c r="H61" i="2"/>
  <c r="J60" i="2"/>
  <c r="M60" i="2" s="1"/>
  <c r="H60" i="2"/>
  <c r="M57" i="2"/>
  <c r="H57" i="2"/>
  <c r="D57" i="2"/>
  <c r="M56" i="2"/>
  <c r="H56" i="2"/>
  <c r="D56" i="2"/>
  <c r="M55" i="2"/>
  <c r="D55" i="2"/>
  <c r="H55" i="2" s="1"/>
  <c r="M54" i="2"/>
  <c r="D54" i="2"/>
  <c r="H54" i="2" s="1"/>
  <c r="M53" i="2"/>
  <c r="H53" i="2"/>
  <c r="M52" i="2"/>
  <c r="D52" i="2"/>
  <c r="H52" i="2" s="1"/>
  <c r="M51" i="2"/>
  <c r="H51" i="2"/>
  <c r="D51" i="2"/>
  <c r="M50" i="2"/>
  <c r="H50" i="2"/>
  <c r="D50" i="2"/>
  <c r="M48" i="2"/>
  <c r="H48" i="2"/>
  <c r="M47" i="2"/>
  <c r="H47" i="2"/>
  <c r="M46" i="2"/>
  <c r="H46" i="2"/>
  <c r="M48" i="11" l="1"/>
  <c r="H48" i="11"/>
  <c r="M47" i="11"/>
  <c r="H47" i="11"/>
  <c r="M46" i="11"/>
  <c r="H46" i="11"/>
  <c r="M44" i="11"/>
  <c r="H44" i="11"/>
  <c r="M43" i="11"/>
  <c r="H43" i="11"/>
  <c r="M42" i="11"/>
  <c r="H42" i="11"/>
  <c r="M48" i="10"/>
  <c r="H48" i="10"/>
  <c r="M47" i="10"/>
  <c r="H47" i="10"/>
  <c r="M46" i="10"/>
  <c r="H46" i="10"/>
  <c r="M44" i="10"/>
  <c r="H44" i="10"/>
  <c r="M43" i="10"/>
  <c r="H43" i="10"/>
  <c r="M42" i="10"/>
  <c r="H42" i="10"/>
  <c r="M43" i="12"/>
  <c r="H43" i="12"/>
  <c r="M42" i="12"/>
  <c r="D42" i="12"/>
  <c r="H42" i="12" s="1"/>
  <c r="M41" i="12"/>
  <c r="H41" i="12"/>
  <c r="M40" i="12"/>
  <c r="H40" i="12"/>
  <c r="M38" i="12"/>
  <c r="H38" i="12"/>
  <c r="M37" i="12"/>
  <c r="H37" i="12"/>
  <c r="M36" i="12"/>
  <c r="H36" i="12"/>
  <c r="M35" i="12"/>
  <c r="H35" i="12"/>
  <c r="M17" i="12" l="1"/>
  <c r="M18" i="12"/>
  <c r="M19" i="12"/>
  <c r="M20" i="12"/>
  <c r="M21" i="12"/>
  <c r="M22" i="12"/>
  <c r="M23" i="12"/>
  <c r="M24" i="12"/>
  <c r="M25" i="12"/>
  <c r="M26" i="12"/>
  <c r="M27" i="12"/>
  <c r="M28" i="12"/>
  <c r="M29" i="12"/>
  <c r="M30" i="12"/>
  <c r="M31" i="12"/>
  <c r="M32" i="12"/>
  <c r="M24" i="2"/>
  <c r="M18" i="2"/>
  <c r="M38" i="11" l="1"/>
  <c r="M38" i="10"/>
  <c r="M37" i="10"/>
  <c r="M31" i="2"/>
  <c r="H43" i="2" l="1"/>
  <c r="H42" i="2"/>
  <c r="H41" i="2"/>
  <c r="H40" i="2"/>
  <c r="H38" i="2"/>
  <c r="H37" i="2"/>
  <c r="H36" i="2"/>
  <c r="H35" i="2"/>
  <c r="H23" i="2"/>
  <c r="H21" i="2"/>
  <c r="H20" i="2"/>
  <c r="H18" i="2"/>
  <c r="H17" i="2"/>
  <c r="H16" i="2"/>
  <c r="H14" i="2"/>
  <c r="H13" i="2"/>
  <c r="H12" i="2"/>
  <c r="H11" i="2"/>
  <c r="H10" i="2"/>
  <c r="H27" i="2" l="1"/>
  <c r="D25" i="10"/>
  <c r="H23" i="12" l="1"/>
  <c r="M14" i="2" l="1"/>
  <c r="M19" i="2"/>
  <c r="N14" i="2" l="1"/>
  <c r="O14" i="2" s="1"/>
  <c r="H29" i="12" l="1"/>
  <c r="H30" i="12"/>
  <c r="D39" i="10"/>
  <c r="D35" i="10"/>
  <c r="D34" i="10"/>
  <c r="D33" i="10"/>
  <c r="D28" i="10"/>
  <c r="H37" i="11"/>
  <c r="H36" i="11"/>
  <c r="M36" i="10"/>
  <c r="M37" i="11"/>
  <c r="M36" i="11"/>
  <c r="H36" i="10"/>
  <c r="D32" i="2"/>
  <c r="D30" i="2"/>
  <c r="D29" i="2"/>
  <c r="D28" i="2"/>
  <c r="D26" i="2"/>
  <c r="D25" i="2"/>
  <c r="D22" i="2"/>
  <c r="D19" i="2"/>
  <c r="M30" i="2"/>
  <c r="M29" i="2"/>
  <c r="H39" i="10" l="1"/>
  <c r="H37" i="10"/>
  <c r="N37" i="10" s="1"/>
  <c r="O37" i="10" s="1"/>
  <c r="H29" i="2"/>
  <c r="N29" i="2" s="1"/>
  <c r="O29" i="2" s="1"/>
  <c r="H30" i="2"/>
  <c r="H32" i="2"/>
  <c r="H25" i="2"/>
  <c r="H26" i="2"/>
  <c r="H19" i="2"/>
  <c r="H28" i="2"/>
  <c r="H22" i="2"/>
  <c r="N37" i="11"/>
  <c r="O37" i="11" s="1"/>
  <c r="N29" i="12"/>
  <c r="O29" i="12" s="1"/>
  <c r="N36" i="10"/>
  <c r="O36" i="10" s="1"/>
  <c r="N36" i="11"/>
  <c r="O36" i="11" s="1"/>
  <c r="N30" i="12"/>
  <c r="O30" i="12" s="1"/>
  <c r="H31" i="10"/>
  <c r="H33" i="10"/>
  <c r="H34" i="10"/>
  <c r="H35" i="10"/>
  <c r="N30" i="2" l="1"/>
  <c r="O30" i="2" s="1"/>
  <c r="H31" i="11"/>
  <c r="H33" i="11"/>
  <c r="H34" i="11"/>
  <c r="H35" i="11"/>
  <c r="H39" i="11"/>
  <c r="H25" i="12"/>
  <c r="H26" i="12"/>
  <c r="H27" i="12"/>
  <c r="H28" i="12"/>
  <c r="H32" i="12"/>
  <c r="N63" i="2" l="1"/>
  <c r="N64" i="2"/>
  <c r="O64" i="2" s="1"/>
  <c r="N65" i="2"/>
  <c r="O65" i="2" s="1"/>
  <c r="N66" i="2"/>
  <c r="O66" i="2" s="1"/>
  <c r="N74" i="2"/>
  <c r="N75" i="2"/>
  <c r="N68" i="2" l="1"/>
  <c r="O68" i="2" s="1"/>
  <c r="N67" i="2"/>
  <c r="O67" i="2" s="1"/>
  <c r="N69" i="2"/>
  <c r="O69" i="2" s="1"/>
  <c r="N71" i="2"/>
  <c r="O71" i="2" s="1"/>
  <c r="N70" i="2"/>
  <c r="O70" i="2" s="1"/>
  <c r="N73" i="2"/>
  <c r="O73" i="2" s="1"/>
  <c r="N72" i="2"/>
  <c r="O72" i="2" s="1"/>
  <c r="O74" i="2"/>
  <c r="O63" i="2"/>
  <c r="O75" i="2"/>
  <c r="M10" i="10" l="1"/>
  <c r="M24" i="11"/>
  <c r="M33" i="11"/>
  <c r="N33" i="11" s="1"/>
  <c r="O33" i="11" s="1"/>
  <c r="M34" i="11"/>
  <c r="N34" i="11" s="1"/>
  <c r="O34" i="11" s="1"/>
  <c r="M35" i="11"/>
  <c r="N35" i="11" s="1"/>
  <c r="O35" i="11" s="1"/>
  <c r="M39" i="11"/>
  <c r="N39" i="11" s="1"/>
  <c r="O39" i="11" s="1"/>
  <c r="M31" i="11"/>
  <c r="N31" i="11" s="1"/>
  <c r="O31" i="11" s="1"/>
  <c r="M32" i="11"/>
  <c r="H32" i="11"/>
  <c r="M34" i="10"/>
  <c r="N34" i="10" s="1"/>
  <c r="O34" i="10" s="1"/>
  <c r="M33" i="10"/>
  <c r="N33" i="10" s="1"/>
  <c r="O33" i="10" s="1"/>
  <c r="M35" i="10"/>
  <c r="N35" i="10" s="1"/>
  <c r="O35" i="10" s="1"/>
  <c r="M39" i="10"/>
  <c r="N39" i="10" s="1"/>
  <c r="O39" i="10" s="1"/>
  <c r="M31" i="10"/>
  <c r="N31" i="10" s="1"/>
  <c r="O31" i="10" s="1"/>
  <c r="M32" i="10"/>
  <c r="H32" i="10"/>
  <c r="N27" i="12"/>
  <c r="O27" i="12" s="1"/>
  <c r="N28" i="12"/>
  <c r="O28" i="12" s="1"/>
  <c r="N32" i="12"/>
  <c r="O32" i="12" s="1"/>
  <c r="N26" i="12"/>
  <c r="O26" i="12" s="1"/>
  <c r="N32" i="10" l="1"/>
  <c r="O32" i="10" s="1"/>
  <c r="N32" i="11"/>
  <c r="O32" i="11" s="1"/>
  <c r="N25" i="12"/>
  <c r="O25" i="12" s="1"/>
  <c r="M32" i="2"/>
  <c r="M28" i="2"/>
  <c r="M27" i="2"/>
  <c r="M26" i="2"/>
  <c r="N32" i="2" l="1"/>
  <c r="O32" i="2" s="1"/>
  <c r="N26" i="2"/>
  <c r="O26" i="2" s="1"/>
  <c r="N27" i="2"/>
  <c r="O27" i="2" s="1"/>
  <c r="N28" i="2"/>
  <c r="O28" i="2" s="1"/>
  <c r="M13" i="10" l="1"/>
  <c r="M23" i="10" l="1"/>
  <c r="M24" i="10"/>
  <c r="M25" i="10"/>
  <c r="M26" i="10"/>
  <c r="M27" i="10"/>
  <c r="M28" i="10"/>
  <c r="M29" i="10"/>
  <c r="M30" i="10"/>
  <c r="M22" i="10"/>
  <c r="M17" i="10"/>
  <c r="M18" i="10"/>
  <c r="M19" i="10"/>
  <c r="M20" i="10"/>
  <c r="M11" i="10"/>
  <c r="M12" i="10"/>
  <c r="M14" i="10"/>
  <c r="M16" i="10"/>
  <c r="N47" i="10" l="1"/>
  <c r="O47" i="10" s="1"/>
  <c r="N47" i="11" l="1"/>
  <c r="O47" i="11" s="1"/>
  <c r="M10" i="2" l="1"/>
  <c r="H29" i="11" l="1"/>
  <c r="H28" i="11"/>
  <c r="H27" i="11"/>
  <c r="H26" i="11"/>
  <c r="H25" i="11"/>
  <c r="H24" i="11"/>
  <c r="N24" i="11" s="1"/>
  <c r="O24" i="11" s="1"/>
  <c r="H23" i="11"/>
  <c r="H22" i="11"/>
  <c r="H20" i="11"/>
  <c r="H19" i="11"/>
  <c r="H18" i="11"/>
  <c r="H17" i="11"/>
  <c r="H16" i="11"/>
  <c r="H14" i="11"/>
  <c r="H13" i="11"/>
  <c r="H12" i="11"/>
  <c r="H11" i="11"/>
  <c r="H10" i="11"/>
  <c r="H29" i="10"/>
  <c r="N29" i="10" s="1"/>
  <c r="O29" i="10" s="1"/>
  <c r="H28" i="10"/>
  <c r="N28" i="10" s="1"/>
  <c r="O28" i="10" s="1"/>
  <c r="H27" i="10"/>
  <c r="N27" i="10" s="1"/>
  <c r="O27" i="10" s="1"/>
  <c r="H26" i="10"/>
  <c r="N26" i="10" s="1"/>
  <c r="O26" i="10" s="1"/>
  <c r="H25" i="10"/>
  <c r="N25" i="10" s="1"/>
  <c r="O25" i="10" s="1"/>
  <c r="H24" i="10"/>
  <c r="N24" i="10" s="1"/>
  <c r="O24" i="10" s="1"/>
  <c r="H23" i="10"/>
  <c r="N23" i="10" s="1"/>
  <c r="O23" i="10" s="1"/>
  <c r="H22" i="10"/>
  <c r="N22" i="10" s="1"/>
  <c r="O22" i="10" s="1"/>
  <c r="H20" i="10"/>
  <c r="N20" i="10" s="1"/>
  <c r="O20" i="10" s="1"/>
  <c r="H19" i="10"/>
  <c r="N19" i="10" s="1"/>
  <c r="O19" i="10" s="1"/>
  <c r="H18" i="10"/>
  <c r="N18" i="10" s="1"/>
  <c r="O18" i="10" s="1"/>
  <c r="H17" i="10"/>
  <c r="N17" i="10" s="1"/>
  <c r="O17" i="10" s="1"/>
  <c r="H16" i="10"/>
  <c r="N16" i="10" s="1"/>
  <c r="O16" i="10" s="1"/>
  <c r="H14" i="10"/>
  <c r="H13" i="10"/>
  <c r="H12" i="10"/>
  <c r="H11" i="10"/>
  <c r="H10" i="10"/>
  <c r="H22" i="12"/>
  <c r="H21" i="12"/>
  <c r="H20" i="12"/>
  <c r="H19" i="12"/>
  <c r="H18" i="12"/>
  <c r="H17" i="12"/>
  <c r="H16" i="12"/>
  <c r="H14" i="12"/>
  <c r="H13" i="12"/>
  <c r="H12" i="12"/>
  <c r="H11" i="12"/>
  <c r="H10" i="12"/>
  <c r="M12" i="2" l="1"/>
  <c r="M11" i="2"/>
  <c r="N12" i="2" l="1"/>
  <c r="N11" i="2"/>
  <c r="N78" i="11"/>
  <c r="O78" i="11" s="1"/>
  <c r="N78" i="10"/>
  <c r="O78" i="10" s="1"/>
  <c r="N77" i="2" l="1"/>
  <c r="O77" i="2" l="1"/>
  <c r="N71" i="10" l="1"/>
  <c r="O71" i="10" s="1"/>
  <c r="N53" i="10"/>
  <c r="O53" i="10" s="1"/>
  <c r="N52" i="10"/>
  <c r="O52" i="10" s="1"/>
  <c r="N72" i="11"/>
  <c r="N71" i="11"/>
  <c r="O71" i="11" s="1"/>
  <c r="N53" i="11"/>
  <c r="O53" i="11" s="1"/>
  <c r="N52" i="11"/>
  <c r="O52" i="11" s="1"/>
  <c r="M23" i="11"/>
  <c r="N23" i="11" s="1"/>
  <c r="O23" i="11" s="1"/>
  <c r="M25" i="11"/>
  <c r="N25" i="11" s="1"/>
  <c r="O25" i="11" s="1"/>
  <c r="M26" i="11"/>
  <c r="N26" i="11" s="1"/>
  <c r="O26" i="11" s="1"/>
  <c r="M27" i="11"/>
  <c r="N27" i="11" s="1"/>
  <c r="O27" i="11" s="1"/>
  <c r="M28" i="11"/>
  <c r="N28" i="11" s="1"/>
  <c r="O28" i="11" s="1"/>
  <c r="M29" i="11"/>
  <c r="N29" i="11" s="1"/>
  <c r="O29" i="11" s="1"/>
  <c r="M30" i="11"/>
  <c r="M22" i="11"/>
  <c r="M11" i="11"/>
  <c r="N11" i="11" s="1"/>
  <c r="O11" i="11" s="1"/>
  <c r="M12" i="11"/>
  <c r="M13" i="11"/>
  <c r="M14" i="11"/>
  <c r="M16" i="11"/>
  <c r="M17" i="11"/>
  <c r="N17" i="11" s="1"/>
  <c r="O17" i="11" s="1"/>
  <c r="M18" i="11"/>
  <c r="M19" i="11"/>
  <c r="M20" i="11"/>
  <c r="N47" i="2" l="1"/>
  <c r="O47" i="2" s="1"/>
  <c r="N48" i="2"/>
  <c r="O48" i="2" s="1"/>
  <c r="M10" i="11"/>
  <c r="N11" i="10"/>
  <c r="O11" i="10" s="1"/>
  <c r="N12" i="10"/>
  <c r="O12" i="10" s="1"/>
  <c r="N13" i="10"/>
  <c r="O13" i="10" s="1"/>
  <c r="N14" i="10"/>
  <c r="O14" i="10" s="1"/>
  <c r="M6" i="10"/>
  <c r="L6" i="10"/>
  <c r="K6" i="10"/>
  <c r="J6" i="10"/>
  <c r="I6" i="10"/>
  <c r="N18" i="11" l="1"/>
  <c r="O18" i="11" s="1"/>
  <c r="N14" i="11"/>
  <c r="O14" i="11" s="1"/>
  <c r="N12" i="11"/>
  <c r="O12" i="11" s="1"/>
  <c r="N10" i="11"/>
  <c r="O10" i="11" s="1"/>
  <c r="N17" i="12" l="1"/>
  <c r="O17" i="12" s="1"/>
  <c r="M16" i="12"/>
  <c r="M14" i="12"/>
  <c r="M13" i="12"/>
  <c r="M12" i="12"/>
  <c r="M11" i="12"/>
  <c r="N11" i="12" s="1"/>
  <c r="O11" i="12" s="1"/>
  <c r="M10" i="12"/>
  <c r="N69" i="11" l="1"/>
  <c r="O69" i="11" s="1"/>
  <c r="N22" i="12" l="1"/>
  <c r="O22" i="12" s="1"/>
  <c r="N20" i="12"/>
  <c r="O20" i="12" s="1"/>
  <c r="N19" i="12"/>
  <c r="O19" i="12" s="1"/>
  <c r="N70" i="10" l="1"/>
  <c r="O70" i="10" s="1"/>
  <c r="M17" i="2" l="1"/>
  <c r="O11" i="2"/>
  <c r="N17" i="2" l="1"/>
  <c r="O17" i="2" s="1"/>
  <c r="M25" i="2"/>
  <c r="M23" i="2"/>
  <c r="M22" i="2"/>
  <c r="M21" i="2"/>
  <c r="M20" i="2"/>
  <c r="N20" i="2" l="1"/>
  <c r="O20" i="2" s="1"/>
  <c r="N21" i="2"/>
  <c r="O21" i="2" s="1"/>
  <c r="N22" i="2"/>
  <c r="O22" i="2" s="1"/>
  <c r="N25" i="2"/>
  <c r="O25" i="2" s="1"/>
  <c r="N18" i="2"/>
  <c r="O18" i="2" s="1"/>
  <c r="N19" i="2"/>
  <c r="O19" i="2" s="1"/>
  <c r="N23" i="2"/>
  <c r="O23" i="2" s="1"/>
  <c r="N70" i="11" l="1"/>
  <c r="O70" i="11" s="1"/>
  <c r="N61" i="11"/>
  <c r="O61" i="11" s="1"/>
  <c r="N19" i="11"/>
  <c r="O19" i="11" s="1"/>
  <c r="N20" i="11"/>
  <c r="O20" i="11" s="1"/>
  <c r="N61" i="10"/>
  <c r="O61" i="10" s="1"/>
  <c r="N18" i="12"/>
  <c r="O18" i="12" s="1"/>
  <c r="N21" i="12"/>
  <c r="O21" i="12" s="1"/>
  <c r="N12" i="12"/>
  <c r="O12" i="12" s="1"/>
  <c r="N13" i="12"/>
  <c r="O13" i="12" s="1"/>
  <c r="M13" i="2" l="1"/>
  <c r="N13" i="2" l="1"/>
  <c r="N56" i="2"/>
  <c r="O56" i="2" s="1"/>
  <c r="N16" i="11"/>
  <c r="O16" i="11" s="1"/>
  <c r="N48" i="11" l="1"/>
  <c r="O48" i="11" s="1"/>
  <c r="N46" i="11"/>
  <c r="O46" i="11" s="1"/>
  <c r="N44" i="11"/>
  <c r="O44" i="11" s="1"/>
  <c r="N43" i="11"/>
  <c r="O43" i="11" s="1"/>
  <c r="N42" i="11"/>
  <c r="O42" i="11" s="1"/>
  <c r="N43" i="12"/>
  <c r="O43" i="12" s="1"/>
  <c r="N42" i="12"/>
  <c r="O42" i="12" s="1"/>
  <c r="N41" i="12"/>
  <c r="O41" i="12" s="1"/>
  <c r="N40" i="12"/>
  <c r="O40" i="12" s="1"/>
  <c r="N38" i="12"/>
  <c r="O38" i="12" s="1"/>
  <c r="N37" i="12"/>
  <c r="O37" i="12" s="1"/>
  <c r="N36" i="12"/>
  <c r="O36" i="12" s="1"/>
  <c r="N35" i="12"/>
  <c r="O35" i="12" s="1"/>
  <c r="N88" i="10"/>
  <c r="O88" i="10" s="1"/>
  <c r="N87" i="10"/>
  <c r="O87" i="10" s="1"/>
  <c r="N86" i="10"/>
  <c r="O86" i="10" s="1"/>
  <c r="N85" i="10"/>
  <c r="O85" i="10" s="1"/>
  <c r="N84" i="10"/>
  <c r="O84" i="10" s="1"/>
  <c r="N82" i="10"/>
  <c r="O82" i="10" s="1"/>
  <c r="N81" i="10"/>
  <c r="O81" i="10" s="1"/>
  <c r="N80" i="10"/>
  <c r="O80" i="10" s="1"/>
  <c r="N79" i="10"/>
  <c r="O79" i="10" s="1"/>
  <c r="N77" i="10"/>
  <c r="O77" i="10" s="1"/>
  <c r="N76" i="10"/>
  <c r="O76" i="10" s="1"/>
  <c r="N75" i="10"/>
  <c r="O75" i="10" s="1"/>
  <c r="N74" i="10"/>
  <c r="O74" i="10" s="1"/>
  <c r="N73" i="10"/>
  <c r="O73" i="10" s="1"/>
  <c r="N72" i="10"/>
  <c r="O72" i="10" s="1"/>
  <c r="N69" i="10"/>
  <c r="O69" i="10" s="1"/>
  <c r="N68" i="10"/>
  <c r="O68" i="10" s="1"/>
  <c r="N66" i="10"/>
  <c r="O66" i="10" s="1"/>
  <c r="N65" i="10"/>
  <c r="O65" i="10" s="1"/>
  <c r="N62" i="10"/>
  <c r="O62" i="10" s="1"/>
  <c r="N60" i="10"/>
  <c r="O60" i="10" s="1"/>
  <c r="N59" i="10"/>
  <c r="O59" i="10" s="1"/>
  <c r="N58" i="10"/>
  <c r="O58" i="10" s="1"/>
  <c r="N57" i="10"/>
  <c r="O57" i="10" s="1"/>
  <c r="N56" i="10"/>
  <c r="O56" i="10" s="1"/>
  <c r="N55" i="10"/>
  <c r="O55" i="10" s="1"/>
  <c r="N51" i="10"/>
  <c r="O51" i="10" s="1"/>
  <c r="N48" i="10"/>
  <c r="O48" i="10" s="1"/>
  <c r="N46" i="10"/>
  <c r="O46" i="10" s="1"/>
  <c r="N44" i="10"/>
  <c r="O44" i="10" s="1"/>
  <c r="N43" i="10"/>
  <c r="O43" i="10" s="1"/>
  <c r="N42" i="10"/>
  <c r="O42" i="10" s="1"/>
  <c r="N13" i="11"/>
  <c r="O13" i="11" s="1"/>
  <c r="N14" i="12"/>
  <c r="O14" i="12" s="1"/>
  <c r="N53" i="2"/>
  <c r="N52" i="2"/>
  <c r="N51" i="2"/>
  <c r="M43" i="2"/>
  <c r="N43" i="2" s="1"/>
  <c r="M42" i="2"/>
  <c r="N42" i="2" s="1"/>
  <c r="M41" i="2"/>
  <c r="N41" i="2" s="1"/>
  <c r="M40" i="2"/>
  <c r="N40" i="2" s="1"/>
  <c r="M38" i="2"/>
  <c r="N38" i="2" s="1"/>
  <c r="M37" i="2"/>
  <c r="N37" i="2" s="1"/>
  <c r="M36" i="2"/>
  <c r="N36" i="2" s="1"/>
  <c r="M35" i="2"/>
  <c r="N35" i="2" s="1"/>
  <c r="N50" i="2" l="1"/>
  <c r="O50" i="2" s="1"/>
  <c r="N61" i="2"/>
  <c r="O61" i="2" s="1"/>
  <c r="N81" i="2"/>
  <c r="O81" i="2" s="1"/>
  <c r="N60" i="2"/>
  <c r="O60" i="2" s="1"/>
  <c r="N55" i="2"/>
  <c r="O55" i="2" s="1"/>
  <c r="N76" i="2"/>
  <c r="O76" i="2" s="1"/>
  <c r="N82" i="2"/>
  <c r="O82" i="2" s="1"/>
  <c r="N46" i="2"/>
  <c r="O46" i="2" s="1"/>
  <c r="N80" i="2"/>
  <c r="O80" i="2" s="1"/>
  <c r="N57" i="2"/>
  <c r="O57" i="2" s="1"/>
  <c r="N79" i="2"/>
  <c r="O79" i="2" s="1"/>
  <c r="N83" i="2"/>
  <c r="O83" i="2" s="1"/>
  <c r="N54" i="2"/>
  <c r="O54" i="2" s="1"/>
  <c r="N10" i="10"/>
  <c r="O10" i="10" s="1"/>
  <c r="N74" i="11"/>
  <c r="O74" i="11" s="1"/>
  <c r="N79" i="11"/>
  <c r="O79" i="11" s="1"/>
  <c r="N56" i="11"/>
  <c r="O56" i="11" s="1"/>
  <c r="N60" i="11"/>
  <c r="O60" i="11" s="1"/>
  <c r="N62" i="11"/>
  <c r="O62" i="11" s="1"/>
  <c r="N22" i="11"/>
  <c r="O22" i="11" s="1"/>
  <c r="N57" i="11"/>
  <c r="O57" i="11" s="1"/>
  <c r="N58" i="11"/>
  <c r="O58" i="11" s="1"/>
  <c r="N65" i="11"/>
  <c r="O65" i="11" s="1"/>
  <c r="N75" i="11"/>
  <c r="O75" i="11" s="1"/>
  <c r="N80" i="11"/>
  <c r="O80" i="11" s="1"/>
  <c r="N55" i="11"/>
  <c r="O55" i="11" s="1"/>
  <c r="N59" i="11"/>
  <c r="O59" i="11" s="1"/>
  <c r="N66" i="11"/>
  <c r="O66" i="11" s="1"/>
  <c r="O72" i="11"/>
  <c r="N76" i="11"/>
  <c r="O76" i="11" s="1"/>
  <c r="N81" i="11"/>
  <c r="O81" i="11" s="1"/>
  <c r="N51" i="11"/>
  <c r="O51" i="11" s="1"/>
  <c r="N73" i="11"/>
  <c r="O73" i="11" s="1"/>
  <c r="N77" i="11"/>
  <c r="O77" i="11" s="1"/>
  <c r="N82" i="11"/>
  <c r="O82" i="11" s="1"/>
  <c r="N16" i="12"/>
  <c r="O16" i="12" s="1"/>
  <c r="N10" i="12"/>
  <c r="O10" i="12" s="1"/>
  <c r="N23" i="12"/>
  <c r="O23" i="12" s="1"/>
  <c r="O53" i="2"/>
  <c r="O51" i="2"/>
  <c r="O52" i="2"/>
  <c r="M16" i="2"/>
  <c r="N16" i="2" l="1"/>
  <c r="O16" i="2" s="1"/>
  <c r="O38" i="2"/>
  <c r="O41" i="2"/>
  <c r="O12" i="2"/>
  <c r="O13" i="2"/>
  <c r="O43" i="2"/>
  <c r="O36" i="2"/>
  <c r="N10" i="2" l="1"/>
  <c r="O10" i="2" s="1"/>
  <c r="O35" i="2"/>
  <c r="O37" i="2"/>
  <c r="O40" i="2"/>
  <c r="O42" i="2"/>
</calcChain>
</file>

<file path=xl/sharedStrings.xml><?xml version="1.0" encoding="utf-8"?>
<sst xmlns="http://schemas.openxmlformats.org/spreadsheetml/2006/main" count="678" uniqueCount="141">
  <si>
    <t>CAMPUS</t>
  </si>
  <si>
    <t>Change</t>
  </si>
  <si>
    <t>Undergraduate</t>
  </si>
  <si>
    <t>Business</t>
  </si>
  <si>
    <t>Engineering</t>
  </si>
  <si>
    <t>Graduate</t>
  </si>
  <si>
    <t>Colorado Springs</t>
  </si>
  <si>
    <t>Education</t>
  </si>
  <si>
    <t>Liberal Arts</t>
  </si>
  <si>
    <t>Architecture &amp; Planning</t>
  </si>
  <si>
    <t>Arts &amp; Media</t>
  </si>
  <si>
    <t>Professional</t>
  </si>
  <si>
    <t>Boulder</t>
  </si>
  <si>
    <t xml:space="preserve">Nursing </t>
  </si>
  <si>
    <t>$</t>
  </si>
  <si>
    <t>%</t>
  </si>
  <si>
    <t>Total</t>
  </si>
  <si>
    <t>Tuition</t>
  </si>
  <si>
    <t>Cost of Attendance</t>
  </si>
  <si>
    <t>Upper Division--Nursing</t>
  </si>
  <si>
    <t>Footnotes:</t>
  </si>
  <si>
    <t>Arts &amp; Sciences / All Other</t>
  </si>
  <si>
    <t>Genetic Counseling</t>
  </si>
  <si>
    <t>Upper Division--Business / Engineering</t>
  </si>
  <si>
    <t xml:space="preserve">Public Affairs </t>
  </si>
  <si>
    <t>Doctor of Nursing Practice</t>
  </si>
  <si>
    <t>Lower Division</t>
  </si>
  <si>
    <t xml:space="preserve">Doctor of Medicine  </t>
  </si>
  <si>
    <t>Doctor of Dental Surgery</t>
  </si>
  <si>
    <t>Doctor of Physical Therapy</t>
  </si>
  <si>
    <t>Doctor of Pharmacy</t>
  </si>
  <si>
    <t>University of Colorado</t>
  </si>
  <si>
    <t>Public Health, MPH</t>
  </si>
  <si>
    <t>Public Health, DrPH</t>
  </si>
  <si>
    <t xml:space="preserve">Nursing, MS </t>
  </si>
  <si>
    <t>Nursing, PhD</t>
  </si>
  <si>
    <t>N/A</t>
  </si>
  <si>
    <t>Nursing, RN to BS</t>
  </si>
  <si>
    <t>Biostats/Epidemiology/Health Svcs, PhD</t>
  </si>
  <si>
    <t>Biostats/Epidemiology/Health Svcs, MS</t>
  </si>
  <si>
    <t>Modern Anatomy</t>
  </si>
  <si>
    <t>Business-Tax Program</t>
  </si>
  <si>
    <t xml:space="preserve">Anesthesiology </t>
  </si>
  <si>
    <r>
      <t>Anschutz Medical Campus</t>
    </r>
    <r>
      <rPr>
        <b/>
        <vertAlign val="superscript"/>
        <sz val="12"/>
        <rFont val="Arial"/>
        <family val="2"/>
      </rPr>
      <t>e</t>
    </r>
  </si>
  <si>
    <t xml:space="preserve">b:  Fees presented do not include instructional program or course fees.  </t>
  </si>
  <si>
    <t>f:  Graduate Pharmacy tuition rate is capped at 9 credit hours a term or 18 credit hours per academic year.</t>
  </si>
  <si>
    <r>
      <t>Anschutz Medical Campus</t>
    </r>
    <r>
      <rPr>
        <b/>
        <vertAlign val="superscript"/>
        <sz val="12"/>
        <rFont val="Arial"/>
        <family val="2"/>
      </rPr>
      <t>d</t>
    </r>
  </si>
  <si>
    <t xml:space="preserve">a:  Fees presented do not include instructional program or course fees.  </t>
  </si>
  <si>
    <t>e:  Graduate Pharmacy tuition rate is capped at 9 credit hours a term or 18 credit hours per academic year.</t>
  </si>
  <si>
    <t>Music</t>
  </si>
  <si>
    <t>Media, Communication, Information</t>
  </si>
  <si>
    <t>Business - MBA</t>
  </si>
  <si>
    <t>Business - Prof Masters</t>
  </si>
  <si>
    <t>Business - PhD</t>
  </si>
  <si>
    <t xml:space="preserve">Law - JD </t>
  </si>
  <si>
    <t>Upper Division--LAS / Education / Public Affairs</t>
  </si>
  <si>
    <t>Clinical Sciences, MS or PhD</t>
  </si>
  <si>
    <t>Basic Sciences, PhD</t>
  </si>
  <si>
    <t>Biomedical Science and Biotechnology, MS</t>
  </si>
  <si>
    <t>Doctor of Dental Surgery - Accountable Students</t>
  </si>
  <si>
    <t>a:  Resident undergraduate tuition rates represent the student share of tuition after the College Opportunity Fund stipend is applied for eligible authorizing students.</t>
  </si>
  <si>
    <t>d:  "Other" is a CCHE approved annual allowance for books and supplies, medical, transportation and personal expenses.</t>
  </si>
  <si>
    <t>c:  "Other" is a CCHE approved annual allowance for books and supplies, medical, transportation and personal expenses.</t>
  </si>
  <si>
    <t>* This cost of attendance estimate is reflective of the allowable costs set by CCHE and may differ from actual campus estimates and/or actual out of pocket costs for the student.</t>
  </si>
  <si>
    <t>LAS / Education / Public Affairs</t>
  </si>
  <si>
    <t>All Other</t>
  </si>
  <si>
    <t>Education / Public Affairs</t>
  </si>
  <si>
    <t>Bus/Eng/Geropsychology</t>
  </si>
  <si>
    <t>Nursing</t>
  </si>
  <si>
    <t>Upper Division--Business / Engineering / Nursing</t>
  </si>
  <si>
    <t>Law - JD (1st Year)</t>
  </si>
  <si>
    <r>
      <t xml:space="preserve">Tuition </t>
    </r>
    <r>
      <rPr>
        <b/>
        <vertAlign val="superscript"/>
        <sz val="11"/>
        <rFont val="Arial"/>
        <family val="2"/>
      </rPr>
      <t>a</t>
    </r>
  </si>
  <si>
    <r>
      <t xml:space="preserve">Fees </t>
    </r>
    <r>
      <rPr>
        <b/>
        <vertAlign val="superscript"/>
        <sz val="11"/>
        <rFont val="Arial"/>
        <family val="2"/>
      </rPr>
      <t>b</t>
    </r>
    <r>
      <rPr>
        <b/>
        <sz val="11"/>
        <rFont val="Arial"/>
        <family val="2"/>
      </rPr>
      <t xml:space="preserve"> </t>
    </r>
  </si>
  <si>
    <r>
      <t xml:space="preserve">R&amp;B </t>
    </r>
    <r>
      <rPr>
        <b/>
        <vertAlign val="superscript"/>
        <sz val="11"/>
        <rFont val="Arial"/>
        <family val="2"/>
      </rPr>
      <t>c</t>
    </r>
    <r>
      <rPr>
        <b/>
        <sz val="11"/>
        <rFont val="Arial"/>
        <family val="2"/>
      </rPr>
      <t xml:space="preserve"> </t>
    </r>
  </si>
  <si>
    <r>
      <t xml:space="preserve">Other </t>
    </r>
    <r>
      <rPr>
        <b/>
        <vertAlign val="superscript"/>
        <sz val="11"/>
        <rFont val="Arial"/>
        <family val="2"/>
      </rPr>
      <t>d</t>
    </r>
  </si>
  <si>
    <r>
      <t>Engineering</t>
    </r>
    <r>
      <rPr>
        <vertAlign val="superscript"/>
        <sz val="11"/>
        <rFont val="Arial"/>
        <family val="2"/>
      </rPr>
      <t xml:space="preserve"> </t>
    </r>
  </si>
  <si>
    <r>
      <t>Anschutz Medical Campus</t>
    </r>
    <r>
      <rPr>
        <b/>
        <vertAlign val="superscript"/>
        <sz val="11"/>
        <rFont val="Arial"/>
        <family val="2"/>
      </rPr>
      <t>e</t>
    </r>
  </si>
  <si>
    <r>
      <t>Pharmacy</t>
    </r>
    <r>
      <rPr>
        <vertAlign val="superscript"/>
        <sz val="11"/>
        <rFont val="Arial"/>
        <family val="2"/>
      </rPr>
      <t xml:space="preserve"> f</t>
    </r>
  </si>
  <si>
    <r>
      <t xml:space="preserve">Fees </t>
    </r>
    <r>
      <rPr>
        <b/>
        <vertAlign val="superscript"/>
        <sz val="12"/>
        <rFont val="Arial"/>
        <family val="2"/>
      </rPr>
      <t>a</t>
    </r>
    <r>
      <rPr>
        <b/>
        <sz val="12"/>
        <rFont val="Arial"/>
        <family val="2"/>
      </rPr>
      <t xml:space="preserve"> </t>
    </r>
  </si>
  <si>
    <r>
      <t xml:space="preserve">R&amp;B </t>
    </r>
    <r>
      <rPr>
        <b/>
        <vertAlign val="superscript"/>
        <sz val="12"/>
        <rFont val="Arial"/>
        <family val="2"/>
      </rPr>
      <t>b</t>
    </r>
    <r>
      <rPr>
        <b/>
        <sz val="12"/>
        <rFont val="Arial"/>
        <family val="2"/>
      </rPr>
      <t xml:space="preserve"> </t>
    </r>
  </si>
  <si>
    <r>
      <t xml:space="preserve">Other </t>
    </r>
    <r>
      <rPr>
        <b/>
        <vertAlign val="superscript"/>
        <sz val="12"/>
        <rFont val="Arial"/>
        <family val="2"/>
      </rPr>
      <t>c</t>
    </r>
  </si>
  <si>
    <r>
      <t>Pharmacy</t>
    </r>
    <r>
      <rPr>
        <vertAlign val="superscript"/>
        <sz val="12"/>
        <rFont val="Arial"/>
        <family val="2"/>
      </rPr>
      <t xml:space="preserve"> e</t>
    </r>
  </si>
  <si>
    <t>Denver</t>
  </si>
  <si>
    <t>Business School and Engineering and Applied Science</t>
  </si>
  <si>
    <t xml:space="preserve">c:  Room and board for CU-Boulder and UCCS undergraduates is the actual rate for a double on campus.  For all others, room and board is the CCHE approved annual allowance. </t>
  </si>
  <si>
    <t>MS in Palliative Care</t>
  </si>
  <si>
    <t xml:space="preserve">b:  Room and board for CU-Boulder and UCCS undergraduates is the actual rate for a double on campus.  For all others, room and board is the CCHE approved annual allowance. </t>
  </si>
  <si>
    <t xml:space="preserve">FY 2018 Cost of Attendance Estimate </t>
  </si>
  <si>
    <t>FY 2018</t>
  </si>
  <si>
    <t xml:space="preserve">Bus / Eng / Geropsychology </t>
  </si>
  <si>
    <t>Nursing/ Health Sciences</t>
  </si>
  <si>
    <t>Arts and Sciences</t>
  </si>
  <si>
    <t>Fine Arts Experience Design</t>
  </si>
  <si>
    <t>Higher Education</t>
  </si>
  <si>
    <t>Strategic Communication Design</t>
  </si>
  <si>
    <t>f:  Incoming students only.  The Physician Assistant Studies program is transitioning to flat-rate tuition, and tuition for continuing students will be per credit hour with no increase from FY 2017 to FY 2018.</t>
  </si>
  <si>
    <t>f:  Incoming students only.  The Physician Assistant Studies program is transitioning to flat-rate tuition, and the FY 2017 tuition shown is for illustrative purposes only.   Tuition for continuing students will be per credit hour with no increase from FY 2017 to FY 2018.</t>
  </si>
  <si>
    <r>
      <t>Physician Assistant Studies</t>
    </r>
    <r>
      <rPr>
        <vertAlign val="superscript"/>
        <sz val="12"/>
        <rFont val="Arial"/>
        <family val="2"/>
      </rPr>
      <t>f</t>
    </r>
  </si>
  <si>
    <t xml:space="preserve">FY 2019 Cost of Attendance Estimate </t>
  </si>
  <si>
    <t>FY 2019</t>
  </si>
  <si>
    <t>FY 2019 Cost of Attendance Estimate*</t>
  </si>
  <si>
    <t xml:space="preserve">FY 2019 </t>
  </si>
  <si>
    <t>Graduate*</t>
  </si>
  <si>
    <t>TABLE 1:  Resident--FULL TIME (30 Credit Hours for Undergraduate, 24 for Graduate)</t>
  </si>
  <si>
    <t>TABLE 3:  Non-Resident--FULL TIME  (30 Credit Hours for Undergraduate, 24 for Graduate)</t>
  </si>
  <si>
    <t>FULL TIME TUITION AND FEES UPDATED FOR GRADUATE CR AT 24</t>
  </si>
  <si>
    <t>Digital Animation</t>
  </si>
  <si>
    <t>Environment (new students Fall 2018)</t>
  </si>
  <si>
    <t>TABLE 2:  Resident--PART TIME (12 Credit Hours Undergraduate, 9 Credit Hours Graduate)</t>
  </si>
  <si>
    <t>Computational Linguistics (CLASIC)</t>
  </si>
  <si>
    <t>Applied Mathematics (Professional)</t>
  </si>
  <si>
    <t>Law - Prof Masters-LLM</t>
  </si>
  <si>
    <t>Law - Prof Masters-MSL</t>
  </si>
  <si>
    <t xml:space="preserve">Engineering </t>
  </si>
  <si>
    <t xml:space="preserve">Engineering - Prof Masters </t>
  </si>
  <si>
    <r>
      <t>Physician Assistant Studies</t>
    </r>
    <r>
      <rPr>
        <vertAlign val="superscript"/>
        <sz val="11"/>
        <rFont val="Arial"/>
        <family val="2"/>
      </rPr>
      <t>g</t>
    </r>
  </si>
  <si>
    <t xml:space="preserve">Business - MBA </t>
  </si>
  <si>
    <t>Engineering - Prof Masters</t>
  </si>
  <si>
    <t xml:space="preserve">Environment (new students Fall 2018) </t>
  </si>
  <si>
    <t>TABLE 4:  Non-Resident--PART TIME (12 Credit Hours Undergraduate, 9 Credit Hours Graduate)</t>
  </si>
  <si>
    <t>new</t>
  </si>
  <si>
    <t>d:  For several programs at the Anschutz Medical Campus, part-time students may take more than 9 credit hours in an academic year; for consistency purposes cost of attendance is calculated on 9 credit hours.</t>
  </si>
  <si>
    <t>d:  For several programs at the Anschutz Medical Campus, students take more than 24 credit hours in an academic year; for consistency purposes cost of attendance is calculated on 24 credit hours.</t>
  </si>
  <si>
    <t>e:  For several programs at the Anschutz Medical Campus, part-time students may take more than 9 credit hours in an academic year; for consistency purposes cost of attendance is calculated on 9 credit hours.</t>
  </si>
  <si>
    <t>e:  For several programs at the Anschutz Medical Campus, students take more than 24 credit hours in an academic year; for consistency purposes cost of attendance is calculated on 24 credit hours.</t>
  </si>
  <si>
    <t>h:  Incoming students only.  Tuition for continuing students will remain flat from FY 2018 to FY 2019.  Average tuition increase for nonresident MD students is 0.4%.</t>
  </si>
  <si>
    <t>MA Journalism Entrepreneurship (New 2018)</t>
  </si>
  <si>
    <t>International Undergraduate - Tuition Guarantee</t>
  </si>
  <si>
    <t xml:space="preserve">i:  The Guarantee is a cohort-based, guaranteed tuition and mandatory fee model that provides undergraduate resident students and their families with an assurance that tuition and mandatory fees will not increase over the ensuing four academic-year period from their first enrollment as a degree-seeking student.  </t>
  </si>
  <si>
    <r>
      <t>Undergraduate - Tuition Guarantee</t>
    </r>
    <r>
      <rPr>
        <vertAlign val="superscript"/>
        <sz val="11"/>
        <rFont val="Arial"/>
        <family val="2"/>
      </rPr>
      <t>i</t>
    </r>
  </si>
  <si>
    <t xml:space="preserve">h:  The Guarantee is a cohort-based, guaranteed tuition and mandatory fee model that provides undergraduate resident students and their families with an assurance that tuition and mandatory fees will not increase over the ensuing four academic-year period from their first enrollment as a degree-seeking student.  </t>
  </si>
  <si>
    <r>
      <t>Undergraduate - Tuition Guarantee</t>
    </r>
    <r>
      <rPr>
        <vertAlign val="superscript"/>
        <sz val="12"/>
        <rFont val="Arial"/>
        <family val="2"/>
      </rPr>
      <t>h</t>
    </r>
  </si>
  <si>
    <r>
      <t>Undergraduate - Tuition Guarantee</t>
    </r>
    <r>
      <rPr>
        <vertAlign val="superscript"/>
        <sz val="12"/>
        <rFont val="Arial"/>
        <family val="2"/>
      </rPr>
      <t>g</t>
    </r>
  </si>
  <si>
    <t>h: Students are automatically placed in a tuition guarantee group based on their first term enrolled at CU Boulder as a degree- or licensure-seeking nonresident on-campus student. The tuition guarantee group covers both new freshmen and transfers and is not affected by class standing at entry. “On-campus” excludes students on study abroad and students taking only continuing education courses (also called extended studies courses).</t>
  </si>
  <si>
    <t>g: Students are automatically placed in a tuition guarantee group based on their first term enrolled at CU Boulder as a degree- or licensure-seeking nonresident on-campus student. The tuition guarantee group covers both new freshmen and transfers and is not affected by class standing at entry. “On-campus” excludes students on study abroad and students taking only continuing education courses (also called extended studies courses).</t>
  </si>
  <si>
    <t xml:space="preserve">Business </t>
  </si>
  <si>
    <t>Physician Assistant Studies</t>
  </si>
  <si>
    <r>
      <t>Doctor of Medicine - Accountable Students</t>
    </r>
    <r>
      <rPr>
        <vertAlign val="superscript"/>
        <sz val="12"/>
        <rFont val="Arial"/>
        <family val="2"/>
      </rPr>
      <t>f,g</t>
    </r>
  </si>
  <si>
    <t>Doctor of Medicine - Accountable Students</t>
  </si>
  <si>
    <t xml:space="preserve">g:  Incoming students only.  Tuition for continuing students will remain flat from FY 2018 to FY 2019. </t>
  </si>
  <si>
    <r>
      <t>Doctor of Medicine</t>
    </r>
    <r>
      <rPr>
        <vertAlign val="superscript"/>
        <sz val="12"/>
        <rFont val="Arial"/>
        <family val="2"/>
      </rPr>
      <t>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</si>
</sst>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_);[Red]\(&quot;$&quot;#,##0\)"/>
    <numFmt numFmtId="44" formatCode="_(&quot;$&quot;* #,##0.00_);_(&quot;$&quot;* \(#,##0.00\);_(&quot;$&quot;* &quot;-&quot;??_);_(@_)"/>
    <numFmt numFmtId="43" formatCode="_(* #,##0.00_);_(* \(#,##0.00\);_(* &quot;-&quot;??_);_(@_)"/>
    <numFmt numFmtId="164" formatCode="0.0%"/>
    <numFmt numFmtId="165" formatCode="&quot;$&quot;#,##0.0_);[Red]\(&quot;$&quot;#,##0.0\)"/>
    <numFmt numFmtId="166" formatCode="_(* #,##0_);_(* \(#,##0\);_(* &quot;-&quot;??_);_(@_)"/>
  </numFmts>
  <fonts count="22" x14ac:knownFonts="1">
    <font>
      <sz val="10"/>
      <name val="Arial"/>
    </font>
    <font>
      <sz val="10"/>
      <name val="Arial"/>
      <family val="2"/>
    </font>
    <font>
      <b/>
      <sz val="14"/>
      <name val="Arial"/>
      <family val="2"/>
    </font>
    <font>
      <b/>
      <sz val="10"/>
      <name val="Arial"/>
      <family val="2"/>
    </font>
    <font>
      <b/>
      <sz val="12"/>
      <name val="Arial"/>
      <family val="2"/>
    </font>
    <font>
      <sz val="10"/>
      <name val="Arial"/>
      <family val="2"/>
    </font>
    <font>
      <b/>
      <vertAlign val="superscript"/>
      <sz val="12"/>
      <name val="Arial"/>
      <family val="2"/>
    </font>
    <font>
      <sz val="10"/>
      <name val="Tahoma"/>
      <family val="2"/>
    </font>
    <font>
      <sz val="10"/>
      <color theme="1"/>
      <name val="Franklin Gothic Book"/>
      <family val="2"/>
    </font>
    <font>
      <sz val="10"/>
      <color rgb="FFFF0000"/>
      <name val="Arial"/>
      <family val="2"/>
    </font>
    <font>
      <b/>
      <sz val="10"/>
      <color rgb="FFFF0000"/>
      <name val="Arial"/>
      <family val="2"/>
    </font>
    <font>
      <b/>
      <sz val="11"/>
      <name val="Arial"/>
      <family val="2"/>
    </font>
    <font>
      <b/>
      <vertAlign val="superscript"/>
      <sz val="11"/>
      <name val="Arial"/>
      <family val="2"/>
    </font>
    <font>
      <sz val="11"/>
      <name val="Arial"/>
      <family val="2"/>
    </font>
    <font>
      <vertAlign val="superscript"/>
      <sz val="11"/>
      <name val="Arial"/>
      <family val="2"/>
    </font>
    <font>
      <sz val="12"/>
      <name val="Arial"/>
      <family val="2"/>
    </font>
    <font>
      <vertAlign val="superscript"/>
      <sz val="12"/>
      <name val="Arial"/>
      <family val="2"/>
    </font>
    <font>
      <sz val="10"/>
      <name val="Arial"/>
      <family val="2"/>
    </font>
    <font>
      <sz val="11"/>
      <color rgb="FFFF0000"/>
      <name val="Arial"/>
      <family val="2"/>
    </font>
    <font>
      <sz val="11"/>
      <color theme="1"/>
      <name val="Arial"/>
      <family val="2"/>
    </font>
    <font>
      <sz val="10"/>
      <color rgb="FF363636"/>
      <name val="Arial"/>
      <family val="2"/>
    </font>
    <font>
      <sz val="10"/>
      <name val="Arial"/>
    </font>
  </fonts>
  <fills count="4">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s>
  <borders count="25">
    <border>
      <left/>
      <right/>
      <top/>
      <bottom/>
      <diagonal/>
    </border>
    <border>
      <left/>
      <right/>
      <top style="thin">
        <color indexed="64"/>
      </top>
      <bottom/>
      <diagonal/>
    </border>
    <border>
      <left style="medium">
        <color indexed="64"/>
      </left>
      <right/>
      <top style="thin">
        <color indexed="64"/>
      </top>
      <bottom/>
      <diagonal/>
    </border>
    <border>
      <left/>
      <right style="medium">
        <color indexed="64"/>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s>
  <cellStyleXfs count="13">
    <xf numFmtId="0" fontId="0" fillId="0" borderId="0"/>
    <xf numFmtId="0" fontId="5" fillId="0" borderId="0"/>
    <xf numFmtId="0" fontId="5" fillId="0" borderId="0"/>
    <xf numFmtId="0" fontId="5" fillId="0" borderId="0"/>
    <xf numFmtId="0" fontId="7"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8" fillId="0" borderId="0" applyFont="0" applyFill="0" applyBorder="0" applyAlignment="0" applyProtection="0"/>
    <xf numFmtId="43" fontId="17" fillId="0" borderId="0" applyFont="0" applyFill="0" applyBorder="0" applyAlignment="0" applyProtection="0"/>
    <xf numFmtId="44" fontId="21" fillId="0" borderId="0" applyFont="0" applyFill="0" applyBorder="0" applyAlignment="0" applyProtection="0"/>
  </cellStyleXfs>
  <cellXfs count="458">
    <xf numFmtId="0" fontId="0" fillId="0" borderId="0" xfId="0"/>
    <xf numFmtId="0" fontId="3" fillId="0" borderId="0" xfId="0" applyFont="1"/>
    <xf numFmtId="6" fontId="3" fillId="0" borderId="0" xfId="0" applyNumberFormat="1" applyFont="1" applyFill="1" applyBorder="1"/>
    <xf numFmtId="0" fontId="3" fillId="0" borderId="0" xfId="0" applyFont="1" applyFill="1" applyBorder="1"/>
    <xf numFmtId="0" fontId="3" fillId="0" borderId="0" xfId="0" applyFont="1" applyFill="1"/>
    <xf numFmtId="0" fontId="4" fillId="0" borderId="0" xfId="0" applyFont="1" applyFill="1" applyBorder="1"/>
    <xf numFmtId="164" fontId="3" fillId="0" borderId="0" xfId="0" applyNumberFormat="1" applyFont="1" applyFill="1" applyBorder="1"/>
    <xf numFmtId="0" fontId="1" fillId="0" borderId="0" xfId="0" applyFont="1" applyFill="1"/>
    <xf numFmtId="0" fontId="1" fillId="0" borderId="0" xfId="0" applyFont="1" applyAlignment="1"/>
    <xf numFmtId="0" fontId="1" fillId="0" borderId="0" xfId="0" applyFont="1"/>
    <xf numFmtId="0" fontId="1" fillId="0" borderId="0" xfId="0" applyFont="1" applyFill="1" applyBorder="1"/>
    <xf numFmtId="164" fontId="1" fillId="0" borderId="0" xfId="0" applyNumberFormat="1" applyFont="1"/>
    <xf numFmtId="6" fontId="1" fillId="0" borderId="0" xfId="0" applyNumberFormat="1" applyFont="1" applyAlignment="1"/>
    <xf numFmtId="0" fontId="1" fillId="0" borderId="0" xfId="0" applyFont="1" applyFill="1"/>
    <xf numFmtId="0" fontId="1" fillId="0" borderId="0" xfId="0" applyFont="1" applyFill="1"/>
    <xf numFmtId="0" fontId="1" fillId="0" borderId="0" xfId="0" applyFont="1" applyFill="1" applyBorder="1"/>
    <xf numFmtId="0" fontId="1" fillId="0" borderId="0" xfId="0" applyFont="1" applyFill="1"/>
    <xf numFmtId="0" fontId="1" fillId="0" borderId="0" xfId="5" applyFont="1" applyFill="1" applyBorder="1"/>
    <xf numFmtId="0" fontId="0" fillId="0" borderId="0" xfId="0"/>
    <xf numFmtId="0" fontId="3" fillId="0" borderId="0" xfId="0" applyFont="1"/>
    <xf numFmtId="6" fontId="3" fillId="0" borderId="0" xfId="0" applyNumberFormat="1" applyFont="1" applyFill="1" applyBorder="1"/>
    <xf numFmtId="0" fontId="3" fillId="0" borderId="0" xfId="0" applyFont="1" applyFill="1" applyBorder="1"/>
    <xf numFmtId="0" fontId="4" fillId="0" borderId="0" xfId="0" applyFont="1" applyFill="1" applyBorder="1"/>
    <xf numFmtId="164" fontId="3" fillId="0" borderId="0" xfId="0" applyNumberFormat="1" applyFont="1" applyFill="1" applyBorder="1"/>
    <xf numFmtId="6" fontId="1" fillId="0" borderId="0" xfId="0" applyNumberFormat="1" applyFont="1" applyFill="1" applyBorder="1"/>
    <xf numFmtId="0" fontId="1" fillId="0" borderId="0" xfId="0" applyFont="1" applyFill="1"/>
    <xf numFmtId="0" fontId="1" fillId="0" borderId="0" xfId="0" applyFont="1"/>
    <xf numFmtId="0" fontId="1" fillId="0" borderId="0" xfId="0" applyFont="1" applyFill="1" applyBorder="1"/>
    <xf numFmtId="164" fontId="1" fillId="0" borderId="0" xfId="0" applyNumberFormat="1" applyFont="1" applyFill="1" applyBorder="1"/>
    <xf numFmtId="0" fontId="4" fillId="3" borderId="16" xfId="0" applyFont="1" applyFill="1" applyBorder="1"/>
    <xf numFmtId="6" fontId="10" fillId="0" borderId="0" xfId="5" applyNumberFormat="1" applyFont="1" applyFill="1" applyBorder="1"/>
    <xf numFmtId="164" fontId="10" fillId="0" borderId="0" xfId="5" applyNumberFormat="1" applyFont="1" applyFill="1" applyBorder="1"/>
    <xf numFmtId="6" fontId="9" fillId="0" borderId="0" xfId="5" applyNumberFormat="1" applyFont="1" applyFill="1" applyBorder="1"/>
    <xf numFmtId="164" fontId="9" fillId="0" borderId="0" xfId="5" applyNumberFormat="1" applyFont="1" applyFill="1" applyBorder="1"/>
    <xf numFmtId="0" fontId="9" fillId="0" borderId="0" xfId="5" applyFont="1" applyFill="1"/>
    <xf numFmtId="164" fontId="9" fillId="0" borderId="0" xfId="5" applyNumberFormat="1" applyFont="1" applyFill="1"/>
    <xf numFmtId="0" fontId="4" fillId="3" borderId="6" xfId="0" applyFont="1" applyFill="1" applyBorder="1"/>
    <xf numFmtId="0" fontId="1" fillId="0" borderId="0" xfId="5" applyFont="1" applyFill="1" applyAlignment="1">
      <alignment horizontal="left"/>
    </xf>
    <xf numFmtId="0" fontId="1" fillId="0" borderId="0" xfId="5" applyFont="1" applyFill="1"/>
    <xf numFmtId="0" fontId="1" fillId="0" borderId="0" xfId="5" applyFont="1"/>
    <xf numFmtId="0" fontId="1" fillId="0" borderId="0" xfId="5" applyFont="1" applyFill="1" applyBorder="1" applyAlignment="1">
      <alignment vertical="top"/>
    </xf>
    <xf numFmtId="6" fontId="3" fillId="0" borderId="0" xfId="5" applyNumberFormat="1" applyFont="1" applyFill="1" applyBorder="1" applyAlignment="1">
      <alignment vertical="top"/>
    </xf>
    <xf numFmtId="6" fontId="1" fillId="0" borderId="0" xfId="5" applyNumberFormat="1" applyFont="1" applyFill="1" applyBorder="1" applyAlignment="1">
      <alignment vertical="top"/>
    </xf>
    <xf numFmtId="164" fontId="1" fillId="0" borderId="0" xfId="5" applyNumberFormat="1" applyFont="1" applyFill="1" applyBorder="1" applyAlignment="1">
      <alignment vertical="top"/>
    </xf>
    <xf numFmtId="0" fontId="1" fillId="0" borderId="0" xfId="5" applyFont="1" applyFill="1" applyAlignment="1">
      <alignment vertical="top"/>
    </xf>
    <xf numFmtId="164" fontId="1" fillId="0" borderId="0" xfId="5" applyNumberFormat="1" applyFont="1" applyFill="1" applyAlignment="1">
      <alignment vertical="top"/>
    </xf>
    <xf numFmtId="0" fontId="1" fillId="0" borderId="0" xfId="5" applyFont="1" applyAlignment="1">
      <alignment vertical="top"/>
    </xf>
    <xf numFmtId="0" fontId="1" fillId="0" borderId="0" xfId="5" applyFont="1" applyFill="1" applyBorder="1" applyAlignment="1">
      <alignment vertical="center"/>
    </xf>
    <xf numFmtId="0" fontId="1" fillId="0" borderId="0" xfId="5" applyFont="1" applyFill="1" applyAlignment="1">
      <alignment horizontal="left" vertical="center"/>
    </xf>
    <xf numFmtId="6" fontId="9" fillId="0" borderId="0" xfId="5" applyNumberFormat="1" applyFont="1" applyFill="1" applyBorder="1" applyAlignment="1">
      <alignment vertical="center"/>
    </xf>
    <xf numFmtId="164" fontId="9" fillId="0" borderId="0" xfId="5" applyNumberFormat="1" applyFont="1" applyFill="1" applyBorder="1" applyAlignment="1">
      <alignment vertical="center"/>
    </xf>
    <xf numFmtId="0" fontId="1" fillId="0" borderId="0" xfId="5" applyFont="1" applyFill="1" applyAlignment="1">
      <alignment vertical="center"/>
    </xf>
    <xf numFmtId="0" fontId="9" fillId="0" borderId="0" xfId="5" applyFont="1" applyFill="1" applyAlignment="1">
      <alignment vertical="center"/>
    </xf>
    <xf numFmtId="164" fontId="9" fillId="0" borderId="0" xfId="5" applyNumberFormat="1" applyFont="1" applyFill="1" applyAlignment="1">
      <alignment vertical="center"/>
    </xf>
    <xf numFmtId="0" fontId="1" fillId="0" borderId="0" xfId="5" applyFont="1" applyAlignment="1">
      <alignment vertical="center"/>
    </xf>
    <xf numFmtId="0" fontId="2" fillId="0" borderId="0" xfId="0" applyFont="1" applyFill="1" applyBorder="1" applyAlignment="1">
      <alignment horizontal="centerContinuous"/>
    </xf>
    <xf numFmtId="0" fontId="2" fillId="0" borderId="4" xfId="0" applyFont="1" applyFill="1" applyBorder="1" applyAlignment="1">
      <alignment horizontal="centerContinuous"/>
    </xf>
    <xf numFmtId="0" fontId="2" fillId="0" borderId="0" xfId="0" quotePrefix="1" applyFont="1" applyFill="1" applyBorder="1" applyAlignment="1">
      <alignment horizontal="centerContinuous"/>
    </xf>
    <xf numFmtId="0" fontId="11" fillId="2" borderId="12" xfId="0" applyFont="1" applyFill="1" applyBorder="1"/>
    <xf numFmtId="0" fontId="11" fillId="2" borderId="9" xfId="0" applyFont="1" applyFill="1" applyBorder="1"/>
    <xf numFmtId="0" fontId="11" fillId="2" borderId="9" xfId="0" applyFont="1" applyFill="1" applyBorder="1" applyAlignment="1">
      <alignment horizontal="center"/>
    </xf>
    <xf numFmtId="0" fontId="11" fillId="2" borderId="5" xfId="0" applyFont="1" applyFill="1" applyBorder="1"/>
    <xf numFmtId="0" fontId="11" fillId="2" borderId="0" xfId="0" applyFont="1" applyFill="1" applyBorder="1"/>
    <xf numFmtId="0" fontId="11" fillId="2" borderId="11" xfId="0" applyFont="1" applyFill="1" applyBorder="1" applyAlignment="1">
      <alignment horizontal="center"/>
    </xf>
    <xf numFmtId="0" fontId="11" fillId="2" borderId="13" xfId="0" applyFont="1" applyFill="1" applyBorder="1" applyAlignment="1">
      <alignment horizontal="center"/>
    </xf>
    <xf numFmtId="0" fontId="11" fillId="2" borderId="21" xfId="0" applyFont="1" applyFill="1" applyBorder="1" applyAlignment="1">
      <alignment horizontal="center"/>
    </xf>
    <xf numFmtId="164" fontId="11" fillId="2" borderId="13" xfId="0" applyNumberFormat="1" applyFont="1" applyFill="1" applyBorder="1" applyAlignment="1">
      <alignment horizontal="center"/>
    </xf>
    <xf numFmtId="0" fontId="11" fillId="2" borderId="6" xfId="0" applyFont="1" applyFill="1" applyBorder="1" applyAlignment="1">
      <alignment horizontal="centerContinuous"/>
    </xf>
    <xf numFmtId="0" fontId="11" fillId="2" borderId="4" xfId="0" applyFont="1" applyFill="1" applyBorder="1" applyAlignment="1">
      <alignment horizontal="centerContinuous"/>
    </xf>
    <xf numFmtId="0" fontId="11" fillId="2" borderId="20" xfId="0" applyFont="1" applyFill="1" applyBorder="1" applyAlignment="1">
      <alignment horizontal="center"/>
    </xf>
    <xf numFmtId="164" fontId="11" fillId="2" borderId="8" xfId="0" applyNumberFormat="1" applyFont="1" applyFill="1" applyBorder="1" applyAlignment="1">
      <alignment horizontal="center"/>
    </xf>
    <xf numFmtId="164" fontId="11" fillId="2" borderId="3" xfId="0" applyNumberFormat="1" applyFont="1" applyFill="1" applyBorder="1" applyAlignment="1">
      <alignment horizontal="center"/>
    </xf>
    <xf numFmtId="0" fontId="11" fillId="3" borderId="16" xfId="0" applyFont="1" applyFill="1" applyBorder="1"/>
    <xf numFmtId="0" fontId="13" fillId="3" borderId="17" xfId="0" applyFont="1" applyFill="1" applyBorder="1"/>
    <xf numFmtId="0" fontId="13" fillId="3" borderId="16" xfId="0" applyFont="1" applyFill="1" applyBorder="1"/>
    <xf numFmtId="164" fontId="13" fillId="3" borderId="18" xfId="0" applyNumberFormat="1" applyFont="1" applyFill="1" applyBorder="1"/>
    <xf numFmtId="0" fontId="13" fillId="0" borderId="5" xfId="0" applyFont="1" applyBorder="1"/>
    <xf numFmtId="0" fontId="13" fillId="0" borderId="0" xfId="0" applyFont="1" applyBorder="1"/>
    <xf numFmtId="0" fontId="13" fillId="0" borderId="12" xfId="0" applyFont="1" applyBorder="1"/>
    <xf numFmtId="0" fontId="13" fillId="0" borderId="9" xfId="0" applyFont="1" applyBorder="1"/>
    <xf numFmtId="164" fontId="13" fillId="0" borderId="10" xfId="0" applyNumberFormat="1" applyFont="1" applyBorder="1"/>
    <xf numFmtId="165" fontId="13" fillId="0" borderId="9" xfId="0" applyNumberFormat="1" applyFont="1" applyBorder="1"/>
    <xf numFmtId="6" fontId="13" fillId="0" borderId="5" xfId="0" applyNumberFormat="1" applyFont="1" applyFill="1" applyBorder="1"/>
    <xf numFmtId="6" fontId="13" fillId="0" borderId="0" xfId="0" applyNumberFormat="1" applyFont="1" applyFill="1" applyBorder="1"/>
    <xf numFmtId="6" fontId="13" fillId="0" borderId="3" xfId="0" applyNumberFormat="1" applyFont="1" applyFill="1" applyBorder="1" applyAlignment="1">
      <alignment horizontal="right" vertical="center"/>
    </xf>
    <xf numFmtId="164" fontId="13" fillId="0" borderId="3" xfId="0" applyNumberFormat="1" applyFont="1" applyFill="1" applyBorder="1"/>
    <xf numFmtId="0" fontId="13" fillId="0" borderId="19" xfId="0" applyFont="1" applyBorder="1"/>
    <xf numFmtId="0" fontId="13" fillId="0" borderId="14" xfId="0" applyFont="1" applyBorder="1"/>
    <xf numFmtId="0" fontId="13" fillId="0" borderId="14" xfId="0" applyFont="1" applyFill="1" applyBorder="1"/>
    <xf numFmtId="6" fontId="13" fillId="0" borderId="19" xfId="0" applyNumberFormat="1" applyFont="1" applyFill="1" applyBorder="1"/>
    <xf numFmtId="6" fontId="13" fillId="0" borderId="15" xfId="0" applyNumberFormat="1" applyFont="1" applyFill="1" applyBorder="1" applyAlignment="1">
      <alignment horizontal="right" vertical="center"/>
    </xf>
    <xf numFmtId="164" fontId="13" fillId="0" borderId="15" xfId="0" applyNumberFormat="1" applyFont="1" applyFill="1" applyBorder="1"/>
    <xf numFmtId="0" fontId="13" fillId="0" borderId="0" xfId="0" applyFont="1" applyFill="1" applyBorder="1"/>
    <xf numFmtId="6" fontId="13" fillId="3" borderId="16" xfId="0" applyNumberFormat="1" applyFont="1" applyFill="1" applyBorder="1"/>
    <xf numFmtId="6" fontId="13" fillId="3" borderId="18" xfId="0" applyNumberFormat="1" applyFont="1" applyFill="1" applyBorder="1" applyAlignment="1">
      <alignment horizontal="right" vertical="center"/>
    </xf>
    <xf numFmtId="6" fontId="13" fillId="0" borderId="5" xfId="0" applyNumberFormat="1" applyFont="1" applyBorder="1"/>
    <xf numFmtId="6" fontId="13" fillId="0" borderId="9" xfId="0" applyNumberFormat="1" applyFont="1" applyBorder="1"/>
    <xf numFmtId="6" fontId="13" fillId="0" borderId="3" xfId="0" applyNumberFormat="1" applyFont="1" applyBorder="1" applyAlignment="1">
      <alignment horizontal="right" vertical="center"/>
    </xf>
    <xf numFmtId="164" fontId="13" fillId="0" borderId="3" xfId="0" applyNumberFormat="1" applyFont="1" applyBorder="1"/>
    <xf numFmtId="0" fontId="13" fillId="0" borderId="2" xfId="0" applyFont="1" applyBorder="1"/>
    <xf numFmtId="0" fontId="13" fillId="0" borderId="1" xfId="0" applyFont="1" applyBorder="1"/>
    <xf numFmtId="0" fontId="13" fillId="0" borderId="6" xfId="0" applyFont="1" applyBorder="1"/>
    <xf numFmtId="0" fontId="13" fillId="0" borderId="4" xfId="0" applyFont="1" applyBorder="1"/>
    <xf numFmtId="6" fontId="13" fillId="0" borderId="8" xfId="0" applyNumberFormat="1" applyFont="1" applyFill="1" applyBorder="1" applyAlignment="1">
      <alignment horizontal="right" vertical="center"/>
    </xf>
    <xf numFmtId="164" fontId="13" fillId="0" borderId="8" xfId="0" applyNumberFormat="1" applyFont="1" applyFill="1" applyBorder="1"/>
    <xf numFmtId="0" fontId="11" fillId="3" borderId="12" xfId="0" applyFont="1" applyFill="1" applyBorder="1"/>
    <xf numFmtId="0" fontId="13" fillId="3" borderId="9" xfId="0" applyFont="1" applyFill="1" applyBorder="1"/>
    <xf numFmtId="164" fontId="13" fillId="3" borderId="10" xfId="0" applyNumberFormat="1" applyFont="1" applyFill="1" applyBorder="1"/>
    <xf numFmtId="0" fontId="13" fillId="0" borderId="12" xfId="0" applyFont="1" applyFill="1" applyBorder="1"/>
    <xf numFmtId="0" fontId="13" fillId="0" borderId="9" xfId="0" applyFont="1" applyFill="1" applyBorder="1"/>
    <xf numFmtId="164" fontId="13" fillId="0" borderId="10" xfId="0" applyNumberFormat="1" applyFont="1" applyFill="1" applyBorder="1" applyAlignment="1">
      <alignment horizontal="left" indent="2"/>
    </xf>
    <xf numFmtId="0" fontId="13" fillId="0" borderId="5" xfId="0" applyFont="1" applyFill="1" applyBorder="1"/>
    <xf numFmtId="0" fontId="13" fillId="0" borderId="19" xfId="0" applyFont="1" applyFill="1" applyBorder="1"/>
    <xf numFmtId="6" fontId="13" fillId="0" borderId="0" xfId="0" applyNumberFormat="1" applyFont="1" applyFill="1" applyBorder="1" applyAlignment="1">
      <alignment horizontal="right"/>
    </xf>
    <xf numFmtId="0" fontId="13" fillId="0" borderId="2" xfId="0" applyFont="1" applyFill="1" applyBorder="1"/>
    <xf numFmtId="0" fontId="13" fillId="0" borderId="1" xfId="0" applyFont="1" applyFill="1" applyBorder="1"/>
    <xf numFmtId="0" fontId="13" fillId="0" borderId="6" xfId="0" applyFont="1" applyFill="1" applyBorder="1"/>
    <xf numFmtId="0" fontId="13" fillId="0" borderId="4" xfId="0" applyFont="1" applyFill="1" applyBorder="1"/>
    <xf numFmtId="0" fontId="4" fillId="2" borderId="12" xfId="0" applyFont="1" applyFill="1" applyBorder="1"/>
    <xf numFmtId="0" fontId="4" fillId="2" borderId="9" xfId="0" applyFont="1" applyFill="1" applyBorder="1"/>
    <xf numFmtId="0" fontId="4" fillId="2" borderId="9" xfId="0" applyFont="1" applyFill="1" applyBorder="1" applyAlignment="1">
      <alignment horizontal="center"/>
    </xf>
    <xf numFmtId="0" fontId="4" fillId="2" borderId="5" xfId="0" applyFont="1" applyFill="1" applyBorder="1"/>
    <xf numFmtId="0" fontId="4" fillId="2" borderId="0" xfId="0" applyFont="1" applyFill="1" applyBorder="1"/>
    <xf numFmtId="0" fontId="4" fillId="2" borderId="21" xfId="0" applyFont="1" applyFill="1" applyBorder="1" applyAlignment="1">
      <alignment horizontal="center"/>
    </xf>
    <xf numFmtId="164" fontId="4" fillId="2" borderId="13" xfId="0" applyNumberFormat="1" applyFont="1" applyFill="1" applyBorder="1" applyAlignment="1">
      <alignment horizontal="center"/>
    </xf>
    <xf numFmtId="0" fontId="4" fillId="2" borderId="6" xfId="0" applyFont="1" applyFill="1" applyBorder="1" applyAlignment="1">
      <alignment horizontal="centerContinuous"/>
    </xf>
    <xf numFmtId="0" fontId="4" fillId="2" borderId="4" xfId="0" applyFont="1" applyFill="1" applyBorder="1" applyAlignment="1">
      <alignment horizontal="centerContinuous"/>
    </xf>
    <xf numFmtId="0" fontId="4" fillId="2" borderId="20" xfId="0" applyFont="1" applyFill="1" applyBorder="1" applyAlignment="1">
      <alignment horizontal="center"/>
    </xf>
    <xf numFmtId="164" fontId="4" fillId="2" borderId="8" xfId="0" applyNumberFormat="1" applyFont="1" applyFill="1" applyBorder="1" applyAlignment="1">
      <alignment horizontal="center"/>
    </xf>
    <xf numFmtId="164" fontId="4" fillId="2" borderId="3" xfId="0" applyNumberFormat="1" applyFont="1" applyFill="1" applyBorder="1" applyAlignment="1">
      <alignment horizontal="center"/>
    </xf>
    <xf numFmtId="0" fontId="15" fillId="3" borderId="17" xfId="0" applyFont="1" applyFill="1" applyBorder="1"/>
    <xf numFmtId="0" fontId="15" fillId="3" borderId="16" xfId="0" applyFont="1" applyFill="1" applyBorder="1"/>
    <xf numFmtId="164" fontId="15" fillId="3" borderId="18" xfId="0" applyNumberFormat="1" applyFont="1" applyFill="1" applyBorder="1"/>
    <xf numFmtId="0" fontId="15" fillId="0" borderId="5" xfId="0" applyFont="1" applyBorder="1"/>
    <xf numFmtId="0" fontId="15" fillId="0" borderId="0" xfId="0" applyFont="1" applyBorder="1"/>
    <xf numFmtId="0" fontId="15" fillId="0" borderId="12" xfId="0" applyFont="1" applyBorder="1"/>
    <xf numFmtId="0" fontId="15" fillId="0" borderId="9" xfId="0" applyFont="1" applyBorder="1"/>
    <xf numFmtId="164" fontId="15" fillId="0" borderId="10" xfId="0" applyNumberFormat="1" applyFont="1" applyBorder="1"/>
    <xf numFmtId="6" fontId="15" fillId="0" borderId="5" xfId="0" applyNumberFormat="1" applyFont="1" applyFill="1" applyBorder="1"/>
    <xf numFmtId="6" fontId="15" fillId="0" borderId="0" xfId="5" applyNumberFormat="1" applyFont="1" applyFill="1" applyBorder="1"/>
    <xf numFmtId="6" fontId="15" fillId="0" borderId="0" xfId="0" applyNumberFormat="1" applyFont="1" applyFill="1" applyBorder="1"/>
    <xf numFmtId="6" fontId="15" fillId="0" borderId="0" xfId="0" applyNumberFormat="1" applyFont="1" applyBorder="1"/>
    <xf numFmtId="6" fontId="15" fillId="0" borderId="3" xfId="0" applyNumberFormat="1" applyFont="1" applyFill="1" applyBorder="1" applyAlignment="1">
      <alignment horizontal="right" vertical="center"/>
    </xf>
    <xf numFmtId="164" fontId="15" fillId="0" borderId="3" xfId="0" applyNumberFormat="1" applyFont="1" applyFill="1" applyBorder="1"/>
    <xf numFmtId="0" fontId="15" fillId="0" borderId="3" xfId="0" applyFont="1" applyBorder="1"/>
    <xf numFmtId="0" fontId="15" fillId="0" borderId="19" xfId="0" applyFont="1" applyBorder="1"/>
    <xf numFmtId="0" fontId="15" fillId="0" borderId="14" xfId="0" applyFont="1" applyBorder="1"/>
    <xf numFmtId="6" fontId="15" fillId="0" borderId="19" xfId="0" applyNumberFormat="1" applyFont="1" applyFill="1" applyBorder="1"/>
    <xf numFmtId="6" fontId="15" fillId="0" borderId="14" xfId="5" applyNumberFormat="1" applyFont="1" applyFill="1" applyBorder="1"/>
    <xf numFmtId="6" fontId="15" fillId="0" borderId="14" xfId="0" applyNumberFormat="1" applyFont="1" applyFill="1" applyBorder="1"/>
    <xf numFmtId="6" fontId="15" fillId="0" borderId="15" xfId="0" applyNumberFormat="1" applyFont="1" applyFill="1" applyBorder="1" applyAlignment="1">
      <alignment horizontal="right" vertical="center"/>
    </xf>
    <xf numFmtId="164" fontId="15" fillId="0" borderId="15" xfId="0" applyNumberFormat="1" applyFont="1" applyFill="1" applyBorder="1"/>
    <xf numFmtId="0" fontId="15" fillId="0" borderId="2" xfId="0" applyFont="1" applyBorder="1"/>
    <xf numFmtId="0" fontId="15" fillId="0" borderId="1" xfId="0" applyFont="1" applyBorder="1"/>
    <xf numFmtId="6" fontId="15" fillId="0" borderId="1" xfId="0" applyNumberFormat="1" applyFont="1" applyFill="1" applyBorder="1"/>
    <xf numFmtId="0" fontId="15" fillId="0" borderId="3" xfId="0" applyFont="1" applyFill="1" applyBorder="1"/>
    <xf numFmtId="6" fontId="15" fillId="0" borderId="0" xfId="0" applyNumberFormat="1" applyFont="1" applyFill="1" applyBorder="1" applyAlignment="1">
      <alignment horizontal="right"/>
    </xf>
    <xf numFmtId="6" fontId="15" fillId="3" borderId="16" xfId="0" applyNumberFormat="1" applyFont="1" applyFill="1" applyBorder="1"/>
    <xf numFmtId="6" fontId="15" fillId="3" borderId="17" xfId="0" applyNumberFormat="1" applyFont="1" applyFill="1" applyBorder="1"/>
    <xf numFmtId="6" fontId="15" fillId="3" borderId="18" xfId="0" applyNumberFormat="1" applyFont="1" applyFill="1" applyBorder="1" applyAlignment="1">
      <alignment horizontal="right" vertical="center"/>
    </xf>
    <xf numFmtId="6" fontId="15" fillId="0" borderId="5" xfId="0" applyNumberFormat="1" applyFont="1" applyBorder="1"/>
    <xf numFmtId="6" fontId="15" fillId="0" borderId="3" xfId="0" applyNumberFormat="1" applyFont="1" applyBorder="1" applyAlignment="1">
      <alignment horizontal="right" vertical="center"/>
    </xf>
    <xf numFmtId="6" fontId="15" fillId="0" borderId="9" xfId="0" applyNumberFormat="1" applyFont="1" applyBorder="1"/>
    <xf numFmtId="164" fontId="15" fillId="0" borderId="3" xfId="0" applyNumberFormat="1" applyFont="1" applyBorder="1"/>
    <xf numFmtId="0" fontId="15" fillId="0" borderId="10" xfId="0" applyFont="1" applyBorder="1"/>
    <xf numFmtId="6" fontId="15" fillId="0" borderId="12" xfId="0" applyNumberFormat="1" applyFont="1" applyBorder="1"/>
    <xf numFmtId="6" fontId="15" fillId="0" borderId="10" xfId="0" applyNumberFormat="1" applyFont="1" applyBorder="1" applyAlignment="1">
      <alignment horizontal="right" vertical="center"/>
    </xf>
    <xf numFmtId="6" fontId="15" fillId="0" borderId="0" xfId="0" applyNumberFormat="1" applyFont="1" applyFill="1" applyBorder="1" applyAlignment="1"/>
    <xf numFmtId="0" fontId="15" fillId="0" borderId="7" xfId="0" applyFont="1" applyBorder="1"/>
    <xf numFmtId="0" fontId="15" fillId="0" borderId="0" xfId="0" applyFont="1" applyFill="1" applyBorder="1"/>
    <xf numFmtId="0" fontId="15" fillId="0" borderId="6" xfId="0" applyFont="1" applyBorder="1"/>
    <xf numFmtId="0" fontId="15" fillId="0" borderId="4" xfId="0" applyFont="1" applyBorder="1"/>
    <xf numFmtId="6" fontId="15" fillId="0" borderId="6" xfId="0" applyNumberFormat="1" applyFont="1" applyFill="1" applyBorder="1"/>
    <xf numFmtId="6" fontId="15" fillId="0" borderId="4" xfId="0" applyNumberFormat="1" applyFont="1" applyFill="1" applyBorder="1"/>
    <xf numFmtId="6" fontId="15" fillId="0" borderId="8" xfId="0" applyNumberFormat="1" applyFont="1" applyFill="1" applyBorder="1" applyAlignment="1">
      <alignment horizontal="right" vertical="center"/>
    </xf>
    <xf numFmtId="164" fontId="15" fillId="0" borderId="8" xfId="0" applyNumberFormat="1" applyFont="1" applyFill="1" applyBorder="1"/>
    <xf numFmtId="0" fontId="15" fillId="0" borderId="5" xfId="0" applyFont="1" applyFill="1" applyBorder="1"/>
    <xf numFmtId="0" fontId="15" fillId="0" borderId="14" xfId="0" applyFont="1" applyFill="1" applyBorder="1"/>
    <xf numFmtId="6" fontId="15" fillId="0" borderId="19" xfId="0" applyNumberFormat="1" applyFont="1" applyFill="1" applyBorder="1" applyAlignment="1">
      <alignment vertical="center"/>
    </xf>
    <xf numFmtId="6" fontId="15" fillId="0" borderId="14" xfId="0" applyNumberFormat="1" applyFont="1" applyFill="1" applyBorder="1" applyAlignment="1">
      <alignment vertical="center"/>
    </xf>
    <xf numFmtId="0" fontId="15" fillId="0" borderId="15" xfId="0" applyFont="1" applyBorder="1"/>
    <xf numFmtId="6" fontId="15" fillId="0" borderId="12" xfId="0" applyNumberFormat="1" applyFont="1" applyFill="1" applyBorder="1"/>
    <xf numFmtId="6" fontId="15" fillId="0" borderId="10" xfId="0" applyNumberFormat="1" applyFont="1" applyFill="1" applyBorder="1" applyAlignment="1">
      <alignment horizontal="right" vertical="center"/>
    </xf>
    <xf numFmtId="164" fontId="15" fillId="0" borderId="10" xfId="0" applyNumberFormat="1" applyFont="1" applyFill="1" applyBorder="1"/>
    <xf numFmtId="0" fontId="15" fillId="3" borderId="4" xfId="0" applyFont="1" applyFill="1" applyBorder="1"/>
    <xf numFmtId="6" fontId="15" fillId="3" borderId="6" xfId="0" applyNumberFormat="1" applyFont="1" applyFill="1" applyBorder="1"/>
    <xf numFmtId="6" fontId="15" fillId="3" borderId="4" xfId="0" applyNumberFormat="1" applyFont="1" applyFill="1" applyBorder="1"/>
    <xf numFmtId="6" fontId="15" fillId="3" borderId="8" xfId="0" applyNumberFormat="1" applyFont="1" applyFill="1" applyBorder="1" applyAlignment="1">
      <alignment horizontal="right" vertical="center"/>
    </xf>
    <xf numFmtId="164" fontId="15" fillId="3" borderId="8" xfId="0" applyNumberFormat="1" applyFont="1" applyFill="1" applyBorder="1"/>
    <xf numFmtId="0" fontId="15" fillId="0" borderId="9" xfId="0" applyFont="1" applyFill="1" applyBorder="1"/>
    <xf numFmtId="0" fontId="15" fillId="0" borderId="12" xfId="0" applyFont="1" applyFill="1" applyBorder="1"/>
    <xf numFmtId="164" fontId="15" fillId="0" borderId="10" xfId="0" applyNumberFormat="1" applyFont="1" applyFill="1" applyBorder="1" applyAlignment="1">
      <alignment horizontal="left" indent="2"/>
    </xf>
    <xf numFmtId="0" fontId="15" fillId="0" borderId="2" xfId="0" applyFont="1" applyFill="1" applyBorder="1"/>
    <xf numFmtId="0" fontId="15" fillId="0" borderId="1" xfId="0" applyFont="1" applyFill="1" applyBorder="1"/>
    <xf numFmtId="6" fontId="15" fillId="0" borderId="7" xfId="0" applyNumberFormat="1" applyFont="1" applyFill="1" applyBorder="1" applyAlignment="1">
      <alignment horizontal="right" vertical="center"/>
    </xf>
    <xf numFmtId="0" fontId="15" fillId="0" borderId="0" xfId="5" applyFont="1" applyFill="1" applyBorder="1"/>
    <xf numFmtId="0" fontId="15" fillId="0" borderId="6" xfId="0" applyFont="1" applyFill="1" applyBorder="1"/>
    <xf numFmtId="0" fontId="15" fillId="0" borderId="4" xfId="0" applyFont="1" applyFill="1" applyBorder="1"/>
    <xf numFmtId="0" fontId="15" fillId="0" borderId="4" xfId="5" applyFont="1" applyFill="1" applyBorder="1"/>
    <xf numFmtId="0" fontId="4" fillId="2" borderId="5" xfId="0" applyFont="1" applyFill="1" applyBorder="1" applyAlignment="1">
      <alignment horizontal="centerContinuous"/>
    </xf>
    <xf numFmtId="0" fontId="4" fillId="2" borderId="0" xfId="0" applyFont="1" applyFill="1" applyBorder="1" applyAlignment="1">
      <alignment horizontal="centerContinuous"/>
    </xf>
    <xf numFmtId="0" fontId="15" fillId="3" borderId="17" xfId="0" applyFont="1" applyFill="1" applyBorder="1" applyAlignment="1">
      <alignment horizontal="right"/>
    </xf>
    <xf numFmtId="6" fontId="15" fillId="0" borderId="5" xfId="0" applyNumberFormat="1" applyFont="1" applyFill="1" applyBorder="1" applyAlignment="1"/>
    <xf numFmtId="0" fontId="15" fillId="0" borderId="0" xfId="8" applyFont="1" applyFill="1" applyBorder="1"/>
    <xf numFmtId="0" fontId="15" fillId="0" borderId="4" xfId="8" applyFont="1" applyFill="1" applyBorder="1"/>
    <xf numFmtId="6" fontId="15" fillId="0" borderId="5" xfId="0" applyNumberFormat="1" applyFont="1" applyFill="1" applyBorder="1" applyAlignment="1">
      <alignment horizontal="center"/>
    </xf>
    <xf numFmtId="6" fontId="15" fillId="0" borderId="0" xfId="0" applyNumberFormat="1" applyFont="1" applyFill="1" applyBorder="1" applyAlignment="1">
      <alignment horizontal="center"/>
    </xf>
    <xf numFmtId="166" fontId="1" fillId="0" borderId="0" xfId="11" applyNumberFormat="1" applyFont="1"/>
    <xf numFmtId="6" fontId="15" fillId="0" borderId="5" xfId="0" applyNumberFormat="1" applyFont="1" applyFill="1" applyBorder="1" applyAlignment="1">
      <alignment horizontal="right"/>
    </xf>
    <xf numFmtId="6" fontId="15" fillId="0" borderId="0" xfId="5" applyNumberFormat="1" applyFont="1" applyFill="1" applyBorder="1" applyAlignment="1">
      <alignment horizontal="right"/>
    </xf>
    <xf numFmtId="6" fontId="15" fillId="0" borderId="0" xfId="0" applyNumberFormat="1" applyFont="1" applyBorder="1" applyAlignment="1">
      <alignment horizontal="right"/>
    </xf>
    <xf numFmtId="6" fontId="15" fillId="0" borderId="3" xfId="0" applyNumberFormat="1" applyFont="1" applyBorder="1" applyAlignment="1">
      <alignment horizontal="right"/>
    </xf>
    <xf numFmtId="6" fontId="15" fillId="0" borderId="19" xfId="0" applyNumberFormat="1" applyFont="1" applyFill="1" applyBorder="1" applyAlignment="1">
      <alignment horizontal="right"/>
    </xf>
    <xf numFmtId="6" fontId="15" fillId="0" borderId="14" xfId="5" applyNumberFormat="1" applyFont="1" applyFill="1" applyBorder="1" applyAlignment="1">
      <alignment horizontal="right"/>
    </xf>
    <xf numFmtId="6" fontId="15" fillId="0" borderId="14" xfId="0" applyNumberFormat="1" applyFont="1" applyFill="1" applyBorder="1" applyAlignment="1">
      <alignment horizontal="right"/>
    </xf>
    <xf numFmtId="6" fontId="15" fillId="0" borderId="14" xfId="0" applyNumberFormat="1" applyFont="1" applyBorder="1" applyAlignment="1">
      <alignment horizontal="right"/>
    </xf>
    <xf numFmtId="6" fontId="15" fillId="0" borderId="1" xfId="0" applyNumberFormat="1" applyFont="1" applyFill="1" applyBorder="1" applyAlignment="1">
      <alignment horizontal="right"/>
    </xf>
    <xf numFmtId="6" fontId="15" fillId="3" borderId="17" xfId="0" applyNumberFormat="1" applyFont="1" applyFill="1" applyBorder="1" applyAlignment="1">
      <alignment horizontal="right"/>
    </xf>
    <xf numFmtId="0" fontId="15" fillId="0" borderId="0" xfId="0" applyFont="1" applyBorder="1" applyAlignment="1">
      <alignment horizontal="right"/>
    </xf>
    <xf numFmtId="6" fontId="15" fillId="0" borderId="9" xfId="0" applyNumberFormat="1" applyFont="1" applyBorder="1" applyAlignment="1">
      <alignment horizontal="right"/>
    </xf>
    <xf numFmtId="6" fontId="15" fillId="0" borderId="4" xfId="0" applyNumberFormat="1" applyFont="1" applyFill="1" applyBorder="1" applyAlignment="1">
      <alignment horizontal="right"/>
    </xf>
    <xf numFmtId="6" fontId="15" fillId="0" borderId="14" xfId="0" applyNumberFormat="1" applyFont="1" applyFill="1" applyBorder="1" applyAlignment="1">
      <alignment horizontal="right" vertical="center"/>
    </xf>
    <xf numFmtId="6" fontId="15" fillId="0" borderId="6" xfId="0" applyNumberFormat="1" applyFont="1" applyFill="1" applyBorder="1" applyAlignment="1">
      <alignment horizontal="right"/>
    </xf>
    <xf numFmtId="6" fontId="15" fillId="0" borderId="12" xfId="0" applyNumberFormat="1" applyFont="1" applyFill="1" applyBorder="1" applyAlignment="1">
      <alignment horizontal="right"/>
    </xf>
    <xf numFmtId="6" fontId="15" fillId="0" borderId="9" xfId="0" applyNumberFormat="1" applyFont="1" applyFill="1" applyBorder="1" applyAlignment="1">
      <alignment horizontal="right"/>
    </xf>
    <xf numFmtId="6" fontId="15" fillId="3" borderId="4" xfId="0" applyNumberFormat="1" applyFont="1" applyFill="1" applyBorder="1" applyAlignment="1">
      <alignment horizontal="right"/>
    </xf>
    <xf numFmtId="0" fontId="15" fillId="0" borderId="9" xfId="0" applyFont="1" applyFill="1" applyBorder="1" applyAlignment="1">
      <alignment horizontal="right"/>
    </xf>
    <xf numFmtId="6" fontId="15" fillId="0" borderId="19" xfId="0" applyNumberFormat="1" applyFont="1" applyFill="1" applyBorder="1" applyAlignment="1">
      <alignment horizontal="right" vertical="center"/>
    </xf>
    <xf numFmtId="0" fontId="15" fillId="3" borderId="16" xfId="0" applyFont="1" applyFill="1" applyBorder="1" applyAlignment="1">
      <alignment horizontal="right"/>
    </xf>
    <xf numFmtId="6" fontId="15" fillId="0" borderId="3" xfId="0" applyNumberFormat="1" applyFont="1" applyFill="1" applyBorder="1" applyAlignment="1">
      <alignment horizontal="center" vertical="center"/>
    </xf>
    <xf numFmtId="6" fontId="15" fillId="0" borderId="2" xfId="0" applyNumberFormat="1" applyFont="1" applyFill="1" applyBorder="1"/>
    <xf numFmtId="164" fontId="15" fillId="0" borderId="7" xfId="0" applyNumberFormat="1" applyFont="1" applyFill="1" applyBorder="1"/>
    <xf numFmtId="166" fontId="9" fillId="0" borderId="0" xfId="11" applyNumberFormat="1" applyFont="1" applyFill="1" applyBorder="1" applyAlignment="1">
      <alignment vertical="center"/>
    </xf>
    <xf numFmtId="0" fontId="1" fillId="0" borderId="0" xfId="0" applyFont="1" applyAlignment="1">
      <alignment wrapText="1"/>
    </xf>
    <xf numFmtId="6" fontId="13" fillId="0" borderId="5" xfId="0" applyNumberFormat="1" applyFont="1" applyFill="1" applyBorder="1" applyAlignment="1">
      <alignment horizontal="right"/>
    </xf>
    <xf numFmtId="6" fontId="13" fillId="0" borderId="0" xfId="5" applyNumberFormat="1" applyFont="1" applyFill="1" applyBorder="1" applyAlignment="1">
      <alignment horizontal="right"/>
    </xf>
    <xf numFmtId="6" fontId="13" fillId="0" borderId="0" xfId="0" applyNumberFormat="1" applyFont="1" applyBorder="1" applyAlignment="1">
      <alignment horizontal="right"/>
    </xf>
    <xf numFmtId="6" fontId="13" fillId="0" borderId="19" xfId="0" applyNumberFormat="1" applyFont="1" applyFill="1" applyBorder="1" applyAlignment="1">
      <alignment horizontal="right"/>
    </xf>
    <xf numFmtId="6" fontId="13" fillId="0" borderId="14" xfId="5" applyNumberFormat="1" applyFont="1" applyFill="1" applyBorder="1" applyAlignment="1">
      <alignment horizontal="right"/>
    </xf>
    <xf numFmtId="6" fontId="13" fillId="0" borderId="14" xfId="0" applyNumberFormat="1" applyFont="1" applyFill="1" applyBorder="1" applyAlignment="1">
      <alignment horizontal="right"/>
    </xf>
    <xf numFmtId="6" fontId="13" fillId="0" borderId="14" xfId="0" applyNumberFormat="1" applyFont="1" applyBorder="1" applyAlignment="1">
      <alignment horizontal="right"/>
    </xf>
    <xf numFmtId="6" fontId="13" fillId="3" borderId="16" xfId="0" applyNumberFormat="1" applyFont="1" applyFill="1" applyBorder="1" applyAlignment="1">
      <alignment horizontal="right"/>
    </xf>
    <xf numFmtId="6" fontId="13" fillId="3" borderId="17" xfId="0" applyNumberFormat="1" applyFont="1" applyFill="1" applyBorder="1" applyAlignment="1">
      <alignment horizontal="right"/>
    </xf>
    <xf numFmtId="0" fontId="13" fillId="3" borderId="17" xfId="0" applyFont="1" applyFill="1" applyBorder="1" applyAlignment="1">
      <alignment horizontal="right"/>
    </xf>
    <xf numFmtId="6" fontId="13" fillId="0" borderId="5" xfId="0" applyNumberFormat="1" applyFont="1" applyBorder="1" applyAlignment="1">
      <alignment horizontal="right"/>
    </xf>
    <xf numFmtId="0" fontId="13" fillId="0" borderId="0" xfId="0" applyFont="1" applyBorder="1" applyAlignment="1">
      <alignment horizontal="right"/>
    </xf>
    <xf numFmtId="6" fontId="13" fillId="0" borderId="9" xfId="0" applyNumberFormat="1" applyFont="1" applyBorder="1" applyAlignment="1">
      <alignment horizontal="right"/>
    </xf>
    <xf numFmtId="6" fontId="13" fillId="0" borderId="1" xfId="0" applyNumberFormat="1" applyFont="1" applyFill="1" applyBorder="1" applyAlignment="1">
      <alignment horizontal="right"/>
    </xf>
    <xf numFmtId="6" fontId="13" fillId="0" borderId="6" xfId="0" applyNumberFormat="1" applyFont="1" applyFill="1" applyBorder="1" applyAlignment="1">
      <alignment horizontal="right"/>
    </xf>
    <xf numFmtId="6" fontId="13" fillId="0" borderId="4" xfId="0" applyNumberFormat="1" applyFont="1" applyFill="1" applyBorder="1" applyAlignment="1">
      <alignment horizontal="right"/>
    </xf>
    <xf numFmtId="6" fontId="13" fillId="3" borderId="12" xfId="0" applyNumberFormat="1" applyFont="1" applyFill="1" applyBorder="1" applyAlignment="1">
      <alignment horizontal="right"/>
    </xf>
    <xf numFmtId="6" fontId="13" fillId="3" borderId="9" xfId="0" applyNumberFormat="1" applyFont="1" applyFill="1" applyBorder="1" applyAlignment="1">
      <alignment horizontal="right"/>
    </xf>
    <xf numFmtId="6" fontId="13" fillId="3" borderId="10" xfId="0" applyNumberFormat="1" applyFont="1" applyFill="1" applyBorder="1" applyAlignment="1">
      <alignment horizontal="right"/>
    </xf>
    <xf numFmtId="0" fontId="13" fillId="0" borderId="12" xfId="0" applyFont="1" applyFill="1" applyBorder="1" applyAlignment="1">
      <alignment horizontal="right"/>
    </xf>
    <xf numFmtId="0" fontId="13" fillId="0" borderId="9" xfId="0" applyFont="1" applyFill="1" applyBorder="1" applyAlignment="1">
      <alignment horizontal="right"/>
    </xf>
    <xf numFmtId="6" fontId="13" fillId="0" borderId="9" xfId="0" applyNumberFormat="1" applyFont="1" applyFill="1" applyBorder="1" applyAlignment="1">
      <alignment horizontal="right"/>
    </xf>
    <xf numFmtId="164" fontId="13" fillId="0" borderId="10" xfId="0" applyNumberFormat="1" applyFont="1" applyFill="1" applyBorder="1" applyAlignment="1">
      <alignment horizontal="right"/>
    </xf>
    <xf numFmtId="6" fontId="13" fillId="0" borderId="19" xfId="0" applyNumberFormat="1" applyFont="1" applyFill="1" applyBorder="1" applyAlignment="1">
      <alignment horizontal="right" vertical="center"/>
    </xf>
    <xf numFmtId="6" fontId="13" fillId="0" borderId="14" xfId="0" applyNumberFormat="1" applyFont="1" applyFill="1" applyBorder="1" applyAlignment="1">
      <alignment horizontal="right" vertical="center"/>
    </xf>
    <xf numFmtId="164" fontId="15" fillId="3" borderId="18" xfId="0" applyNumberFormat="1" applyFont="1" applyFill="1" applyBorder="1" applyAlignment="1">
      <alignment horizontal="right"/>
    </xf>
    <xf numFmtId="6" fontId="3" fillId="0" borderId="0" xfId="0" applyNumberFormat="1" applyFont="1" applyFill="1" applyBorder="1" applyAlignment="1">
      <alignment horizontal="right"/>
    </xf>
    <xf numFmtId="6" fontId="10" fillId="0" borderId="0" xfId="5" applyNumberFormat="1" applyFont="1" applyFill="1" applyBorder="1" applyAlignment="1">
      <alignment horizontal="right"/>
    </xf>
    <xf numFmtId="6" fontId="9" fillId="0" borderId="0" xfId="5" applyNumberFormat="1" applyFont="1" applyFill="1" applyBorder="1" applyAlignment="1">
      <alignment horizontal="right"/>
    </xf>
    <xf numFmtId="0" fontId="9" fillId="0" borderId="0" xfId="5" applyFont="1" applyFill="1" applyAlignment="1">
      <alignment horizontal="right"/>
    </xf>
    <xf numFmtId="164" fontId="9" fillId="0" borderId="0" xfId="5" applyNumberFormat="1" applyFont="1" applyFill="1" applyAlignment="1">
      <alignment horizontal="right"/>
    </xf>
    <xf numFmtId="0" fontId="1" fillId="0" borderId="0" xfId="0" applyFont="1" applyAlignment="1">
      <alignment horizontal="right"/>
    </xf>
    <xf numFmtId="164" fontId="1" fillId="0" borderId="0" xfId="0" applyNumberFormat="1" applyFont="1" applyAlignment="1">
      <alignment horizontal="right"/>
    </xf>
    <xf numFmtId="0" fontId="4" fillId="2" borderId="5" xfId="0" applyFont="1" applyFill="1" applyBorder="1" applyAlignment="1">
      <alignment horizontal="center"/>
    </xf>
    <xf numFmtId="0" fontId="4" fillId="2" borderId="0" xfId="0" applyFont="1" applyFill="1" applyBorder="1" applyAlignment="1">
      <alignment horizontal="center"/>
    </xf>
    <xf numFmtId="0" fontId="3" fillId="0" borderId="0" xfId="0" applyFont="1" applyAlignment="1">
      <alignment horizontal="center"/>
    </xf>
    <xf numFmtId="0" fontId="11" fillId="2" borderId="12" xfId="0" applyFont="1" applyFill="1" applyBorder="1" applyAlignment="1">
      <alignment horizontal="center"/>
    </xf>
    <xf numFmtId="0" fontId="11" fillId="2" borderId="10" xfId="0" applyFont="1" applyFill="1" applyBorder="1" applyAlignment="1">
      <alignment horizontal="center"/>
    </xf>
    <xf numFmtId="0" fontId="11" fillId="2" borderId="6" xfId="0" applyFont="1" applyFill="1" applyBorder="1" applyAlignment="1">
      <alignment horizontal="center"/>
    </xf>
    <xf numFmtId="0" fontId="11" fillId="2" borderId="10" xfId="0" applyFont="1" applyFill="1" applyBorder="1"/>
    <xf numFmtId="0" fontId="11" fillId="2" borderId="3" xfId="0" applyFont="1" applyFill="1" applyBorder="1"/>
    <xf numFmtId="0" fontId="11" fillId="2" borderId="8" xfId="0" applyFont="1" applyFill="1" applyBorder="1" applyAlignment="1">
      <alignment horizontal="centerContinuous"/>
    </xf>
    <xf numFmtId="0" fontId="13" fillId="3" borderId="18" xfId="0" applyFont="1" applyFill="1" applyBorder="1"/>
    <xf numFmtId="0" fontId="13" fillId="0" borderId="3" xfId="0" applyFont="1" applyBorder="1"/>
    <xf numFmtId="0" fontId="13" fillId="0" borderId="15" xfId="0" applyFont="1" applyFill="1" applyBorder="1"/>
    <xf numFmtId="0" fontId="13" fillId="0" borderId="3" xfId="0" applyFont="1" applyFill="1" applyBorder="1"/>
    <xf numFmtId="0" fontId="13" fillId="0" borderId="15" xfId="0" applyFont="1" applyBorder="1"/>
    <xf numFmtId="0" fontId="13" fillId="0" borderId="7" xfId="0" applyFont="1" applyBorder="1"/>
    <xf numFmtId="0" fontId="13" fillId="0" borderId="10" xfId="0" applyFont="1" applyBorder="1"/>
    <xf numFmtId="0" fontId="13" fillId="0" borderId="3" xfId="0" applyFont="1" applyBorder="1" applyAlignment="1">
      <alignment horizontal="left" vertical="center" wrapText="1"/>
    </xf>
    <xf numFmtId="0" fontId="13" fillId="0" borderId="8" xfId="0" applyFont="1" applyBorder="1"/>
    <xf numFmtId="0" fontId="13" fillId="3" borderId="10" xfId="0" applyFont="1" applyFill="1" applyBorder="1"/>
    <xf numFmtId="0" fontId="13" fillId="0" borderId="10" xfId="0" applyFont="1" applyFill="1" applyBorder="1"/>
    <xf numFmtId="0" fontId="13" fillId="0" borderId="7" xfId="0" applyFont="1" applyFill="1" applyBorder="1"/>
    <xf numFmtId="0" fontId="13" fillId="0" borderId="8" xfId="0" applyFont="1" applyFill="1" applyBorder="1"/>
    <xf numFmtId="0" fontId="15" fillId="0" borderId="22" xfId="0" applyFont="1" applyBorder="1"/>
    <xf numFmtId="0" fontId="15" fillId="0" borderId="23" xfId="0" applyFont="1" applyBorder="1"/>
    <xf numFmtId="164" fontId="15" fillId="3" borderId="17" xfId="0" applyNumberFormat="1" applyFont="1" applyFill="1" applyBorder="1"/>
    <xf numFmtId="6" fontId="13" fillId="0" borderId="12" xfId="0" applyNumberFormat="1" applyFont="1" applyBorder="1"/>
    <xf numFmtId="6" fontId="13" fillId="0" borderId="6" xfId="0" applyNumberFormat="1" applyFont="1" applyFill="1" applyBorder="1"/>
    <xf numFmtId="6" fontId="13" fillId="3" borderId="12" xfId="0" applyNumberFormat="1" applyFont="1" applyFill="1" applyBorder="1"/>
    <xf numFmtId="0" fontId="11" fillId="2" borderId="12" xfId="0" applyFont="1" applyFill="1" applyBorder="1" applyAlignment="1">
      <alignment horizontal="center"/>
    </xf>
    <xf numFmtId="0" fontId="11" fillId="2" borderId="10" xfId="0" applyFont="1" applyFill="1" applyBorder="1" applyAlignment="1">
      <alignment horizontal="center"/>
    </xf>
    <xf numFmtId="0" fontId="11" fillId="2" borderId="6" xfId="0" applyFont="1" applyFill="1" applyBorder="1" applyAlignment="1">
      <alignment horizontal="center"/>
    </xf>
    <xf numFmtId="6" fontId="15" fillId="0" borderId="2" xfId="0" applyNumberFormat="1" applyFont="1" applyFill="1" applyBorder="1" applyAlignment="1"/>
    <xf numFmtId="6" fontId="15" fillId="0" borderId="6" xfId="0" applyNumberFormat="1" applyFont="1" applyFill="1" applyBorder="1" applyAlignment="1"/>
    <xf numFmtId="0" fontId="9" fillId="0" borderId="0" xfId="0" applyFont="1"/>
    <xf numFmtId="0" fontId="11" fillId="2" borderId="12" xfId="0" applyFont="1" applyFill="1" applyBorder="1" applyAlignment="1">
      <alignment horizontal="center"/>
    </xf>
    <xf numFmtId="0" fontId="11" fillId="2" borderId="10" xfId="0" applyFont="1" applyFill="1" applyBorder="1" applyAlignment="1">
      <alignment horizontal="center"/>
    </xf>
    <xf numFmtId="0" fontId="11" fillId="2" borderId="6" xfId="0" applyFont="1" applyFill="1" applyBorder="1" applyAlignment="1">
      <alignment horizontal="center"/>
    </xf>
    <xf numFmtId="6" fontId="13" fillId="0" borderId="0" xfId="0" applyNumberFormat="1" applyFont="1" applyFill="1" applyBorder="1" applyAlignment="1">
      <alignment horizontal="right" vertical="center"/>
    </xf>
    <xf numFmtId="6" fontId="13" fillId="0" borderId="5" xfId="0" applyNumberFormat="1" applyFont="1" applyFill="1" applyBorder="1" applyAlignment="1">
      <alignment horizontal="center"/>
    </xf>
    <xf numFmtId="6" fontId="13" fillId="0" borderId="5" xfId="0" applyNumberFormat="1" applyFont="1" applyFill="1" applyBorder="1" applyAlignment="1">
      <alignment horizontal="center" vertical="center"/>
    </xf>
    <xf numFmtId="6" fontId="13" fillId="0" borderId="0" xfId="0" applyNumberFormat="1" applyFont="1" applyFill="1" applyBorder="1" applyAlignment="1">
      <alignment horizontal="center" vertical="center"/>
    </xf>
    <xf numFmtId="6" fontId="13" fillId="0" borderId="0" xfId="5" applyNumberFormat="1" applyFont="1" applyFill="1" applyBorder="1" applyAlignment="1">
      <alignment horizontal="right" vertical="center"/>
    </xf>
    <xf numFmtId="6" fontId="13" fillId="0" borderId="0" xfId="0" applyNumberFormat="1" applyFont="1" applyBorder="1" applyAlignment="1">
      <alignment horizontal="right" vertical="center"/>
    </xf>
    <xf numFmtId="6" fontId="13" fillId="0" borderId="0" xfId="5" applyNumberFormat="1" applyFont="1" applyFill="1" applyBorder="1" applyAlignment="1">
      <alignment horizontal="center" vertical="center"/>
    </xf>
    <xf numFmtId="6" fontId="13" fillId="0" borderId="0" xfId="0" applyNumberFormat="1" applyFont="1" applyBorder="1" applyAlignment="1">
      <alignment horizontal="center" vertical="center"/>
    </xf>
    <xf numFmtId="6" fontId="13" fillId="0" borderId="3" xfId="0" applyNumberFormat="1" applyFont="1" applyFill="1" applyBorder="1" applyAlignment="1">
      <alignment horizontal="center" vertical="center"/>
    </xf>
    <xf numFmtId="6" fontId="13" fillId="0" borderId="0" xfId="0" applyNumberFormat="1" applyFont="1" applyFill="1" applyBorder="1" applyAlignment="1">
      <alignment horizontal="center"/>
    </xf>
    <xf numFmtId="0" fontId="13" fillId="0" borderId="12" xfId="0" applyFont="1" applyBorder="1" applyAlignment="1">
      <alignment horizontal="right"/>
    </xf>
    <xf numFmtId="0" fontId="13" fillId="0" borderId="9" xfId="0" applyFont="1" applyBorder="1" applyAlignment="1">
      <alignment horizontal="right"/>
    </xf>
    <xf numFmtId="164" fontId="13" fillId="0" borderId="10" xfId="0" applyNumberFormat="1" applyFont="1" applyBorder="1" applyAlignment="1">
      <alignment horizontal="right"/>
    </xf>
    <xf numFmtId="164" fontId="13" fillId="0" borderId="9" xfId="0" applyNumberFormat="1" applyFont="1" applyBorder="1"/>
    <xf numFmtId="6" fontId="13" fillId="0" borderId="0" xfId="5" applyNumberFormat="1" applyFont="1" applyFill="1" applyBorder="1"/>
    <xf numFmtId="6" fontId="13" fillId="0" borderId="3" xfId="0" applyNumberFormat="1" applyFont="1" applyBorder="1" applyAlignment="1">
      <alignment horizontal="right"/>
    </xf>
    <xf numFmtId="6" fontId="13" fillId="0" borderId="14" xfId="5" applyNumberFormat="1" applyFont="1" applyFill="1" applyBorder="1"/>
    <xf numFmtId="6" fontId="13" fillId="0" borderId="5" xfId="0" applyNumberFormat="1" applyFont="1" applyBorder="1" applyAlignment="1"/>
    <xf numFmtId="6" fontId="13" fillId="3" borderId="17" xfId="0" applyNumberFormat="1" applyFont="1" applyFill="1" applyBorder="1"/>
    <xf numFmtId="6" fontId="13" fillId="3" borderId="17" xfId="0" applyNumberFormat="1" applyFont="1" applyFill="1" applyBorder="1" applyAlignment="1">
      <alignment horizontal="right" vertical="center"/>
    </xf>
    <xf numFmtId="6" fontId="13" fillId="0" borderId="0" xfId="0" applyNumberFormat="1" applyFont="1" applyBorder="1"/>
    <xf numFmtId="6" fontId="13" fillId="0" borderId="14" xfId="0" applyNumberFormat="1" applyFont="1" applyFill="1" applyBorder="1"/>
    <xf numFmtId="6" fontId="18" fillId="3" borderId="17" xfId="0" applyNumberFormat="1" applyFont="1" applyFill="1" applyBorder="1"/>
    <xf numFmtId="6" fontId="13" fillId="0" borderId="5" xfId="9" applyNumberFormat="1" applyFont="1" applyFill="1" applyBorder="1"/>
    <xf numFmtId="6" fontId="13" fillId="0" borderId="2" xfId="0" applyNumberFormat="1" applyFont="1" applyFill="1" applyBorder="1" applyAlignment="1">
      <alignment horizontal="right"/>
    </xf>
    <xf numFmtId="6" fontId="13" fillId="0" borderId="7" xfId="0" applyNumberFormat="1" applyFont="1" applyFill="1" applyBorder="1" applyAlignment="1">
      <alignment horizontal="right" vertical="center"/>
    </xf>
    <xf numFmtId="6" fontId="13" fillId="0" borderId="2" xfId="0" applyNumberFormat="1" applyFont="1" applyFill="1" applyBorder="1"/>
    <xf numFmtId="6" fontId="13" fillId="0" borderId="1" xfId="0" applyNumberFormat="1" applyFont="1" applyFill="1" applyBorder="1"/>
    <xf numFmtId="6" fontId="13" fillId="0" borderId="1" xfId="0" applyNumberFormat="1" applyFont="1" applyFill="1" applyBorder="1" applyAlignment="1">
      <alignment horizontal="right" vertical="center"/>
    </xf>
    <xf numFmtId="164" fontId="13" fillId="0" borderId="7" xfId="0" applyNumberFormat="1" applyFont="1" applyFill="1" applyBorder="1"/>
    <xf numFmtId="6" fontId="13" fillId="0" borderId="22" xfId="0" applyNumberFormat="1" applyFont="1" applyFill="1" applyBorder="1" applyAlignment="1">
      <alignment horizontal="right"/>
    </xf>
    <xf numFmtId="6" fontId="13" fillId="0" borderId="23" xfId="0" applyNumberFormat="1" applyFont="1" applyFill="1" applyBorder="1" applyAlignment="1">
      <alignment horizontal="right"/>
    </xf>
    <xf numFmtId="6" fontId="13" fillId="0" borderId="24" xfId="0" applyNumberFormat="1" applyFont="1" applyFill="1" applyBorder="1" applyAlignment="1">
      <alignment horizontal="right" vertical="center"/>
    </xf>
    <xf numFmtId="6" fontId="13" fillId="0" borderId="22" xfId="0" applyNumberFormat="1" applyFont="1" applyFill="1" applyBorder="1"/>
    <xf numFmtId="6" fontId="13" fillId="0" borderId="23" xfId="0" applyNumberFormat="1" applyFont="1" applyFill="1" applyBorder="1"/>
    <xf numFmtId="6" fontId="13" fillId="0" borderId="23" xfId="0" applyNumberFormat="1" applyFont="1" applyFill="1" applyBorder="1" applyAlignment="1">
      <alignment horizontal="right" vertical="center"/>
    </xf>
    <xf numFmtId="164" fontId="13" fillId="0" borderId="24" xfId="0" applyNumberFormat="1" applyFont="1" applyFill="1" applyBorder="1"/>
    <xf numFmtId="6" fontId="13" fillId="0" borderId="4" xfId="0" applyNumberFormat="1" applyFont="1" applyFill="1" applyBorder="1"/>
    <xf numFmtId="6" fontId="13" fillId="0" borderId="4" xfId="0" applyNumberFormat="1" applyFont="1" applyFill="1" applyBorder="1" applyAlignment="1">
      <alignment horizontal="right" vertical="center"/>
    </xf>
    <xf numFmtId="0" fontId="13" fillId="0" borderId="5" xfId="0" applyFont="1" applyBorder="1" applyAlignment="1">
      <alignment horizontal="right"/>
    </xf>
    <xf numFmtId="164" fontId="13" fillId="0" borderId="0" xfId="0" applyNumberFormat="1" applyFont="1" applyFill="1" applyBorder="1"/>
    <xf numFmtId="164" fontId="13" fillId="0" borderId="3" xfId="0" applyNumberFormat="1" applyFont="1" applyFill="1" applyBorder="1" applyAlignment="1">
      <alignment horizontal="left" indent="2"/>
    </xf>
    <xf numFmtId="6" fontId="13" fillId="0" borderId="3" xfId="0" applyNumberFormat="1" applyFont="1" applyFill="1" applyBorder="1" applyAlignment="1">
      <alignment horizontal="center"/>
    </xf>
    <xf numFmtId="6" fontId="13" fillId="0" borderId="19" xfId="0" applyNumberFormat="1" applyFont="1" applyFill="1" applyBorder="1" applyAlignment="1">
      <alignment vertical="center"/>
    </xf>
    <xf numFmtId="0" fontId="13" fillId="0" borderId="2" xfId="0" applyFont="1" applyFill="1" applyBorder="1" applyAlignment="1">
      <alignment horizontal="right"/>
    </xf>
    <xf numFmtId="0" fontId="13" fillId="0" borderId="0" xfId="7" applyFont="1" applyFill="1" applyBorder="1"/>
    <xf numFmtId="6" fontId="13" fillId="0" borderId="5" xfId="0" applyNumberFormat="1" applyFont="1" applyBorder="1" applyAlignment="1">
      <alignment horizontal="center"/>
    </xf>
    <xf numFmtId="6" fontId="13" fillId="0" borderId="3" xfId="0" applyNumberFormat="1" applyFont="1" applyBorder="1" applyAlignment="1">
      <alignment horizontal="center"/>
    </xf>
    <xf numFmtId="0" fontId="13" fillId="0" borderId="4" xfId="7" applyFont="1" applyFill="1" applyBorder="1"/>
    <xf numFmtId="6" fontId="13" fillId="0" borderId="6" xfId="0" applyNumberFormat="1" applyFont="1" applyBorder="1" applyAlignment="1">
      <alignment horizontal="center"/>
    </xf>
    <xf numFmtId="6" fontId="13" fillId="0" borderId="8" xfId="0" applyNumberFormat="1" applyFont="1" applyBorder="1" applyAlignment="1">
      <alignment horizontal="center"/>
    </xf>
    <xf numFmtId="6" fontId="13" fillId="0" borderId="4" xfId="0" applyNumberFormat="1" applyFont="1" applyFill="1" applyBorder="1" applyAlignment="1">
      <alignment horizontal="center"/>
    </xf>
    <xf numFmtId="6" fontId="13" fillId="0" borderId="14" xfId="0" applyNumberFormat="1" applyFont="1" applyBorder="1"/>
    <xf numFmtId="6" fontId="19" fillId="0" borderId="0" xfId="0" applyNumberFormat="1" applyFont="1" applyFill="1" applyBorder="1"/>
    <xf numFmtId="0" fontId="13" fillId="3" borderId="16" xfId="0" applyFont="1" applyFill="1" applyBorder="1" applyAlignment="1">
      <alignment horizontal="right"/>
    </xf>
    <xf numFmtId="6" fontId="13" fillId="0" borderId="12" xfId="0" applyNumberFormat="1" applyFont="1" applyFill="1" applyBorder="1" applyAlignment="1">
      <alignment horizontal="right"/>
    </xf>
    <xf numFmtId="6" fontId="13" fillId="0" borderId="10" xfId="0" applyNumberFormat="1" applyFont="1" applyFill="1" applyBorder="1" applyAlignment="1">
      <alignment horizontal="right" vertical="center"/>
    </xf>
    <xf numFmtId="6" fontId="13" fillId="0" borderId="12" xfId="0" applyNumberFormat="1" applyFont="1" applyFill="1" applyBorder="1"/>
    <xf numFmtId="6" fontId="13" fillId="0" borderId="9" xfId="0" applyNumberFormat="1" applyFont="1" applyFill="1" applyBorder="1"/>
    <xf numFmtId="164" fontId="13" fillId="0" borderId="10" xfId="0" applyNumberFormat="1" applyFont="1" applyFill="1" applyBorder="1"/>
    <xf numFmtId="6" fontId="13" fillId="0" borderId="12" xfId="0" applyNumberFormat="1" applyFont="1" applyBorder="1" applyAlignment="1">
      <alignment horizontal="right"/>
    </xf>
    <xf numFmtId="6" fontId="13" fillId="0" borderId="10" xfId="0" applyNumberFormat="1" applyFont="1" applyBorder="1" applyAlignment="1">
      <alignment horizontal="right" vertical="center"/>
    </xf>
    <xf numFmtId="6" fontId="13" fillId="0" borderId="0" xfId="0" applyNumberFormat="1" applyFont="1" applyFill="1" applyBorder="1" applyAlignment="1"/>
    <xf numFmtId="6" fontId="13" fillId="0" borderId="5" xfId="9" applyNumberFormat="1" applyFont="1" applyFill="1" applyBorder="1" applyAlignment="1">
      <alignment horizontal="right"/>
    </xf>
    <xf numFmtId="6" fontId="13" fillId="0" borderId="2" xfId="0" applyNumberFormat="1" applyFont="1" applyFill="1" applyBorder="1" applyAlignment="1">
      <alignment horizontal="center" vertical="center"/>
    </xf>
    <xf numFmtId="6" fontId="13" fillId="0" borderId="1" xfId="0" applyNumberFormat="1" applyFont="1" applyFill="1" applyBorder="1" applyAlignment="1">
      <alignment horizontal="center" vertical="center"/>
    </xf>
    <xf numFmtId="6" fontId="13" fillId="0" borderId="5" xfId="0" applyNumberFormat="1" applyFont="1" applyFill="1" applyBorder="1" applyAlignment="1"/>
    <xf numFmtId="0" fontId="13" fillId="0" borderId="5" xfId="0" applyFont="1" applyFill="1" applyBorder="1" applyAlignment="1">
      <alignment horizontal="center"/>
    </xf>
    <xf numFmtId="0" fontId="13" fillId="0" borderId="0" xfId="0" applyFont="1" applyFill="1" applyBorder="1" applyAlignment="1">
      <alignment horizontal="center"/>
    </xf>
    <xf numFmtId="0" fontId="15" fillId="0" borderId="8" xfId="0" applyFont="1" applyFill="1" applyBorder="1"/>
    <xf numFmtId="164" fontId="13" fillId="0" borderId="3" xfId="0" applyNumberFormat="1" applyFont="1" applyFill="1" applyBorder="1" applyAlignment="1">
      <alignment horizontal="center"/>
    </xf>
    <xf numFmtId="164" fontId="15" fillId="0" borderId="3" xfId="0" applyNumberFormat="1" applyFont="1" applyFill="1" applyBorder="1" applyAlignment="1">
      <alignment horizontal="center"/>
    </xf>
    <xf numFmtId="164" fontId="13" fillId="0" borderId="3" xfId="0" applyNumberFormat="1" applyFont="1" applyFill="1" applyBorder="1" applyAlignment="1">
      <alignment horizontal="center" vertical="center"/>
    </xf>
    <xf numFmtId="6" fontId="13" fillId="0" borderId="0" xfId="5" applyNumberFormat="1" applyFont="1" applyFill="1" applyBorder="1" applyAlignment="1"/>
    <xf numFmtId="6" fontId="13" fillId="0" borderId="0" xfId="5" applyNumberFormat="1" applyFont="1" applyFill="1" applyBorder="1" applyAlignment="1">
      <alignment vertical="center"/>
    </xf>
    <xf numFmtId="0" fontId="13" fillId="3" borderId="17" xfId="0" applyFont="1" applyFill="1" applyBorder="1" applyAlignment="1"/>
    <xf numFmtId="0" fontId="15" fillId="0" borderId="16" xfId="0" applyFont="1" applyFill="1" applyBorder="1"/>
    <xf numFmtId="6" fontId="15" fillId="0" borderId="16" xfId="0" applyNumberFormat="1" applyFont="1" applyFill="1" applyBorder="1" applyAlignment="1">
      <alignment horizontal="right"/>
    </xf>
    <xf numFmtId="0" fontId="13" fillId="0" borderId="16" xfId="0" applyFont="1" applyFill="1" applyBorder="1"/>
    <xf numFmtId="6" fontId="13" fillId="0" borderId="16" xfId="0" applyNumberFormat="1" applyFont="1" applyFill="1" applyBorder="1" applyAlignment="1">
      <alignment horizontal="right"/>
    </xf>
    <xf numFmtId="6" fontId="19" fillId="0" borderId="5" xfId="0" applyNumberFormat="1" applyFont="1" applyFill="1" applyBorder="1" applyAlignment="1">
      <alignment horizontal="right"/>
    </xf>
    <xf numFmtId="6" fontId="19" fillId="0" borderId="0" xfId="0" applyNumberFormat="1" applyFont="1" applyFill="1" applyBorder="1" applyAlignment="1">
      <alignment horizontal="right"/>
    </xf>
    <xf numFmtId="6" fontId="19" fillId="0" borderId="0" xfId="5" applyNumberFormat="1" applyFont="1" applyFill="1" applyBorder="1" applyAlignment="1">
      <alignment horizontal="right"/>
    </xf>
    <xf numFmtId="6" fontId="19" fillId="0" borderId="14" xfId="5" applyNumberFormat="1" applyFont="1" applyFill="1" applyBorder="1" applyAlignment="1">
      <alignment horizontal="right"/>
    </xf>
    <xf numFmtId="6" fontId="13" fillId="0" borderId="3" xfId="0" applyNumberFormat="1" applyFont="1" applyFill="1" applyBorder="1" applyAlignment="1">
      <alignment horizontal="right"/>
    </xf>
    <xf numFmtId="6" fontId="13" fillId="0" borderId="3" xfId="0" applyNumberFormat="1" applyFont="1" applyFill="1" applyBorder="1"/>
    <xf numFmtId="0" fontId="13" fillId="0" borderId="0" xfId="0" applyFont="1" applyFill="1"/>
    <xf numFmtId="0" fontId="13" fillId="0" borderId="5" xfId="0" applyFont="1" applyFill="1" applyBorder="1" applyAlignment="1"/>
    <xf numFmtId="0" fontId="13" fillId="0" borderId="0" xfId="0" applyFont="1" applyFill="1" applyBorder="1" applyAlignment="1"/>
    <xf numFmtId="0" fontId="13" fillId="0" borderId="3" xfId="0" applyFont="1" applyFill="1" applyBorder="1" applyAlignment="1"/>
    <xf numFmtId="6" fontId="13" fillId="0" borderId="19" xfId="0" applyNumberFormat="1" applyFont="1" applyFill="1" applyBorder="1" applyAlignment="1"/>
    <xf numFmtId="164" fontId="13" fillId="0" borderId="15" xfId="0" applyNumberFormat="1" applyFont="1" applyFill="1" applyBorder="1" applyAlignment="1"/>
    <xf numFmtId="0" fontId="1" fillId="0" borderId="0" xfId="0" applyFont="1" applyFill="1" applyAlignment="1"/>
    <xf numFmtId="0" fontId="1" fillId="0" borderId="0" xfId="0" applyFont="1" applyAlignment="1">
      <alignment horizontal="left" wrapText="1"/>
    </xf>
    <xf numFmtId="0" fontId="11" fillId="2" borderId="12" xfId="0" applyFont="1" applyFill="1" applyBorder="1" applyAlignment="1">
      <alignment horizontal="center"/>
    </xf>
    <xf numFmtId="0" fontId="11" fillId="2" borderId="6" xfId="0" applyFont="1" applyFill="1" applyBorder="1" applyAlignment="1">
      <alignment horizontal="center"/>
    </xf>
    <xf numFmtId="0" fontId="4" fillId="2" borderId="12" xfId="0" applyFont="1" applyFill="1" applyBorder="1" applyAlignment="1">
      <alignment horizontal="center"/>
    </xf>
    <xf numFmtId="0" fontId="4" fillId="2" borderId="10" xfId="0" applyFont="1" applyFill="1" applyBorder="1" applyAlignment="1">
      <alignment horizontal="center"/>
    </xf>
    <xf numFmtId="0" fontId="4" fillId="2" borderId="6" xfId="0" applyFont="1" applyFill="1" applyBorder="1" applyAlignment="1">
      <alignment horizontal="center"/>
    </xf>
    <xf numFmtId="0" fontId="1" fillId="0" borderId="0" xfId="5" applyFont="1" applyFill="1" applyAlignment="1">
      <alignment vertical="center" wrapText="1"/>
    </xf>
    <xf numFmtId="0" fontId="1" fillId="0" borderId="0" xfId="5" applyFont="1" applyFill="1" applyAlignment="1">
      <alignment horizontal="centerContinuous" vertical="center" wrapText="1"/>
    </xf>
    <xf numFmtId="44" fontId="13" fillId="0" borderId="0" xfId="12" applyFont="1" applyFill="1" applyBorder="1" applyAlignment="1">
      <alignment horizontal="right"/>
    </xf>
    <xf numFmtId="6" fontId="13" fillId="0" borderId="9" xfId="0" applyNumberFormat="1" applyFont="1" applyFill="1" applyBorder="1" applyAlignment="1">
      <alignment horizontal="right" vertical="center"/>
    </xf>
    <xf numFmtId="0" fontId="13" fillId="0" borderId="24" xfId="0" applyFont="1" applyFill="1" applyBorder="1"/>
    <xf numFmtId="0" fontId="13" fillId="0" borderId="17" xfId="0" applyFont="1" applyFill="1" applyBorder="1"/>
    <xf numFmtId="0" fontId="13" fillId="0" borderId="17" xfId="0" applyFont="1" applyFill="1" applyBorder="1" applyAlignment="1">
      <alignment horizontal="right"/>
    </xf>
    <xf numFmtId="6" fontId="13" fillId="0" borderId="17" xfId="0" applyNumberFormat="1" applyFont="1" applyFill="1" applyBorder="1" applyAlignment="1">
      <alignment horizontal="right"/>
    </xf>
    <xf numFmtId="6" fontId="13" fillId="0" borderId="17" xfId="0" applyNumberFormat="1" applyFont="1" applyFill="1" applyBorder="1"/>
    <xf numFmtId="6" fontId="13" fillId="0" borderId="16" xfId="0" applyNumberFormat="1" applyFont="1" applyFill="1" applyBorder="1"/>
    <xf numFmtId="164" fontId="13" fillId="0" borderId="18" xfId="0" applyNumberFormat="1" applyFont="1" applyFill="1" applyBorder="1"/>
    <xf numFmtId="0" fontId="13" fillId="0" borderId="5" xfId="0" applyFont="1" applyFill="1" applyBorder="1" applyAlignment="1">
      <alignment horizontal="right"/>
    </xf>
    <xf numFmtId="0" fontId="13" fillId="0" borderId="0" xfId="0" applyFont="1" applyFill="1" applyBorder="1" applyAlignment="1">
      <alignment horizontal="right"/>
    </xf>
    <xf numFmtId="0" fontId="13" fillId="0" borderId="1" xfId="0" applyFont="1" applyFill="1" applyBorder="1" applyAlignment="1">
      <alignment horizontal="right"/>
    </xf>
    <xf numFmtId="6" fontId="13" fillId="0" borderId="7" xfId="0" applyNumberFormat="1" applyFont="1" applyFill="1" applyBorder="1" applyAlignment="1">
      <alignment horizontal="right"/>
    </xf>
    <xf numFmtId="6" fontId="13" fillId="0" borderId="6" xfId="0" applyNumberFormat="1" applyFont="1" applyFill="1" applyBorder="1" applyAlignment="1">
      <alignment horizontal="center"/>
    </xf>
    <xf numFmtId="6" fontId="13" fillId="0" borderId="8" xfId="0" applyNumberFormat="1" applyFont="1" applyFill="1" applyBorder="1" applyAlignment="1">
      <alignment horizontal="center"/>
    </xf>
    <xf numFmtId="0" fontId="15" fillId="0" borderId="7" xfId="0" applyFont="1" applyFill="1" applyBorder="1"/>
    <xf numFmtId="6" fontId="15" fillId="0" borderId="1" xfId="0" applyNumberFormat="1" applyFont="1" applyFill="1" applyBorder="1" applyAlignment="1"/>
    <xf numFmtId="0" fontId="15" fillId="0" borderId="17" xfId="0" applyFont="1" applyFill="1" applyBorder="1"/>
    <xf numFmtId="6" fontId="15" fillId="0" borderId="17" xfId="0" applyNumberFormat="1" applyFont="1" applyFill="1" applyBorder="1" applyAlignment="1">
      <alignment horizontal="right"/>
    </xf>
    <xf numFmtId="6" fontId="15" fillId="0" borderId="10" xfId="0" applyNumberFormat="1" applyFont="1" applyFill="1" applyBorder="1" applyAlignment="1">
      <alignment horizontal="right"/>
    </xf>
    <xf numFmtId="6" fontId="15" fillId="0" borderId="16" xfId="0" applyNumberFormat="1" applyFont="1" applyFill="1" applyBorder="1"/>
    <xf numFmtId="6" fontId="15" fillId="0" borderId="17" xfId="0" applyNumberFormat="1" applyFont="1" applyFill="1" applyBorder="1"/>
    <xf numFmtId="6" fontId="15" fillId="0" borderId="18" xfId="0" applyNumberFormat="1" applyFont="1" applyFill="1" applyBorder="1"/>
    <xf numFmtId="6" fontId="15" fillId="0" borderId="3" xfId="0" applyNumberFormat="1" applyFont="1" applyFill="1" applyBorder="1" applyAlignment="1">
      <alignment horizontal="right"/>
    </xf>
    <xf numFmtId="6" fontId="13" fillId="0" borderId="1" xfId="0" applyNumberFormat="1" applyFont="1" applyFill="1" applyBorder="1" applyAlignment="1"/>
    <xf numFmtId="0" fontId="13" fillId="0" borderId="16" xfId="0" applyFont="1" applyFill="1" applyBorder="1" applyAlignment="1">
      <alignment horizontal="right"/>
    </xf>
    <xf numFmtId="6" fontId="13" fillId="0" borderId="18" xfId="0" applyNumberFormat="1" applyFont="1" applyFill="1" applyBorder="1" applyAlignment="1">
      <alignment horizontal="right"/>
    </xf>
    <xf numFmtId="6" fontId="13" fillId="0" borderId="18" xfId="0" applyNumberFormat="1" applyFont="1" applyFill="1" applyBorder="1"/>
    <xf numFmtId="6" fontId="13" fillId="0" borderId="10" xfId="0" applyNumberFormat="1" applyFont="1" applyFill="1" applyBorder="1" applyAlignment="1">
      <alignment horizontal="right"/>
    </xf>
    <xf numFmtId="0" fontId="1" fillId="0" borderId="0" xfId="0" applyFont="1" applyAlignment="1">
      <alignment horizontal="left"/>
    </xf>
    <xf numFmtId="0" fontId="1" fillId="0" borderId="0" xfId="5" applyFont="1" applyFill="1" applyAlignment="1">
      <alignment horizontal="left" vertical="center" wrapText="1"/>
    </xf>
    <xf numFmtId="0" fontId="11" fillId="2" borderId="12" xfId="0" applyFont="1" applyFill="1" applyBorder="1" applyAlignment="1">
      <alignment horizontal="center"/>
    </xf>
    <xf numFmtId="0" fontId="11" fillId="2" borderId="10" xfId="0" applyFont="1" applyFill="1" applyBorder="1" applyAlignment="1">
      <alignment horizontal="center"/>
    </xf>
    <xf numFmtId="0" fontId="1" fillId="0" borderId="0" xfId="5" applyFont="1" applyFill="1" applyBorder="1" applyAlignment="1">
      <alignment horizontal="left" vertical="center" wrapText="1"/>
    </xf>
    <xf numFmtId="0" fontId="11" fillId="2" borderId="6" xfId="0" quotePrefix="1" applyFont="1" applyFill="1" applyBorder="1" applyAlignment="1">
      <alignment horizontal="center"/>
    </xf>
    <xf numFmtId="0" fontId="11" fillId="2" borderId="4" xfId="0" quotePrefix="1" applyFont="1" applyFill="1" applyBorder="1" applyAlignment="1">
      <alignment horizontal="center"/>
    </xf>
    <xf numFmtId="0" fontId="11" fillId="2" borderId="8" xfId="0" quotePrefix="1" applyFont="1" applyFill="1" applyBorder="1" applyAlignment="1">
      <alignment horizontal="center"/>
    </xf>
    <xf numFmtId="0" fontId="11" fillId="2" borderId="4" xfId="0" applyFont="1" applyFill="1" applyBorder="1" applyAlignment="1">
      <alignment horizontal="center"/>
    </xf>
    <xf numFmtId="0" fontId="11" fillId="2" borderId="8" xfId="0" applyFont="1" applyFill="1" applyBorder="1" applyAlignment="1">
      <alignment horizontal="center"/>
    </xf>
    <xf numFmtId="0" fontId="11" fillId="2" borderId="6" xfId="0" applyFont="1" applyFill="1" applyBorder="1" applyAlignment="1">
      <alignment horizontal="center"/>
    </xf>
    <xf numFmtId="0" fontId="4" fillId="2" borderId="12" xfId="0" applyFont="1" applyFill="1" applyBorder="1" applyAlignment="1">
      <alignment horizontal="center"/>
    </xf>
    <xf numFmtId="0" fontId="4" fillId="2" borderId="10" xfId="0" applyFont="1" applyFill="1" applyBorder="1" applyAlignment="1">
      <alignment horizontal="center"/>
    </xf>
    <xf numFmtId="0" fontId="1" fillId="0" borderId="0" xfId="5" applyFont="1" applyFill="1" applyBorder="1" applyAlignment="1">
      <alignment horizontal="left" wrapText="1"/>
    </xf>
    <xf numFmtId="0" fontId="4" fillId="2" borderId="6" xfId="0" applyFont="1" applyFill="1" applyBorder="1" applyAlignment="1">
      <alignment horizontal="center"/>
    </xf>
    <xf numFmtId="0" fontId="4" fillId="2" borderId="8" xfId="0" applyFont="1" applyFill="1" applyBorder="1" applyAlignment="1">
      <alignment horizontal="center"/>
    </xf>
    <xf numFmtId="0" fontId="20" fillId="0" borderId="0" xfId="0" applyFont="1" applyAlignment="1">
      <alignment horizontal="left" wrapText="1"/>
    </xf>
    <xf numFmtId="0" fontId="1" fillId="0" borderId="0" xfId="5" applyFont="1" applyFill="1" applyBorder="1" applyAlignment="1">
      <alignment horizontal="left" vertical="top" wrapText="1"/>
    </xf>
    <xf numFmtId="0" fontId="1" fillId="0" borderId="0" xfId="5" applyFont="1" applyFill="1" applyAlignment="1">
      <alignment horizontal="left" wrapText="1"/>
    </xf>
    <xf numFmtId="0" fontId="4" fillId="2" borderId="4" xfId="0" quotePrefix="1" applyFont="1" applyFill="1" applyBorder="1" applyAlignment="1">
      <alignment horizontal="center"/>
    </xf>
    <xf numFmtId="0" fontId="4" fillId="2" borderId="4" xfId="0" applyFont="1" applyFill="1" applyBorder="1" applyAlignment="1">
      <alignment horizontal="center"/>
    </xf>
    <xf numFmtId="0" fontId="20" fillId="0" borderId="0" xfId="0" applyFont="1" applyAlignment="1">
      <alignment horizontal="left" vertical="center" wrapText="1"/>
    </xf>
    <xf numFmtId="0" fontId="1" fillId="0" borderId="0" xfId="5" applyFont="1" applyFill="1" applyAlignment="1">
      <alignment horizontal="left" vertical="top" wrapText="1"/>
    </xf>
    <xf numFmtId="0" fontId="4" fillId="2" borderId="6" xfId="0" quotePrefix="1" applyFont="1" applyFill="1" applyBorder="1" applyAlignment="1">
      <alignment horizontal="center"/>
    </xf>
  </cellXfs>
  <cellStyles count="13">
    <cellStyle name="Comma" xfId="11" builtinId="3"/>
    <cellStyle name="Comma 2" xfId="6"/>
    <cellStyle name="Comma 3" xfId="10"/>
    <cellStyle name="Currency" xfId="12" builtinId="4"/>
    <cellStyle name="Normal" xfId="0" builtinId="0"/>
    <cellStyle name="Normal 2" xfId="1"/>
    <cellStyle name="Normal 2 2" xfId="5"/>
    <cellStyle name="Normal 3" xfId="2"/>
    <cellStyle name="Normal 3 2" xfId="7"/>
    <cellStyle name="Normal 4" xfId="3"/>
    <cellStyle name="Normal 4 2" xfId="4"/>
    <cellStyle name="Normal 4 3" xfId="8"/>
    <cellStyle name="Normal_Regents Tuition Options, 4-option request 2007 05 09 for FA and bursar w rate change 2"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4"/>
  <sheetViews>
    <sheetView tabSelected="1" zoomScale="75" zoomScaleNormal="75" zoomScaleSheetLayoutView="90" workbookViewId="0">
      <selection activeCell="S26" sqref="S26"/>
    </sheetView>
  </sheetViews>
  <sheetFormatPr defaultColWidth="9.140625" defaultRowHeight="12.75" x14ac:dyDescent="0.2"/>
  <cols>
    <col min="1" max="1" width="2" style="9" customWidth="1"/>
    <col min="2" max="2" width="2.42578125" style="9" customWidth="1"/>
    <col min="3" max="3" width="56.85546875" style="9" customWidth="1"/>
    <col min="4" max="4" width="11.42578125" style="25" customWidth="1"/>
    <col min="5" max="7" width="11.42578125" style="9" customWidth="1"/>
    <col min="8" max="8" width="11.42578125" style="11" customWidth="1"/>
    <col min="9" max="10" width="11.42578125" style="9" customWidth="1"/>
    <col min="11" max="11" width="13.7109375" style="9" customWidth="1"/>
    <col min="12" max="12" width="13.85546875" style="9" customWidth="1"/>
    <col min="13" max="13" width="10.7109375" style="11" customWidth="1"/>
    <col min="14" max="14" width="10.7109375" style="9" customWidth="1"/>
    <col min="15" max="15" width="10.7109375" style="11" customWidth="1"/>
    <col min="16" max="16384" width="9.140625" style="9"/>
  </cols>
  <sheetData>
    <row r="1" spans="1:15" ht="18" x14ac:dyDescent="0.25">
      <c r="A1" s="55" t="s">
        <v>31</v>
      </c>
      <c r="B1" s="55"/>
      <c r="C1" s="55"/>
      <c r="D1" s="55"/>
      <c r="E1" s="55"/>
      <c r="F1" s="55"/>
      <c r="G1" s="55"/>
      <c r="H1" s="55"/>
      <c r="I1" s="55"/>
      <c r="J1" s="55"/>
      <c r="K1" s="55"/>
      <c r="L1" s="55"/>
      <c r="M1" s="55"/>
      <c r="N1" s="55"/>
      <c r="O1" s="55"/>
    </row>
    <row r="2" spans="1:15" ht="18" x14ac:dyDescent="0.25">
      <c r="A2" s="57" t="s">
        <v>100</v>
      </c>
      <c r="B2" s="55"/>
      <c r="C2" s="55"/>
      <c r="D2" s="55"/>
      <c r="E2" s="55"/>
      <c r="F2" s="55"/>
      <c r="G2" s="55"/>
      <c r="H2" s="55"/>
      <c r="I2" s="55"/>
      <c r="J2" s="55"/>
      <c r="K2" s="55"/>
      <c r="L2" s="55"/>
      <c r="M2" s="55"/>
      <c r="N2" s="55"/>
      <c r="O2" s="55"/>
    </row>
    <row r="3" spans="1:15" ht="18.75" thickBot="1" x14ac:dyDescent="0.3">
      <c r="A3" s="56" t="s">
        <v>103</v>
      </c>
      <c r="B3" s="56"/>
      <c r="C3" s="56"/>
      <c r="D3" s="56"/>
      <c r="E3" s="56"/>
      <c r="F3" s="56"/>
      <c r="G3" s="56"/>
      <c r="H3" s="56"/>
      <c r="I3" s="56"/>
      <c r="J3" s="56"/>
      <c r="K3" s="56"/>
      <c r="L3" s="56"/>
      <c r="M3" s="56"/>
      <c r="N3" s="56"/>
      <c r="O3" s="56"/>
    </row>
    <row r="4" spans="1:15" s="1" customFormat="1" ht="15" x14ac:dyDescent="0.25">
      <c r="A4" s="58"/>
      <c r="B4" s="59"/>
      <c r="C4" s="273"/>
      <c r="D4" s="60"/>
      <c r="E4" s="60"/>
      <c r="F4" s="60"/>
      <c r="G4" s="60"/>
      <c r="H4" s="302"/>
      <c r="I4" s="60"/>
      <c r="J4" s="60"/>
      <c r="K4" s="60"/>
      <c r="L4" s="60"/>
      <c r="M4" s="271"/>
      <c r="N4" s="436" t="s">
        <v>1</v>
      </c>
      <c r="O4" s="437"/>
    </row>
    <row r="5" spans="1:15" s="1" customFormat="1" ht="15.75" thickBot="1" x14ac:dyDescent="0.3">
      <c r="A5" s="61"/>
      <c r="B5" s="62"/>
      <c r="C5" s="274"/>
      <c r="D5" s="439" t="s">
        <v>87</v>
      </c>
      <c r="E5" s="440"/>
      <c r="F5" s="440"/>
      <c r="G5" s="440"/>
      <c r="H5" s="441"/>
      <c r="I5" s="440" t="s">
        <v>98</v>
      </c>
      <c r="J5" s="442"/>
      <c r="K5" s="442"/>
      <c r="L5" s="442"/>
      <c r="M5" s="443"/>
      <c r="N5" s="444" t="s">
        <v>18</v>
      </c>
      <c r="O5" s="443"/>
    </row>
    <row r="6" spans="1:15" s="1" customFormat="1" ht="15" x14ac:dyDescent="0.25">
      <c r="A6" s="61"/>
      <c r="B6" s="62"/>
      <c r="C6" s="274"/>
      <c r="D6" s="301" t="s">
        <v>88</v>
      </c>
      <c r="E6" s="63" t="s">
        <v>88</v>
      </c>
      <c r="F6" s="63" t="s">
        <v>88</v>
      </c>
      <c r="G6" s="63" t="s">
        <v>88</v>
      </c>
      <c r="H6" s="64" t="s">
        <v>88</v>
      </c>
      <c r="I6" s="270" t="s">
        <v>99</v>
      </c>
      <c r="J6" s="63" t="s">
        <v>99</v>
      </c>
      <c r="K6" s="63" t="s">
        <v>99</v>
      </c>
      <c r="L6" s="63" t="s">
        <v>99</v>
      </c>
      <c r="M6" s="64" t="s">
        <v>99</v>
      </c>
      <c r="N6" s="65" t="s">
        <v>14</v>
      </c>
      <c r="O6" s="66" t="s">
        <v>15</v>
      </c>
    </row>
    <row r="7" spans="1:15" s="1" customFormat="1" ht="18" thickBot="1" x14ac:dyDescent="0.3">
      <c r="A7" s="67" t="s">
        <v>0</v>
      </c>
      <c r="B7" s="68"/>
      <c r="C7" s="275"/>
      <c r="D7" s="303" t="s">
        <v>71</v>
      </c>
      <c r="E7" s="69" t="s">
        <v>72</v>
      </c>
      <c r="F7" s="69" t="s">
        <v>73</v>
      </c>
      <c r="G7" s="69" t="s">
        <v>74</v>
      </c>
      <c r="H7" s="70" t="s">
        <v>16</v>
      </c>
      <c r="I7" s="272" t="s">
        <v>71</v>
      </c>
      <c r="J7" s="69" t="s">
        <v>72</v>
      </c>
      <c r="K7" s="69" t="s">
        <v>73</v>
      </c>
      <c r="L7" s="69" t="s">
        <v>74</v>
      </c>
      <c r="M7" s="70" t="s">
        <v>16</v>
      </c>
      <c r="N7" s="65" t="s">
        <v>1</v>
      </c>
      <c r="O7" s="71" t="s">
        <v>1</v>
      </c>
    </row>
    <row r="8" spans="1:15" ht="15.75" thickBot="1" x14ac:dyDescent="0.3">
      <c r="A8" s="72" t="s">
        <v>12</v>
      </c>
      <c r="B8" s="73"/>
      <c r="C8" s="276"/>
      <c r="D8" s="382"/>
      <c r="E8" s="73"/>
      <c r="F8" s="73"/>
      <c r="G8" s="73"/>
      <c r="H8" s="75"/>
      <c r="I8" s="74"/>
      <c r="J8" s="73"/>
      <c r="K8" s="73"/>
      <c r="L8" s="73"/>
      <c r="M8" s="75"/>
      <c r="N8" s="74"/>
      <c r="O8" s="75"/>
    </row>
    <row r="9" spans="1:15" ht="15.75" customHeight="1" x14ac:dyDescent="0.2">
      <c r="A9" s="76"/>
      <c r="B9" s="77" t="s">
        <v>129</v>
      </c>
      <c r="C9" s="277"/>
      <c r="D9" s="108"/>
      <c r="E9" s="79"/>
      <c r="F9" s="96"/>
      <c r="G9" s="81"/>
      <c r="H9" s="80"/>
      <c r="I9" s="108"/>
      <c r="J9" s="79"/>
      <c r="K9" s="79"/>
      <c r="L9" s="96"/>
      <c r="M9" s="80"/>
      <c r="N9" s="78"/>
      <c r="O9" s="80"/>
    </row>
    <row r="10" spans="1:15" ht="15.75" customHeight="1" x14ac:dyDescent="0.2">
      <c r="A10" s="76"/>
      <c r="B10" s="77"/>
      <c r="C10" s="277" t="s">
        <v>21</v>
      </c>
      <c r="D10" s="234">
        <v>10248</v>
      </c>
      <c r="E10" s="235">
        <v>1838.44</v>
      </c>
      <c r="F10" s="113">
        <v>13999.8</v>
      </c>
      <c r="G10" s="236">
        <v>7254</v>
      </c>
      <c r="H10" s="84">
        <f>SUM(D10:G10)</f>
        <v>33340.239999999998</v>
      </c>
      <c r="I10" s="234">
        <v>10728</v>
      </c>
      <c r="J10" s="386">
        <v>1804.4399999999998</v>
      </c>
      <c r="K10" s="113">
        <v>14418</v>
      </c>
      <c r="L10" s="236">
        <v>7254</v>
      </c>
      <c r="M10" s="84">
        <f t="shared" ref="M10:M14" si="0">I10+J10+K10+L10</f>
        <v>34204.44</v>
      </c>
      <c r="N10" s="82">
        <f t="shared" ref="N10:N14" si="1">M10-H10</f>
        <v>864.20000000000437</v>
      </c>
      <c r="O10" s="85">
        <f>N10/H10</f>
        <v>2.5920629245620441E-2</v>
      </c>
    </row>
    <row r="11" spans="1:15" s="26" customFormat="1" ht="15.75" customHeight="1" x14ac:dyDescent="0.2">
      <c r="A11" s="76"/>
      <c r="B11" s="77"/>
      <c r="C11" s="277" t="s">
        <v>50</v>
      </c>
      <c r="D11" s="234">
        <v>11904</v>
      </c>
      <c r="E11" s="235">
        <v>1838.44</v>
      </c>
      <c r="F11" s="113">
        <v>13999.8</v>
      </c>
      <c r="G11" s="236">
        <v>7254</v>
      </c>
      <c r="H11" s="84">
        <f t="shared" ref="H11:H14" si="2">SUM(D11:G11)</f>
        <v>34996.239999999998</v>
      </c>
      <c r="I11" s="234">
        <v>12456</v>
      </c>
      <c r="J11" s="386">
        <v>1804.4399999999998</v>
      </c>
      <c r="K11" s="113">
        <v>14418</v>
      </c>
      <c r="L11" s="236">
        <v>7254</v>
      </c>
      <c r="M11" s="84">
        <f t="shared" si="0"/>
        <v>35932.44</v>
      </c>
      <c r="N11" s="82">
        <f t="shared" si="1"/>
        <v>936.20000000000437</v>
      </c>
      <c r="O11" s="85">
        <f>N11/H11</f>
        <v>2.6751445298123584E-2</v>
      </c>
    </row>
    <row r="12" spans="1:15" ht="15.75" customHeight="1" x14ac:dyDescent="0.2">
      <c r="A12" s="76"/>
      <c r="B12" s="77"/>
      <c r="C12" s="277" t="s">
        <v>3</v>
      </c>
      <c r="D12" s="234">
        <v>15312</v>
      </c>
      <c r="E12" s="235">
        <v>1838.44</v>
      </c>
      <c r="F12" s="113">
        <v>13999.8</v>
      </c>
      <c r="G12" s="236">
        <v>7254</v>
      </c>
      <c r="H12" s="84">
        <f t="shared" si="2"/>
        <v>38404.239999999998</v>
      </c>
      <c r="I12" s="234">
        <v>16032</v>
      </c>
      <c r="J12" s="386">
        <v>1804.4399999999998</v>
      </c>
      <c r="K12" s="113">
        <v>14418</v>
      </c>
      <c r="L12" s="236">
        <v>7254</v>
      </c>
      <c r="M12" s="84">
        <f t="shared" si="0"/>
        <v>39508.44</v>
      </c>
      <c r="N12" s="82">
        <f t="shared" si="1"/>
        <v>1104.2000000000044</v>
      </c>
      <c r="O12" s="85">
        <f>N12/H12</f>
        <v>2.8752033629620179E-2</v>
      </c>
    </row>
    <row r="13" spans="1:15" ht="15.75" customHeight="1" x14ac:dyDescent="0.2">
      <c r="A13" s="76"/>
      <c r="B13" s="77"/>
      <c r="C13" s="277" t="s">
        <v>4</v>
      </c>
      <c r="D13" s="234">
        <v>13560</v>
      </c>
      <c r="E13" s="235">
        <v>1838.44</v>
      </c>
      <c r="F13" s="113">
        <v>13999.8</v>
      </c>
      <c r="G13" s="236">
        <v>7254</v>
      </c>
      <c r="H13" s="84">
        <f t="shared" si="2"/>
        <v>36652.239999999998</v>
      </c>
      <c r="I13" s="234">
        <v>14184</v>
      </c>
      <c r="J13" s="386">
        <v>1804.4399999999998</v>
      </c>
      <c r="K13" s="113">
        <v>14418</v>
      </c>
      <c r="L13" s="236">
        <v>7254</v>
      </c>
      <c r="M13" s="84">
        <f t="shared" si="0"/>
        <v>37660.44</v>
      </c>
      <c r="N13" s="82">
        <f t="shared" si="1"/>
        <v>1008.2000000000044</v>
      </c>
      <c r="O13" s="85">
        <f>N13/H13</f>
        <v>2.7507186463910649E-2</v>
      </c>
    </row>
    <row r="14" spans="1:15" s="26" customFormat="1" ht="15.75" customHeight="1" x14ac:dyDescent="0.2">
      <c r="A14" s="86"/>
      <c r="B14" s="87"/>
      <c r="C14" s="280" t="s">
        <v>49</v>
      </c>
      <c r="D14" s="237">
        <v>10608</v>
      </c>
      <c r="E14" s="238">
        <v>1838.44</v>
      </c>
      <c r="F14" s="239">
        <v>13999.8</v>
      </c>
      <c r="G14" s="240">
        <v>7254</v>
      </c>
      <c r="H14" s="90">
        <f t="shared" si="2"/>
        <v>33700.239999999998</v>
      </c>
      <c r="I14" s="237">
        <v>11088</v>
      </c>
      <c r="J14" s="387">
        <v>1804.4399999999998</v>
      </c>
      <c r="K14" s="239">
        <v>14418</v>
      </c>
      <c r="L14" s="240">
        <v>7254</v>
      </c>
      <c r="M14" s="90">
        <f t="shared" si="0"/>
        <v>34564.44</v>
      </c>
      <c r="N14" s="89">
        <f t="shared" si="1"/>
        <v>864.20000000000437</v>
      </c>
      <c r="O14" s="91">
        <f t="shared" ref="O14" si="3">N14/H14</f>
        <v>2.5643734287945856E-2</v>
      </c>
    </row>
    <row r="15" spans="1:15" ht="15.75" customHeight="1" x14ac:dyDescent="0.2">
      <c r="A15" s="76"/>
      <c r="B15" s="77" t="s">
        <v>102</v>
      </c>
      <c r="C15" s="277"/>
      <c r="D15" s="234"/>
      <c r="E15" s="235"/>
      <c r="F15" s="113"/>
      <c r="G15" s="236"/>
      <c r="H15" s="84"/>
      <c r="I15" s="234"/>
      <c r="J15" s="386"/>
      <c r="K15" s="113"/>
      <c r="L15" s="236"/>
      <c r="M15" s="84"/>
      <c r="N15" s="82"/>
      <c r="O15" s="85"/>
    </row>
    <row r="16" spans="1:15" ht="15.75" customHeight="1" x14ac:dyDescent="0.2">
      <c r="A16" s="76"/>
      <c r="B16" s="134"/>
      <c r="C16" s="277" t="s">
        <v>21</v>
      </c>
      <c r="D16" s="234">
        <v>11160</v>
      </c>
      <c r="E16" s="235">
        <v>1853</v>
      </c>
      <c r="F16" s="113">
        <v>10332</v>
      </c>
      <c r="G16" s="236">
        <v>7254</v>
      </c>
      <c r="H16" s="84">
        <f t="shared" ref="H16:H32" si="4">SUM(D16:G16)</f>
        <v>30599</v>
      </c>
      <c r="I16" s="234">
        <v>11484</v>
      </c>
      <c r="J16" s="386">
        <v>1762.44</v>
      </c>
      <c r="K16" s="113">
        <v>11547</v>
      </c>
      <c r="L16" s="236">
        <v>7254</v>
      </c>
      <c r="M16" s="84">
        <f>I16+J16+K16+L16</f>
        <v>32047.440000000002</v>
      </c>
      <c r="N16" s="82">
        <f>M16-H16</f>
        <v>1448.4400000000023</v>
      </c>
      <c r="O16" s="85">
        <f>N16/H16</f>
        <v>4.7336187457106514E-2</v>
      </c>
    </row>
    <row r="17" spans="1:15" s="26" customFormat="1" ht="15.75" customHeight="1" x14ac:dyDescent="0.2">
      <c r="A17" s="76"/>
      <c r="B17" s="134"/>
      <c r="C17" s="277" t="s">
        <v>50</v>
      </c>
      <c r="D17" s="234">
        <v>12744</v>
      </c>
      <c r="E17" s="235">
        <v>1853</v>
      </c>
      <c r="F17" s="113">
        <v>10332</v>
      </c>
      <c r="G17" s="236">
        <v>7254</v>
      </c>
      <c r="H17" s="84">
        <f t="shared" si="4"/>
        <v>32183</v>
      </c>
      <c r="I17" s="234">
        <v>13122</v>
      </c>
      <c r="J17" s="386">
        <v>1762.44</v>
      </c>
      <c r="K17" s="113">
        <v>11547</v>
      </c>
      <c r="L17" s="236">
        <v>7254</v>
      </c>
      <c r="M17" s="84">
        <f>I17+J17+K17+L17</f>
        <v>33685.440000000002</v>
      </c>
      <c r="N17" s="82">
        <f>M17-H17</f>
        <v>1502.4400000000023</v>
      </c>
      <c r="O17" s="85">
        <f t="shared" ref="O17:O32" si="5">N17/H17</f>
        <v>4.6684274306310856E-2</v>
      </c>
    </row>
    <row r="18" spans="1:15" s="26" customFormat="1" ht="15.75" customHeight="1" x14ac:dyDescent="0.2">
      <c r="A18" s="76"/>
      <c r="B18" s="134"/>
      <c r="C18" s="279" t="s">
        <v>51</v>
      </c>
      <c r="D18" s="234">
        <v>21600</v>
      </c>
      <c r="E18" s="235">
        <v>1853</v>
      </c>
      <c r="F18" s="113">
        <v>10332</v>
      </c>
      <c r="G18" s="236">
        <v>7254</v>
      </c>
      <c r="H18" s="84">
        <f t="shared" si="4"/>
        <v>41039</v>
      </c>
      <c r="I18" s="234">
        <v>22248</v>
      </c>
      <c r="J18" s="386">
        <v>1762.44</v>
      </c>
      <c r="K18" s="113">
        <v>11547</v>
      </c>
      <c r="L18" s="236">
        <v>7254</v>
      </c>
      <c r="M18" s="84">
        <f>I18+J18+K18+L18</f>
        <v>42811.44</v>
      </c>
      <c r="N18" s="82">
        <f t="shared" ref="N18:N32" si="6">M18-H18</f>
        <v>1772.4400000000023</v>
      </c>
      <c r="O18" s="85">
        <f t="shared" si="5"/>
        <v>4.3189161529277084E-2</v>
      </c>
    </row>
    <row r="19" spans="1:15" s="26" customFormat="1" ht="15.75" customHeight="1" x14ac:dyDescent="0.2">
      <c r="A19" s="76"/>
      <c r="B19" s="134"/>
      <c r="C19" s="279" t="s">
        <v>52</v>
      </c>
      <c r="D19" s="234">
        <f>29790/30*24</f>
        <v>23832</v>
      </c>
      <c r="E19" s="308">
        <v>1853</v>
      </c>
      <c r="F19" s="113">
        <v>10332</v>
      </c>
      <c r="G19" s="236">
        <v>7254</v>
      </c>
      <c r="H19" s="84">
        <f t="shared" si="4"/>
        <v>43271</v>
      </c>
      <c r="I19" s="234">
        <v>24552</v>
      </c>
      <c r="J19" s="386">
        <v>1762.44</v>
      </c>
      <c r="K19" s="113">
        <v>11547</v>
      </c>
      <c r="L19" s="236">
        <v>7254</v>
      </c>
      <c r="M19" s="84">
        <f>I19+J19+K19+L19</f>
        <v>45115.44</v>
      </c>
      <c r="N19" s="82">
        <f t="shared" si="6"/>
        <v>1844.4400000000023</v>
      </c>
      <c r="O19" s="85">
        <f t="shared" si="5"/>
        <v>4.2625314876014016E-2</v>
      </c>
    </row>
    <row r="20" spans="1:15" s="26" customFormat="1" ht="15.75" customHeight="1" x14ac:dyDescent="0.2">
      <c r="A20" s="76"/>
      <c r="B20" s="134"/>
      <c r="C20" s="279" t="s">
        <v>53</v>
      </c>
      <c r="D20" s="234">
        <v>15912</v>
      </c>
      <c r="E20" s="235">
        <v>1853</v>
      </c>
      <c r="F20" s="113">
        <v>10332</v>
      </c>
      <c r="G20" s="236">
        <v>7254</v>
      </c>
      <c r="H20" s="84">
        <f t="shared" si="4"/>
        <v>35351</v>
      </c>
      <c r="I20" s="234">
        <v>16380</v>
      </c>
      <c r="J20" s="386">
        <v>1762.44</v>
      </c>
      <c r="K20" s="113">
        <v>11547</v>
      </c>
      <c r="L20" s="236">
        <v>7254</v>
      </c>
      <c r="M20" s="84">
        <f t="shared" ref="M20:M25" si="7">I20+J20+K20+L20</f>
        <v>36943.440000000002</v>
      </c>
      <c r="N20" s="82">
        <f t="shared" si="6"/>
        <v>1592.4400000000023</v>
      </c>
      <c r="O20" s="85">
        <f t="shared" si="5"/>
        <v>4.50465333371051E-2</v>
      </c>
    </row>
    <row r="21" spans="1:15" ht="15.75" customHeight="1" x14ac:dyDescent="0.2">
      <c r="A21" s="76"/>
      <c r="B21" s="134"/>
      <c r="C21" s="279" t="s">
        <v>113</v>
      </c>
      <c r="D21" s="234">
        <v>14508</v>
      </c>
      <c r="E21" s="235">
        <v>1853</v>
      </c>
      <c r="F21" s="113">
        <v>10332</v>
      </c>
      <c r="G21" s="236">
        <v>7254</v>
      </c>
      <c r="H21" s="84">
        <f t="shared" si="4"/>
        <v>33947</v>
      </c>
      <c r="I21" s="234">
        <v>14940</v>
      </c>
      <c r="J21" s="386">
        <v>1762.44</v>
      </c>
      <c r="K21" s="113">
        <v>11547</v>
      </c>
      <c r="L21" s="236">
        <v>7254</v>
      </c>
      <c r="M21" s="84">
        <f t="shared" si="7"/>
        <v>35503.440000000002</v>
      </c>
      <c r="N21" s="82">
        <f t="shared" si="6"/>
        <v>1556.4400000000023</v>
      </c>
      <c r="O21" s="85">
        <f t="shared" si="5"/>
        <v>4.5849117742363166E-2</v>
      </c>
    </row>
    <row r="22" spans="1:15" s="26" customFormat="1" ht="15.75" customHeight="1" x14ac:dyDescent="0.2">
      <c r="A22" s="76"/>
      <c r="B22" s="134"/>
      <c r="C22" s="279" t="s">
        <v>114</v>
      </c>
      <c r="D22" s="234">
        <f>31500/30*24</f>
        <v>25200</v>
      </c>
      <c r="E22" s="235">
        <v>1853</v>
      </c>
      <c r="F22" s="113">
        <v>10332</v>
      </c>
      <c r="G22" s="236">
        <v>7254</v>
      </c>
      <c r="H22" s="84">
        <f t="shared" si="4"/>
        <v>44639</v>
      </c>
      <c r="I22" s="234">
        <v>25968</v>
      </c>
      <c r="J22" s="386">
        <v>1762.44</v>
      </c>
      <c r="K22" s="113">
        <v>11547</v>
      </c>
      <c r="L22" s="236">
        <v>7254</v>
      </c>
      <c r="M22" s="84">
        <f t="shared" si="7"/>
        <v>46531.44</v>
      </c>
      <c r="N22" s="82">
        <f t="shared" si="6"/>
        <v>1892.4400000000023</v>
      </c>
      <c r="O22" s="85">
        <f t="shared" si="5"/>
        <v>4.2394318869150349E-2</v>
      </c>
    </row>
    <row r="23" spans="1:15" ht="15.75" customHeight="1" x14ac:dyDescent="0.2">
      <c r="A23" s="76"/>
      <c r="B23" s="134"/>
      <c r="C23" s="279" t="s">
        <v>54</v>
      </c>
      <c r="D23" s="234">
        <v>29718</v>
      </c>
      <c r="E23" s="235">
        <v>1853</v>
      </c>
      <c r="F23" s="113">
        <v>10332</v>
      </c>
      <c r="G23" s="236">
        <v>7254</v>
      </c>
      <c r="H23" s="84">
        <f t="shared" si="4"/>
        <v>49157</v>
      </c>
      <c r="I23" s="234">
        <v>29718</v>
      </c>
      <c r="J23" s="386">
        <v>1762.44</v>
      </c>
      <c r="K23" s="113">
        <v>11547</v>
      </c>
      <c r="L23" s="236">
        <v>7254</v>
      </c>
      <c r="M23" s="84">
        <f t="shared" si="7"/>
        <v>50281.440000000002</v>
      </c>
      <c r="N23" s="82">
        <f t="shared" si="6"/>
        <v>1124.4400000000023</v>
      </c>
      <c r="O23" s="85">
        <f t="shared" si="5"/>
        <v>2.2874463453831647E-2</v>
      </c>
    </row>
    <row r="24" spans="1:15" s="26" customFormat="1" ht="15.75" customHeight="1" x14ac:dyDescent="0.2">
      <c r="A24" s="76"/>
      <c r="B24" s="134"/>
      <c r="C24" s="279" t="s">
        <v>111</v>
      </c>
      <c r="D24" s="306" t="s">
        <v>36</v>
      </c>
      <c r="E24" s="310" t="s">
        <v>36</v>
      </c>
      <c r="F24" s="307" t="s">
        <v>36</v>
      </c>
      <c r="G24" s="311" t="s">
        <v>36</v>
      </c>
      <c r="H24" s="388" t="s">
        <v>36</v>
      </c>
      <c r="I24" s="113">
        <v>27672</v>
      </c>
      <c r="J24" s="386">
        <v>1762.44</v>
      </c>
      <c r="K24" s="113">
        <v>11547</v>
      </c>
      <c r="L24" s="113">
        <v>7254</v>
      </c>
      <c r="M24" s="84">
        <f t="shared" si="7"/>
        <v>48235.44</v>
      </c>
      <c r="N24" s="306" t="s">
        <v>36</v>
      </c>
      <c r="O24" s="312" t="s">
        <v>36</v>
      </c>
    </row>
    <row r="25" spans="1:15" ht="15.75" customHeight="1" x14ac:dyDescent="0.2">
      <c r="A25" s="76"/>
      <c r="B25" s="134"/>
      <c r="C25" s="92" t="s">
        <v>112</v>
      </c>
      <c r="D25" s="234">
        <f>31830/30*24</f>
        <v>25464</v>
      </c>
      <c r="E25" s="235">
        <v>1853</v>
      </c>
      <c r="F25" s="113">
        <v>10332</v>
      </c>
      <c r="G25" s="236">
        <v>7254</v>
      </c>
      <c r="H25" s="84">
        <f t="shared" si="4"/>
        <v>44903</v>
      </c>
      <c r="I25" s="234">
        <v>25464</v>
      </c>
      <c r="J25" s="386">
        <v>1762.44</v>
      </c>
      <c r="K25" s="113">
        <v>11547</v>
      </c>
      <c r="L25" s="236">
        <v>7254</v>
      </c>
      <c r="M25" s="84">
        <f t="shared" si="7"/>
        <v>46027.44</v>
      </c>
      <c r="N25" s="82">
        <f t="shared" si="6"/>
        <v>1124.4400000000023</v>
      </c>
      <c r="O25" s="85">
        <f t="shared" si="5"/>
        <v>2.504153397323124E-2</v>
      </c>
    </row>
    <row r="26" spans="1:15" s="26" customFormat="1" ht="15.75" customHeight="1" x14ac:dyDescent="0.2">
      <c r="A26" s="76"/>
      <c r="B26" s="134"/>
      <c r="C26" s="279" t="s">
        <v>92</v>
      </c>
      <c r="D26" s="234">
        <f>27810/30*24</f>
        <v>22248</v>
      </c>
      <c r="E26" s="113">
        <v>1853</v>
      </c>
      <c r="F26" s="113">
        <v>10332</v>
      </c>
      <c r="G26" s="113">
        <v>7254</v>
      </c>
      <c r="H26" s="113">
        <f t="shared" si="4"/>
        <v>41687</v>
      </c>
      <c r="I26" s="234">
        <v>22248</v>
      </c>
      <c r="J26" s="386">
        <v>1762.44</v>
      </c>
      <c r="K26" s="113">
        <v>11547</v>
      </c>
      <c r="L26" s="113">
        <v>7254</v>
      </c>
      <c r="M26" s="84">
        <f t="shared" ref="M26:M32" si="8">SUM(I26:L26)</f>
        <v>42811.44</v>
      </c>
      <c r="N26" s="82">
        <f t="shared" si="6"/>
        <v>1124.4400000000023</v>
      </c>
      <c r="O26" s="85">
        <f t="shared" si="5"/>
        <v>2.6973396982272708E-2</v>
      </c>
    </row>
    <row r="27" spans="1:15" s="26" customFormat="1" ht="15.75" customHeight="1" x14ac:dyDescent="0.2">
      <c r="A27" s="76"/>
      <c r="B27" s="134"/>
      <c r="C27" s="279" t="s">
        <v>93</v>
      </c>
      <c r="D27" s="234">
        <v>18000</v>
      </c>
      <c r="E27" s="113">
        <v>1853</v>
      </c>
      <c r="F27" s="113">
        <v>10332</v>
      </c>
      <c r="G27" s="113">
        <v>7254</v>
      </c>
      <c r="H27" s="113">
        <f t="shared" si="4"/>
        <v>37439</v>
      </c>
      <c r="I27" s="234">
        <v>18000</v>
      </c>
      <c r="J27" s="386">
        <v>1762.44</v>
      </c>
      <c r="K27" s="113">
        <v>11547</v>
      </c>
      <c r="L27" s="113">
        <v>7254</v>
      </c>
      <c r="M27" s="84">
        <f t="shared" si="8"/>
        <v>38563.440000000002</v>
      </c>
      <c r="N27" s="82">
        <f t="shared" si="6"/>
        <v>1124.4400000000023</v>
      </c>
      <c r="O27" s="85">
        <f t="shared" si="5"/>
        <v>3.003392184620322E-2</v>
      </c>
    </row>
    <row r="28" spans="1:15" s="26" customFormat="1" ht="15.75" customHeight="1" x14ac:dyDescent="0.2">
      <c r="A28" s="76"/>
      <c r="B28" s="134"/>
      <c r="C28" s="279" t="s">
        <v>107</v>
      </c>
      <c r="D28" s="234">
        <f>27810/30*24</f>
        <v>22248</v>
      </c>
      <c r="E28" s="113">
        <v>1853</v>
      </c>
      <c r="F28" s="113">
        <v>10332</v>
      </c>
      <c r="G28" s="113">
        <v>7254</v>
      </c>
      <c r="H28" s="113">
        <f t="shared" si="4"/>
        <v>41687</v>
      </c>
      <c r="I28" s="234">
        <v>23352</v>
      </c>
      <c r="J28" s="386">
        <v>1762.44</v>
      </c>
      <c r="K28" s="113">
        <v>11547</v>
      </c>
      <c r="L28" s="113">
        <v>7254</v>
      </c>
      <c r="M28" s="84">
        <f t="shared" si="8"/>
        <v>43915.44</v>
      </c>
      <c r="N28" s="82">
        <f t="shared" si="6"/>
        <v>2228.4400000000023</v>
      </c>
      <c r="O28" s="85">
        <f t="shared" si="5"/>
        <v>5.3456473241058421E-2</v>
      </c>
    </row>
    <row r="29" spans="1:15" s="26" customFormat="1" ht="15.75" customHeight="1" x14ac:dyDescent="0.2">
      <c r="A29" s="76"/>
      <c r="B29" s="134"/>
      <c r="C29" s="279" t="s">
        <v>109</v>
      </c>
      <c r="D29" s="234">
        <f>31500/30*24</f>
        <v>25200</v>
      </c>
      <c r="E29" s="113">
        <v>1853</v>
      </c>
      <c r="F29" s="113">
        <v>10332</v>
      </c>
      <c r="G29" s="113">
        <v>7254</v>
      </c>
      <c r="H29" s="113">
        <f t="shared" si="4"/>
        <v>44639</v>
      </c>
      <c r="I29" s="234">
        <v>25968</v>
      </c>
      <c r="J29" s="386">
        <v>1762.44</v>
      </c>
      <c r="K29" s="113">
        <v>11547</v>
      </c>
      <c r="L29" s="113">
        <v>7254</v>
      </c>
      <c r="M29" s="84">
        <f t="shared" ref="M29" si="9">SUM(I29:L29)</f>
        <v>46531.44</v>
      </c>
      <c r="N29" s="82">
        <f t="shared" ref="N29" si="10">M29-H29</f>
        <v>1892.4400000000023</v>
      </c>
      <c r="O29" s="85">
        <f t="shared" ref="O29:O30" si="11">N29/H29</f>
        <v>4.2394318869150349E-2</v>
      </c>
    </row>
    <row r="30" spans="1:15" s="26" customFormat="1" ht="15.75" customHeight="1" x14ac:dyDescent="0.2">
      <c r="A30" s="76"/>
      <c r="B30" s="134"/>
      <c r="C30" s="279" t="s">
        <v>110</v>
      </c>
      <c r="D30" s="234">
        <f>31500/30*24</f>
        <v>25200</v>
      </c>
      <c r="E30" s="113">
        <v>1853</v>
      </c>
      <c r="F30" s="113">
        <v>10332</v>
      </c>
      <c r="G30" s="113">
        <v>7254</v>
      </c>
      <c r="H30" s="113">
        <f t="shared" si="4"/>
        <v>44639</v>
      </c>
      <c r="I30" s="234">
        <v>25968</v>
      </c>
      <c r="J30" s="386">
        <v>1762.44</v>
      </c>
      <c r="K30" s="113">
        <v>11547</v>
      </c>
      <c r="L30" s="113">
        <v>7254</v>
      </c>
      <c r="M30" s="84">
        <f t="shared" ref="M30:M31" si="12">SUM(I30:L30)</f>
        <v>46531.44</v>
      </c>
      <c r="N30" s="82">
        <f>M30-H30</f>
        <v>1892.4400000000023</v>
      </c>
      <c r="O30" s="85">
        <f t="shared" si="11"/>
        <v>4.2394318869150349E-2</v>
      </c>
    </row>
    <row r="31" spans="1:15" s="26" customFormat="1" ht="15.75" customHeight="1" x14ac:dyDescent="0.2">
      <c r="A31" s="76"/>
      <c r="B31" s="134"/>
      <c r="C31" s="92" t="s">
        <v>126</v>
      </c>
      <c r="D31" s="234" t="s">
        <v>36</v>
      </c>
      <c r="E31" s="113" t="s">
        <v>36</v>
      </c>
      <c r="F31" s="113" t="s">
        <v>36</v>
      </c>
      <c r="G31" s="113" t="s">
        <v>36</v>
      </c>
      <c r="H31" s="388" t="s">
        <v>36</v>
      </c>
      <c r="I31" s="113">
        <v>16800</v>
      </c>
      <c r="J31" s="386">
        <v>1762.44</v>
      </c>
      <c r="K31" s="113">
        <v>11547</v>
      </c>
      <c r="L31" s="113">
        <v>7254</v>
      </c>
      <c r="M31" s="84">
        <f t="shared" si="12"/>
        <v>37363.440000000002</v>
      </c>
      <c r="N31" s="82" t="s">
        <v>36</v>
      </c>
      <c r="O31" s="389" t="s">
        <v>36</v>
      </c>
    </row>
    <row r="32" spans="1:15" s="26" customFormat="1" ht="15.75" customHeight="1" thickBot="1" x14ac:dyDescent="0.25">
      <c r="A32" s="76"/>
      <c r="B32" s="134"/>
      <c r="C32" s="92" t="s">
        <v>94</v>
      </c>
      <c r="D32" s="234">
        <f>29790/30*24</f>
        <v>23832</v>
      </c>
      <c r="E32" s="235">
        <v>1853</v>
      </c>
      <c r="F32" s="113">
        <v>10332</v>
      </c>
      <c r="G32" s="236">
        <v>7254</v>
      </c>
      <c r="H32" s="84">
        <f t="shared" si="4"/>
        <v>43271</v>
      </c>
      <c r="I32" s="234">
        <v>24552</v>
      </c>
      <c r="J32" s="386">
        <v>1762.44</v>
      </c>
      <c r="K32" s="113">
        <v>11547</v>
      </c>
      <c r="L32" s="236">
        <v>7254</v>
      </c>
      <c r="M32" s="84">
        <f t="shared" si="8"/>
        <v>45115.44</v>
      </c>
      <c r="N32" s="293">
        <f t="shared" si="6"/>
        <v>1844.4400000000023</v>
      </c>
      <c r="O32" s="104">
        <f t="shared" si="5"/>
        <v>4.2625314876014016E-2</v>
      </c>
    </row>
    <row r="33" spans="1:15" ht="15.75" thickBot="1" x14ac:dyDescent="0.3">
      <c r="A33" s="72" t="s">
        <v>6</v>
      </c>
      <c r="B33" s="73"/>
      <c r="C33" s="276"/>
      <c r="D33" s="383"/>
      <c r="E33" s="242"/>
      <c r="F33" s="243"/>
      <c r="G33" s="242"/>
      <c r="H33" s="94"/>
      <c r="I33" s="241"/>
      <c r="J33" s="242"/>
      <c r="K33" s="243"/>
      <c r="L33" s="242"/>
      <c r="M33" s="94"/>
      <c r="N33" s="93"/>
      <c r="O33" s="75"/>
    </row>
    <row r="34" spans="1:15" ht="15.75" customHeight="1" x14ac:dyDescent="0.2">
      <c r="A34" s="76"/>
      <c r="B34" s="77" t="s">
        <v>2</v>
      </c>
      <c r="C34" s="277"/>
      <c r="D34" s="234"/>
      <c r="E34" s="236"/>
      <c r="F34" s="245"/>
      <c r="G34" s="246"/>
      <c r="H34" s="97"/>
      <c r="I34" s="244"/>
      <c r="J34" s="236"/>
      <c r="K34" s="245"/>
      <c r="L34" s="246"/>
      <c r="M34" s="97"/>
      <c r="N34" s="95"/>
      <c r="O34" s="98"/>
    </row>
    <row r="35" spans="1:15" ht="15.75" customHeight="1" x14ac:dyDescent="0.2">
      <c r="A35" s="76"/>
      <c r="B35" s="77"/>
      <c r="C35" s="277" t="s">
        <v>26</v>
      </c>
      <c r="D35" s="113">
        <v>8610</v>
      </c>
      <c r="E35" s="113">
        <v>1591</v>
      </c>
      <c r="F35" s="113">
        <v>10100</v>
      </c>
      <c r="G35" s="113">
        <v>7254</v>
      </c>
      <c r="H35" s="84">
        <f t="shared" ref="H35:H38" si="13">SUM(D35:G35)</f>
        <v>27555</v>
      </c>
      <c r="I35" s="113">
        <v>8850</v>
      </c>
      <c r="J35" s="113">
        <v>1612.9</v>
      </c>
      <c r="K35" s="113">
        <v>10500</v>
      </c>
      <c r="L35" s="236">
        <v>7254</v>
      </c>
      <c r="M35" s="84">
        <f>I35+J35+K35+L35</f>
        <v>28216.9</v>
      </c>
      <c r="N35" s="82">
        <f>M35-H35</f>
        <v>661.90000000000146</v>
      </c>
      <c r="O35" s="85">
        <f>N35/H35</f>
        <v>2.4021048811468024E-2</v>
      </c>
    </row>
    <row r="36" spans="1:15" ht="15.75" customHeight="1" x14ac:dyDescent="0.2">
      <c r="A36" s="76"/>
      <c r="B36" s="77"/>
      <c r="C36" s="277" t="s">
        <v>55</v>
      </c>
      <c r="D36" s="113">
        <v>9360</v>
      </c>
      <c r="E36" s="113">
        <v>1591</v>
      </c>
      <c r="F36" s="113">
        <v>10100</v>
      </c>
      <c r="G36" s="113">
        <v>7254</v>
      </c>
      <c r="H36" s="84">
        <f t="shared" si="13"/>
        <v>28305</v>
      </c>
      <c r="I36" s="113">
        <v>9630</v>
      </c>
      <c r="J36" s="113">
        <v>1612.9</v>
      </c>
      <c r="K36" s="113">
        <v>10500</v>
      </c>
      <c r="L36" s="236">
        <v>7254</v>
      </c>
      <c r="M36" s="84">
        <f>I36+J36+K36+L36</f>
        <v>28996.9</v>
      </c>
      <c r="N36" s="82">
        <f>M36-H36</f>
        <v>691.90000000000146</v>
      </c>
      <c r="O36" s="85">
        <f>N36/H36</f>
        <v>2.4444444444444494E-2</v>
      </c>
    </row>
    <row r="37" spans="1:15" ht="15.75" customHeight="1" x14ac:dyDescent="0.2">
      <c r="A37" s="76"/>
      <c r="B37" s="77"/>
      <c r="C37" s="277" t="s">
        <v>23</v>
      </c>
      <c r="D37" s="113">
        <v>10680</v>
      </c>
      <c r="E37" s="113">
        <v>1591</v>
      </c>
      <c r="F37" s="113">
        <v>10100</v>
      </c>
      <c r="G37" s="113">
        <v>7254</v>
      </c>
      <c r="H37" s="84">
        <f t="shared" si="13"/>
        <v>29625</v>
      </c>
      <c r="I37" s="113">
        <v>10980</v>
      </c>
      <c r="J37" s="113">
        <v>1612.9</v>
      </c>
      <c r="K37" s="113">
        <v>10500</v>
      </c>
      <c r="L37" s="236">
        <v>7254</v>
      </c>
      <c r="M37" s="84">
        <f>I37+J37+K37+L37</f>
        <v>30346.9</v>
      </c>
      <c r="N37" s="82">
        <f>M37-H37</f>
        <v>721.90000000000146</v>
      </c>
      <c r="O37" s="85">
        <f>N37/H37</f>
        <v>2.4367932489451526E-2</v>
      </c>
    </row>
    <row r="38" spans="1:15" ht="15.75" customHeight="1" x14ac:dyDescent="0.2">
      <c r="A38" s="76"/>
      <c r="B38" s="77"/>
      <c r="C38" s="280" t="s">
        <v>19</v>
      </c>
      <c r="D38" s="239">
        <v>11970</v>
      </c>
      <c r="E38" s="239">
        <v>1591</v>
      </c>
      <c r="F38" s="113">
        <v>10100</v>
      </c>
      <c r="G38" s="239">
        <v>7254</v>
      </c>
      <c r="H38" s="90">
        <f t="shared" si="13"/>
        <v>30915</v>
      </c>
      <c r="I38" s="239">
        <v>11970</v>
      </c>
      <c r="J38" s="239">
        <v>1612.9</v>
      </c>
      <c r="K38" s="113">
        <v>10500</v>
      </c>
      <c r="L38" s="240">
        <v>7254</v>
      </c>
      <c r="M38" s="90">
        <f>I38+J38+K38+L38</f>
        <v>31336.9</v>
      </c>
      <c r="N38" s="89">
        <f>M38-H38</f>
        <v>421.90000000000146</v>
      </c>
      <c r="O38" s="91">
        <f>N38/H38</f>
        <v>1.3647096878537974E-2</v>
      </c>
    </row>
    <row r="39" spans="1:15" ht="15.75" customHeight="1" x14ac:dyDescent="0.2">
      <c r="A39" s="99"/>
      <c r="B39" s="100" t="s">
        <v>5</v>
      </c>
      <c r="C39" s="281"/>
      <c r="D39" s="234"/>
      <c r="E39" s="113"/>
      <c r="F39" s="247"/>
      <c r="G39" s="113"/>
      <c r="H39" s="84"/>
      <c r="I39" s="234"/>
      <c r="J39" s="113"/>
      <c r="K39" s="247"/>
      <c r="L39" s="236"/>
      <c r="M39" s="84"/>
      <c r="N39" s="82"/>
      <c r="O39" s="85"/>
    </row>
    <row r="40" spans="1:15" ht="15.75" customHeight="1" x14ac:dyDescent="0.2">
      <c r="A40" s="76"/>
      <c r="B40" s="77"/>
      <c r="C40" s="277" t="s">
        <v>65</v>
      </c>
      <c r="D40" s="234">
        <v>12120</v>
      </c>
      <c r="E40" s="113">
        <v>1426</v>
      </c>
      <c r="F40" s="113">
        <v>10332</v>
      </c>
      <c r="G40" s="113">
        <v>7254</v>
      </c>
      <c r="H40" s="84">
        <f t="shared" ref="H40:H43" si="14">SUM(D40:G40)</f>
        <v>31132</v>
      </c>
      <c r="I40" s="234">
        <v>12480</v>
      </c>
      <c r="J40" s="113">
        <v>1443.52</v>
      </c>
      <c r="K40" s="113">
        <v>11108</v>
      </c>
      <c r="L40" s="236">
        <v>7254</v>
      </c>
      <c r="M40" s="84">
        <f>I40+J40+K40+L40</f>
        <v>32285.52</v>
      </c>
      <c r="N40" s="82">
        <f>M40-H40</f>
        <v>1153.5200000000004</v>
      </c>
      <c r="O40" s="85">
        <f>N40/H40</f>
        <v>3.7052550430425303E-2</v>
      </c>
    </row>
    <row r="41" spans="1:15" ht="15.75" customHeight="1" x14ac:dyDescent="0.2">
      <c r="A41" s="76"/>
      <c r="B41" s="77"/>
      <c r="C41" s="277" t="s">
        <v>66</v>
      </c>
      <c r="D41" s="234">
        <v>12120</v>
      </c>
      <c r="E41" s="113">
        <v>1426</v>
      </c>
      <c r="F41" s="113">
        <v>10332</v>
      </c>
      <c r="G41" s="113">
        <v>7254</v>
      </c>
      <c r="H41" s="84">
        <f t="shared" si="14"/>
        <v>31132</v>
      </c>
      <c r="I41" s="234">
        <v>12480</v>
      </c>
      <c r="J41" s="113">
        <v>1443.52</v>
      </c>
      <c r="K41" s="113">
        <v>11108</v>
      </c>
      <c r="L41" s="236">
        <v>7254</v>
      </c>
      <c r="M41" s="84">
        <f>I41+J41+K41+L41</f>
        <v>32285.52</v>
      </c>
      <c r="N41" s="82">
        <f>M41-H41</f>
        <v>1153.5200000000004</v>
      </c>
      <c r="O41" s="85">
        <f>N41/H41</f>
        <v>3.7052550430425303E-2</v>
      </c>
    </row>
    <row r="42" spans="1:15" ht="15.75" customHeight="1" x14ac:dyDescent="0.2">
      <c r="A42" s="76"/>
      <c r="B42" s="77"/>
      <c r="C42" s="277" t="s">
        <v>67</v>
      </c>
      <c r="D42" s="234">
        <v>15240</v>
      </c>
      <c r="E42" s="113">
        <v>1426</v>
      </c>
      <c r="F42" s="113">
        <v>10332</v>
      </c>
      <c r="G42" s="113">
        <v>7254</v>
      </c>
      <c r="H42" s="84">
        <f t="shared" si="14"/>
        <v>34252</v>
      </c>
      <c r="I42" s="234">
        <v>15696</v>
      </c>
      <c r="J42" s="113">
        <v>1443.52</v>
      </c>
      <c r="K42" s="113">
        <v>11108</v>
      </c>
      <c r="L42" s="236">
        <v>7254</v>
      </c>
      <c r="M42" s="84">
        <f>I42+J42+K42+L42</f>
        <v>35501.520000000004</v>
      </c>
      <c r="N42" s="82">
        <f>M42-H42</f>
        <v>1249.5200000000041</v>
      </c>
      <c r="O42" s="85">
        <f>N42/H42</f>
        <v>3.6480205535443302E-2</v>
      </c>
    </row>
    <row r="43" spans="1:15" ht="15.75" customHeight="1" thickBot="1" x14ac:dyDescent="0.25">
      <c r="A43" s="76"/>
      <c r="B43" s="77"/>
      <c r="C43" s="277" t="s">
        <v>68</v>
      </c>
      <c r="D43" s="234">
        <v>14640</v>
      </c>
      <c r="E43" s="113">
        <v>1426</v>
      </c>
      <c r="F43" s="113">
        <v>10332</v>
      </c>
      <c r="G43" s="113">
        <v>7254</v>
      </c>
      <c r="H43" s="84">
        <f t="shared" si="14"/>
        <v>33652</v>
      </c>
      <c r="I43" s="234">
        <v>15072</v>
      </c>
      <c r="J43" s="113">
        <v>1443.52</v>
      </c>
      <c r="K43" s="113">
        <v>11108</v>
      </c>
      <c r="L43" s="236">
        <v>7254</v>
      </c>
      <c r="M43" s="84">
        <f>I43+J43+K43+L43</f>
        <v>34877.520000000004</v>
      </c>
      <c r="N43" s="82">
        <f>M43-H43</f>
        <v>1225.5200000000041</v>
      </c>
      <c r="O43" s="85">
        <f>N43/H43</f>
        <v>3.6417449185784025E-2</v>
      </c>
    </row>
    <row r="44" spans="1:15" ht="15.75" thickBot="1" x14ac:dyDescent="0.3">
      <c r="A44" s="72" t="s">
        <v>82</v>
      </c>
      <c r="B44" s="73"/>
      <c r="C44" s="276"/>
      <c r="D44" s="383"/>
      <c r="E44" s="242"/>
      <c r="F44" s="242"/>
      <c r="G44" s="242"/>
      <c r="H44" s="94"/>
      <c r="I44" s="241"/>
      <c r="J44" s="242"/>
      <c r="K44" s="242"/>
      <c r="L44" s="242"/>
      <c r="M44" s="94"/>
      <c r="N44" s="93"/>
      <c r="O44" s="75"/>
    </row>
    <row r="45" spans="1:15" ht="15.75" customHeight="1" x14ac:dyDescent="0.2">
      <c r="A45" s="78"/>
      <c r="B45" s="79" t="s">
        <v>2</v>
      </c>
      <c r="C45" s="282"/>
      <c r="D45" s="234"/>
      <c r="E45" s="236"/>
      <c r="F45" s="236"/>
      <c r="G45" s="246"/>
      <c r="H45" s="97"/>
      <c r="I45" s="234"/>
      <c r="J45" s="236"/>
      <c r="K45" s="236"/>
      <c r="L45" s="246"/>
      <c r="M45" s="97"/>
      <c r="N45" s="292"/>
      <c r="O45" s="80"/>
    </row>
    <row r="46" spans="1:15" ht="15.75" customHeight="1" x14ac:dyDescent="0.2">
      <c r="A46" s="76"/>
      <c r="B46" s="77"/>
      <c r="C46" s="277" t="s">
        <v>91</v>
      </c>
      <c r="D46" s="234">
        <v>9720</v>
      </c>
      <c r="E46" s="113">
        <v>1538.06</v>
      </c>
      <c r="F46" s="113">
        <v>10332</v>
      </c>
      <c r="G46" s="113">
        <v>7254</v>
      </c>
      <c r="H46" s="84">
        <f t="shared" ref="H46:H48" si="15">SUM(D46:G46)</f>
        <v>28844.059999999998</v>
      </c>
      <c r="I46" s="234">
        <v>9900</v>
      </c>
      <c r="J46" s="113">
        <v>1494.96</v>
      </c>
      <c r="K46" s="405">
        <v>11547</v>
      </c>
      <c r="L46" s="113">
        <v>7254</v>
      </c>
      <c r="M46" s="84">
        <f>I46+J46+K46+L46</f>
        <v>30195.96</v>
      </c>
      <c r="N46" s="82">
        <f>M46-H46</f>
        <v>1351.9000000000015</v>
      </c>
      <c r="O46" s="85">
        <f>N46/H46</f>
        <v>4.6869268750654433E-2</v>
      </c>
    </row>
    <row r="47" spans="1:15" s="26" customFormat="1" ht="15.75" customHeight="1" x14ac:dyDescent="0.2">
      <c r="A47" s="76"/>
      <c r="B47" s="77"/>
      <c r="C47" s="283" t="s">
        <v>83</v>
      </c>
      <c r="D47" s="234">
        <v>11220</v>
      </c>
      <c r="E47" s="113">
        <v>1538.06</v>
      </c>
      <c r="F47" s="113">
        <v>10332</v>
      </c>
      <c r="G47" s="113">
        <v>7254</v>
      </c>
      <c r="H47" s="84">
        <f t="shared" si="15"/>
        <v>30344.059999999998</v>
      </c>
      <c r="I47" s="234">
        <v>11400</v>
      </c>
      <c r="J47" s="113">
        <v>1494.96</v>
      </c>
      <c r="K47" s="113">
        <v>11547</v>
      </c>
      <c r="L47" s="113">
        <v>7254</v>
      </c>
      <c r="M47" s="84">
        <f>SUM(I47:L47)</f>
        <v>31695.96</v>
      </c>
      <c r="N47" s="82">
        <f t="shared" ref="N47:N48" si="16">M47-H47</f>
        <v>1351.9000000000015</v>
      </c>
      <c r="O47" s="85">
        <f t="shared" ref="O47:O48" si="17">N47/H47</f>
        <v>4.4552376972626657E-2</v>
      </c>
    </row>
    <row r="48" spans="1:15" s="26" customFormat="1" ht="15.75" customHeight="1" x14ac:dyDescent="0.2">
      <c r="A48" s="76"/>
      <c r="B48" s="77"/>
      <c r="C48" s="283" t="s">
        <v>106</v>
      </c>
      <c r="D48" s="237">
        <v>31260</v>
      </c>
      <c r="E48" s="239">
        <v>1538.06</v>
      </c>
      <c r="F48" s="239">
        <v>10332</v>
      </c>
      <c r="G48" s="239">
        <v>7254</v>
      </c>
      <c r="H48" s="90">
        <f t="shared" si="15"/>
        <v>50384.06</v>
      </c>
      <c r="I48" s="237">
        <v>31890</v>
      </c>
      <c r="J48" s="239">
        <v>1494.96</v>
      </c>
      <c r="K48" s="239">
        <v>11547</v>
      </c>
      <c r="L48" s="239">
        <v>7254</v>
      </c>
      <c r="M48" s="90">
        <f>SUM(I48:L48)</f>
        <v>52185.96</v>
      </c>
      <c r="N48" s="89">
        <f t="shared" si="16"/>
        <v>1801.9000000000015</v>
      </c>
      <c r="O48" s="91">
        <f t="shared" si="17"/>
        <v>3.5763294978610326E-2</v>
      </c>
    </row>
    <row r="49" spans="1:15" ht="15.75" customHeight="1" x14ac:dyDescent="0.2">
      <c r="A49" s="99"/>
      <c r="B49" s="100" t="s">
        <v>5</v>
      </c>
      <c r="C49" s="281"/>
      <c r="D49" s="234"/>
      <c r="E49" s="113"/>
      <c r="F49" s="113"/>
      <c r="G49" s="113"/>
      <c r="H49" s="84"/>
      <c r="I49" s="234"/>
      <c r="J49" s="113"/>
      <c r="K49" s="113"/>
      <c r="L49" s="113"/>
      <c r="M49" s="84"/>
      <c r="N49" s="82"/>
      <c r="O49" s="85"/>
    </row>
    <row r="50" spans="1:15" ht="15.75" customHeight="1" x14ac:dyDescent="0.2">
      <c r="A50" s="76"/>
      <c r="B50" s="77"/>
      <c r="C50" s="277" t="s">
        <v>8</v>
      </c>
      <c r="D50" s="234">
        <f>11190/30*24</f>
        <v>8952</v>
      </c>
      <c r="E50" s="113">
        <v>1331.4799999999998</v>
      </c>
      <c r="F50" s="113">
        <v>10332</v>
      </c>
      <c r="G50" s="113">
        <v>7254</v>
      </c>
      <c r="H50" s="84">
        <f t="shared" ref="H50:H57" si="18">SUM(D50:G50)</f>
        <v>27869.48</v>
      </c>
      <c r="I50" s="234">
        <v>9048</v>
      </c>
      <c r="J50" s="113">
        <v>1362.96</v>
      </c>
      <c r="K50" s="113">
        <v>11547</v>
      </c>
      <c r="L50" s="113">
        <v>7254</v>
      </c>
      <c r="M50" s="84">
        <f t="shared" ref="M50:M57" si="19">I50+J50+K50+L50</f>
        <v>29211.96</v>
      </c>
      <c r="N50" s="82">
        <f t="shared" ref="N50:N57" si="20">M50-H50</f>
        <v>1342.4799999999996</v>
      </c>
      <c r="O50" s="85">
        <f t="shared" ref="O50:O57" si="21">N50/H50</f>
        <v>4.8170256495636068E-2</v>
      </c>
    </row>
    <row r="51" spans="1:15" ht="15.75" customHeight="1" x14ac:dyDescent="0.2">
      <c r="A51" s="76"/>
      <c r="B51" s="77"/>
      <c r="C51" s="279" t="s">
        <v>9</v>
      </c>
      <c r="D51" s="234">
        <f>13650/30*24</f>
        <v>10920</v>
      </c>
      <c r="E51" s="113">
        <v>1331.4799999999998</v>
      </c>
      <c r="F51" s="113">
        <v>10332</v>
      </c>
      <c r="G51" s="113">
        <v>7254</v>
      </c>
      <c r="H51" s="84">
        <f>SUM(D51:G51)</f>
        <v>29837.48</v>
      </c>
      <c r="I51" s="234">
        <v>11040</v>
      </c>
      <c r="J51" s="113">
        <v>1362.96</v>
      </c>
      <c r="K51" s="113">
        <v>11547</v>
      </c>
      <c r="L51" s="113">
        <v>7254</v>
      </c>
      <c r="M51" s="84">
        <f t="shared" si="19"/>
        <v>31203.96</v>
      </c>
      <c r="N51" s="82">
        <f t="shared" si="20"/>
        <v>1366.4799999999996</v>
      </c>
      <c r="O51" s="85">
        <f t="shared" si="21"/>
        <v>4.5797433295305084E-2</v>
      </c>
    </row>
    <row r="52" spans="1:15" ht="15.75" customHeight="1" x14ac:dyDescent="0.2">
      <c r="A52" s="76"/>
      <c r="B52" s="77"/>
      <c r="C52" s="279" t="s">
        <v>75</v>
      </c>
      <c r="D52" s="234">
        <f>18630/30*24</f>
        <v>14904</v>
      </c>
      <c r="E52" s="113">
        <v>1331.4799999999998</v>
      </c>
      <c r="F52" s="113">
        <v>10332</v>
      </c>
      <c r="G52" s="113">
        <v>7254</v>
      </c>
      <c r="H52" s="84">
        <f t="shared" si="18"/>
        <v>33821.479999999996</v>
      </c>
      <c r="I52" s="234">
        <v>15024</v>
      </c>
      <c r="J52" s="113">
        <v>1362.96</v>
      </c>
      <c r="K52" s="113">
        <v>11547</v>
      </c>
      <c r="L52" s="113">
        <v>7254</v>
      </c>
      <c r="M52" s="84">
        <f t="shared" si="19"/>
        <v>35187.96</v>
      </c>
      <c r="N52" s="82">
        <f t="shared" si="20"/>
        <v>1366.4800000000032</v>
      </c>
      <c r="O52" s="85">
        <f t="shared" si="21"/>
        <v>4.0402726314756283E-2</v>
      </c>
    </row>
    <row r="53" spans="1:15" ht="15.75" customHeight="1" x14ac:dyDescent="0.2">
      <c r="A53" s="76"/>
      <c r="B53" s="77"/>
      <c r="C53" s="277" t="s">
        <v>24</v>
      </c>
      <c r="D53" s="234">
        <v>12504</v>
      </c>
      <c r="E53" s="113">
        <v>1331.4799999999998</v>
      </c>
      <c r="F53" s="113">
        <v>10332</v>
      </c>
      <c r="G53" s="113">
        <v>7254</v>
      </c>
      <c r="H53" s="84">
        <f t="shared" si="18"/>
        <v>31421.48</v>
      </c>
      <c r="I53" s="234">
        <v>12624</v>
      </c>
      <c r="J53" s="113">
        <v>1362.96</v>
      </c>
      <c r="K53" s="113">
        <v>11547</v>
      </c>
      <c r="L53" s="113">
        <v>7254</v>
      </c>
      <c r="M53" s="84">
        <f t="shared" si="19"/>
        <v>32787.96</v>
      </c>
      <c r="N53" s="82">
        <f t="shared" si="20"/>
        <v>1366.4799999999996</v>
      </c>
      <c r="O53" s="85">
        <f t="shared" si="21"/>
        <v>4.348872172793896E-2</v>
      </c>
    </row>
    <row r="54" spans="1:15" ht="15.75" customHeight="1" x14ac:dyDescent="0.2">
      <c r="A54" s="76"/>
      <c r="B54" s="77"/>
      <c r="C54" s="277" t="s">
        <v>10</v>
      </c>
      <c r="D54" s="234">
        <f>13650/30*24</f>
        <v>10920</v>
      </c>
      <c r="E54" s="113">
        <v>1331.4799999999998</v>
      </c>
      <c r="F54" s="113">
        <v>10332</v>
      </c>
      <c r="G54" s="113">
        <v>7254</v>
      </c>
      <c r="H54" s="84">
        <f t="shared" si="18"/>
        <v>29837.48</v>
      </c>
      <c r="I54" s="234">
        <v>11040</v>
      </c>
      <c r="J54" s="113">
        <v>1362.96</v>
      </c>
      <c r="K54" s="113">
        <v>11547</v>
      </c>
      <c r="L54" s="113">
        <v>7254</v>
      </c>
      <c r="M54" s="84">
        <f t="shared" si="19"/>
        <v>31203.96</v>
      </c>
      <c r="N54" s="82">
        <f t="shared" si="20"/>
        <v>1366.4799999999996</v>
      </c>
      <c r="O54" s="85">
        <f t="shared" si="21"/>
        <v>4.5797433295305084E-2</v>
      </c>
    </row>
    <row r="55" spans="1:15" ht="15.75" customHeight="1" x14ac:dyDescent="0.2">
      <c r="A55" s="76"/>
      <c r="B55" s="77"/>
      <c r="C55" s="277" t="s">
        <v>7</v>
      </c>
      <c r="D55" s="234">
        <f>11190/30*24</f>
        <v>8952</v>
      </c>
      <c r="E55" s="113">
        <v>1331.4799999999998</v>
      </c>
      <c r="F55" s="113">
        <v>10332</v>
      </c>
      <c r="G55" s="113">
        <v>7254</v>
      </c>
      <c r="H55" s="84">
        <f t="shared" si="18"/>
        <v>27869.48</v>
      </c>
      <c r="I55" s="234">
        <v>9048</v>
      </c>
      <c r="J55" s="113">
        <v>1362.96</v>
      </c>
      <c r="K55" s="113">
        <v>11547</v>
      </c>
      <c r="L55" s="113">
        <v>7254</v>
      </c>
      <c r="M55" s="84">
        <f t="shared" si="19"/>
        <v>29211.96</v>
      </c>
      <c r="N55" s="82">
        <f t="shared" si="20"/>
        <v>1342.4799999999996</v>
      </c>
      <c r="O55" s="85">
        <f t="shared" si="21"/>
        <v>4.8170256495636068E-2</v>
      </c>
    </row>
    <row r="56" spans="1:15" s="26" customFormat="1" ht="15.75" customHeight="1" x14ac:dyDescent="0.2">
      <c r="A56" s="76"/>
      <c r="B56" s="77"/>
      <c r="C56" s="279" t="s">
        <v>41</v>
      </c>
      <c r="D56" s="234">
        <f>24000/30*24</f>
        <v>19200</v>
      </c>
      <c r="E56" s="113">
        <v>1331.4799999999998</v>
      </c>
      <c r="F56" s="113">
        <v>10332</v>
      </c>
      <c r="G56" s="113">
        <v>7254</v>
      </c>
      <c r="H56" s="84">
        <f t="shared" si="18"/>
        <v>38117.479999999996</v>
      </c>
      <c r="I56" s="234">
        <v>19392</v>
      </c>
      <c r="J56" s="113">
        <v>1362.96</v>
      </c>
      <c r="K56" s="113">
        <v>11547</v>
      </c>
      <c r="L56" s="113">
        <v>7254</v>
      </c>
      <c r="M56" s="84">
        <f t="shared" si="19"/>
        <v>39555.96</v>
      </c>
      <c r="N56" s="82">
        <f t="shared" si="20"/>
        <v>1438.4800000000032</v>
      </c>
      <c r="O56" s="85">
        <f t="shared" si="21"/>
        <v>3.7738066629798284E-2</v>
      </c>
    </row>
    <row r="57" spans="1:15" ht="15.75" customHeight="1" thickBot="1" x14ac:dyDescent="0.25">
      <c r="A57" s="101"/>
      <c r="B57" s="102"/>
      <c r="C57" s="284" t="s">
        <v>135</v>
      </c>
      <c r="D57" s="248">
        <f>18630/30*24</f>
        <v>14904</v>
      </c>
      <c r="E57" s="249">
        <v>1331.4799999999998</v>
      </c>
      <c r="F57" s="249">
        <v>10332</v>
      </c>
      <c r="G57" s="249">
        <v>7254</v>
      </c>
      <c r="H57" s="103">
        <f t="shared" si="18"/>
        <v>33821.479999999996</v>
      </c>
      <c r="I57" s="248">
        <v>15024</v>
      </c>
      <c r="J57" s="249">
        <v>1362.96</v>
      </c>
      <c r="K57" s="249">
        <v>11547</v>
      </c>
      <c r="L57" s="249">
        <v>7254</v>
      </c>
      <c r="M57" s="103">
        <f t="shared" si="19"/>
        <v>35187.96</v>
      </c>
      <c r="N57" s="293">
        <f t="shared" si="20"/>
        <v>1366.4800000000032</v>
      </c>
      <c r="O57" s="104">
        <f t="shared" si="21"/>
        <v>4.0402726314756283E-2</v>
      </c>
    </row>
    <row r="58" spans="1:15" ht="18" thickBot="1" x14ac:dyDescent="0.3">
      <c r="A58" s="105" t="s">
        <v>76</v>
      </c>
      <c r="B58" s="106"/>
      <c r="C58" s="285"/>
      <c r="D58" s="359"/>
      <c r="E58" s="251"/>
      <c r="F58" s="251"/>
      <c r="G58" s="251"/>
      <c r="H58" s="252"/>
      <c r="I58" s="250"/>
      <c r="J58" s="251"/>
      <c r="K58" s="251"/>
      <c r="L58" s="251"/>
      <c r="M58" s="252"/>
      <c r="N58" s="294"/>
      <c r="O58" s="107"/>
    </row>
    <row r="59" spans="1:15" s="7" customFormat="1" ht="15.75" customHeight="1" x14ac:dyDescent="0.2">
      <c r="A59" s="108"/>
      <c r="B59" s="109" t="s">
        <v>2</v>
      </c>
      <c r="C59" s="286"/>
      <c r="D59" s="253"/>
      <c r="E59" s="254"/>
      <c r="F59" s="254"/>
      <c r="G59" s="255"/>
      <c r="H59" s="256"/>
      <c r="I59" s="253"/>
      <c r="J59" s="254"/>
      <c r="K59" s="254"/>
      <c r="L59" s="255"/>
      <c r="M59" s="256"/>
      <c r="N59" s="108"/>
      <c r="O59" s="110"/>
    </row>
    <row r="60" spans="1:15" s="7" customFormat="1" ht="15.75" customHeight="1" x14ac:dyDescent="0.2">
      <c r="A60" s="111"/>
      <c r="B60" s="92"/>
      <c r="C60" s="279" t="s">
        <v>13</v>
      </c>
      <c r="D60" s="113">
        <v>12750</v>
      </c>
      <c r="E60" s="113">
        <v>254.7</v>
      </c>
      <c r="F60" s="113">
        <v>10332</v>
      </c>
      <c r="G60" s="113">
        <v>7254</v>
      </c>
      <c r="H60" s="84">
        <f t="shared" ref="H60:H61" si="22">SUM(D60:G60)</f>
        <v>30590.7</v>
      </c>
      <c r="I60" s="113">
        <v>13110</v>
      </c>
      <c r="J60" s="113">
        <f>E60</f>
        <v>254.7</v>
      </c>
      <c r="K60" s="113">
        <v>11547</v>
      </c>
      <c r="L60" s="113">
        <v>7254</v>
      </c>
      <c r="M60" s="84">
        <f>I60+J60+K60+L60</f>
        <v>32165.7</v>
      </c>
      <c r="N60" s="82">
        <f>M60-H60</f>
        <v>1575</v>
      </c>
      <c r="O60" s="85">
        <f>N60/H60</f>
        <v>5.1486236012905882E-2</v>
      </c>
    </row>
    <row r="61" spans="1:15" s="7" customFormat="1" ht="15.75" customHeight="1" x14ac:dyDescent="0.2">
      <c r="A61" s="112"/>
      <c r="B61" s="88"/>
      <c r="C61" s="278" t="s">
        <v>37</v>
      </c>
      <c r="D61" s="239">
        <v>12000</v>
      </c>
      <c r="E61" s="239">
        <v>254.7</v>
      </c>
      <c r="F61" s="239">
        <v>10332</v>
      </c>
      <c r="G61" s="239">
        <v>7254</v>
      </c>
      <c r="H61" s="90">
        <f t="shared" si="22"/>
        <v>29840.7</v>
      </c>
      <c r="I61" s="239">
        <v>12000</v>
      </c>
      <c r="J61" s="239">
        <f t="shared" ref="J61:J83" si="23">E61</f>
        <v>254.7</v>
      </c>
      <c r="K61" s="239">
        <v>11547</v>
      </c>
      <c r="L61" s="239">
        <v>7254</v>
      </c>
      <c r="M61" s="90">
        <f>I61+J61+K61+L61</f>
        <v>31055.7</v>
      </c>
      <c r="N61" s="89">
        <f>M61-H61</f>
        <v>1215</v>
      </c>
      <c r="O61" s="91">
        <f>N61/H61</f>
        <v>4.0716203038132483E-2</v>
      </c>
    </row>
    <row r="62" spans="1:15" s="7" customFormat="1" ht="15.75" customHeight="1" x14ac:dyDescent="0.2">
      <c r="A62" s="111"/>
      <c r="B62" s="92" t="s">
        <v>5</v>
      </c>
      <c r="C62" s="279"/>
      <c r="D62" s="234"/>
      <c r="E62" s="113"/>
      <c r="F62" s="113"/>
      <c r="G62" s="113"/>
      <c r="H62" s="84"/>
      <c r="I62" s="234"/>
      <c r="J62" s="113"/>
      <c r="K62" s="113"/>
      <c r="L62" s="113"/>
      <c r="M62" s="84"/>
      <c r="N62" s="82"/>
      <c r="O62" s="85"/>
    </row>
    <row r="63" spans="1:15" s="390" customFormat="1" ht="15.75" customHeight="1" x14ac:dyDescent="0.2">
      <c r="A63" s="111"/>
      <c r="B63" s="92"/>
      <c r="C63" s="279" t="s">
        <v>115</v>
      </c>
      <c r="D63" s="208">
        <v>16618</v>
      </c>
      <c r="E63" s="156">
        <v>254.7</v>
      </c>
      <c r="F63" s="156">
        <v>10332</v>
      </c>
      <c r="G63" s="156">
        <v>7254</v>
      </c>
      <c r="H63" s="142">
        <f t="shared" ref="H63:H77" si="24">SUM(D63:G63)</f>
        <v>34458.699999999997</v>
      </c>
      <c r="I63" s="208">
        <v>17450</v>
      </c>
      <c r="J63" s="156">
        <f t="shared" si="23"/>
        <v>254.7</v>
      </c>
      <c r="K63" s="156">
        <v>11547</v>
      </c>
      <c r="L63" s="156">
        <v>7254</v>
      </c>
      <c r="M63" s="142">
        <f t="shared" ref="M63:M77" si="25">I63+J63+K63+L63</f>
        <v>36505.699999999997</v>
      </c>
      <c r="N63" s="82">
        <f t="shared" ref="N63" si="26">M63-H63</f>
        <v>2047</v>
      </c>
      <c r="O63" s="85">
        <f t="shared" ref="O63" si="27">N63/H63</f>
        <v>5.9404446482310712E-2</v>
      </c>
    </row>
    <row r="64" spans="1:15" s="7" customFormat="1" ht="15.75" customHeight="1" x14ac:dyDescent="0.2">
      <c r="A64" s="111"/>
      <c r="B64" s="92"/>
      <c r="C64" s="279" t="s">
        <v>56</v>
      </c>
      <c r="D64" s="234">
        <v>11136</v>
      </c>
      <c r="E64" s="113">
        <v>254.7</v>
      </c>
      <c r="F64" s="113">
        <v>10332</v>
      </c>
      <c r="G64" s="113">
        <v>7254</v>
      </c>
      <c r="H64" s="84">
        <f t="shared" si="24"/>
        <v>28976.7</v>
      </c>
      <c r="I64" s="234">
        <v>11616</v>
      </c>
      <c r="J64" s="113">
        <f t="shared" si="23"/>
        <v>254.7</v>
      </c>
      <c r="K64" s="113">
        <v>11547</v>
      </c>
      <c r="L64" s="113">
        <v>7254</v>
      </c>
      <c r="M64" s="84">
        <f t="shared" si="25"/>
        <v>30671.7</v>
      </c>
      <c r="N64" s="82">
        <f t="shared" ref="N64:N77" si="28">M64-H64</f>
        <v>1695</v>
      </c>
      <c r="O64" s="85">
        <f t="shared" ref="O64:O77" si="29">N64/H64</f>
        <v>5.8495273788940767E-2</v>
      </c>
    </row>
    <row r="65" spans="1:15" s="25" customFormat="1" ht="15.75" customHeight="1" x14ac:dyDescent="0.2">
      <c r="A65" s="111"/>
      <c r="B65" s="92"/>
      <c r="C65" s="279" t="s">
        <v>57</v>
      </c>
      <c r="D65" s="234">
        <v>10176</v>
      </c>
      <c r="E65" s="113">
        <v>254.7</v>
      </c>
      <c r="F65" s="113">
        <v>10332</v>
      </c>
      <c r="G65" s="113">
        <v>7254</v>
      </c>
      <c r="H65" s="84">
        <f t="shared" si="24"/>
        <v>28016.7</v>
      </c>
      <c r="I65" s="234">
        <v>10680</v>
      </c>
      <c r="J65" s="113">
        <f t="shared" si="23"/>
        <v>254.7</v>
      </c>
      <c r="K65" s="113">
        <v>11547</v>
      </c>
      <c r="L65" s="113">
        <v>7254</v>
      </c>
      <c r="M65" s="84">
        <f t="shared" si="25"/>
        <v>29735.7</v>
      </c>
      <c r="N65" s="82">
        <f t="shared" ref="N65:N66" si="30">M65-H65</f>
        <v>1719</v>
      </c>
      <c r="O65" s="85">
        <f t="shared" ref="O65:O66" si="31">N65/H65</f>
        <v>6.1356262514857207E-2</v>
      </c>
    </row>
    <row r="66" spans="1:15" s="25" customFormat="1" ht="15.75" customHeight="1" x14ac:dyDescent="0.2">
      <c r="A66" s="111"/>
      <c r="B66" s="92"/>
      <c r="C66" s="279" t="s">
        <v>58</v>
      </c>
      <c r="D66" s="234">
        <v>12000</v>
      </c>
      <c r="E66" s="113">
        <v>254.7</v>
      </c>
      <c r="F66" s="113">
        <v>10332</v>
      </c>
      <c r="G66" s="113">
        <v>7254</v>
      </c>
      <c r="H66" s="84">
        <f t="shared" si="24"/>
        <v>29840.7</v>
      </c>
      <c r="I66" s="234">
        <v>12600</v>
      </c>
      <c r="J66" s="113">
        <f t="shared" si="23"/>
        <v>254.7</v>
      </c>
      <c r="K66" s="113">
        <v>11547</v>
      </c>
      <c r="L66" s="113">
        <v>7254</v>
      </c>
      <c r="M66" s="84">
        <f t="shared" si="25"/>
        <v>31655.7</v>
      </c>
      <c r="N66" s="82">
        <f t="shared" si="30"/>
        <v>1815</v>
      </c>
      <c r="O66" s="85">
        <f t="shared" si="31"/>
        <v>6.0822969970543588E-2</v>
      </c>
    </row>
    <row r="67" spans="1:15" s="7" customFormat="1" ht="15.75" customHeight="1" x14ac:dyDescent="0.2">
      <c r="A67" s="111"/>
      <c r="B67" s="92"/>
      <c r="C67" s="277" t="s">
        <v>32</v>
      </c>
      <c r="D67" s="234">
        <v>18672</v>
      </c>
      <c r="E67" s="113">
        <v>254.7</v>
      </c>
      <c r="F67" s="113">
        <v>10332</v>
      </c>
      <c r="G67" s="113">
        <v>7254</v>
      </c>
      <c r="H67" s="84">
        <f t="shared" si="24"/>
        <v>36512.699999999997</v>
      </c>
      <c r="I67" s="234">
        <f>793*24</f>
        <v>19032</v>
      </c>
      <c r="J67" s="113">
        <f t="shared" si="23"/>
        <v>254.7</v>
      </c>
      <c r="K67" s="113">
        <v>11547</v>
      </c>
      <c r="L67" s="113">
        <v>7254</v>
      </c>
      <c r="M67" s="84">
        <f t="shared" si="25"/>
        <v>38087.699999999997</v>
      </c>
      <c r="N67" s="82">
        <f t="shared" si="28"/>
        <v>1575</v>
      </c>
      <c r="O67" s="85">
        <f t="shared" si="29"/>
        <v>4.3135676079829759E-2</v>
      </c>
    </row>
    <row r="68" spans="1:15" s="7" customFormat="1" ht="15.75" customHeight="1" x14ac:dyDescent="0.2">
      <c r="A68" s="111"/>
      <c r="B68" s="92"/>
      <c r="C68" s="277" t="s">
        <v>33</v>
      </c>
      <c r="D68" s="234">
        <v>11328</v>
      </c>
      <c r="E68" s="113">
        <v>254.7</v>
      </c>
      <c r="F68" s="113">
        <v>10332</v>
      </c>
      <c r="G68" s="113">
        <v>7254</v>
      </c>
      <c r="H68" s="84">
        <f t="shared" si="24"/>
        <v>29168.7</v>
      </c>
      <c r="I68" s="234">
        <f>481*24</f>
        <v>11544</v>
      </c>
      <c r="J68" s="113">
        <f t="shared" si="23"/>
        <v>254.7</v>
      </c>
      <c r="K68" s="113">
        <v>11547</v>
      </c>
      <c r="L68" s="113">
        <v>7254</v>
      </c>
      <c r="M68" s="84">
        <f t="shared" si="25"/>
        <v>30599.7</v>
      </c>
      <c r="N68" s="82">
        <f t="shared" si="28"/>
        <v>1431</v>
      </c>
      <c r="O68" s="85">
        <f t="shared" si="29"/>
        <v>4.9059436999249195E-2</v>
      </c>
    </row>
    <row r="69" spans="1:15" s="7" customFormat="1" ht="15.75" customHeight="1" x14ac:dyDescent="0.2">
      <c r="A69" s="111"/>
      <c r="B69" s="92"/>
      <c r="C69" s="279" t="s">
        <v>38</v>
      </c>
      <c r="D69" s="234">
        <v>11328</v>
      </c>
      <c r="E69" s="113">
        <v>254.7</v>
      </c>
      <c r="F69" s="113">
        <v>10332</v>
      </c>
      <c r="G69" s="113">
        <v>7254</v>
      </c>
      <c r="H69" s="84">
        <f t="shared" si="24"/>
        <v>29168.7</v>
      </c>
      <c r="I69" s="234">
        <f>481*24</f>
        <v>11544</v>
      </c>
      <c r="J69" s="113">
        <f t="shared" si="23"/>
        <v>254.7</v>
      </c>
      <c r="K69" s="113">
        <v>11547</v>
      </c>
      <c r="L69" s="113">
        <v>7254</v>
      </c>
      <c r="M69" s="84">
        <f t="shared" si="25"/>
        <v>30599.7</v>
      </c>
      <c r="N69" s="82">
        <f t="shared" si="28"/>
        <v>1431</v>
      </c>
      <c r="O69" s="85">
        <f t="shared" si="29"/>
        <v>4.9059436999249195E-2</v>
      </c>
    </row>
    <row r="70" spans="1:15" s="7" customFormat="1" ht="15.75" customHeight="1" x14ac:dyDescent="0.2">
      <c r="A70" s="111"/>
      <c r="B70" s="92"/>
      <c r="C70" s="279" t="s">
        <v>39</v>
      </c>
      <c r="D70" s="234">
        <v>12360</v>
      </c>
      <c r="E70" s="113">
        <v>254.7</v>
      </c>
      <c r="F70" s="113">
        <v>10332</v>
      </c>
      <c r="G70" s="113">
        <v>7254</v>
      </c>
      <c r="H70" s="84">
        <f t="shared" si="24"/>
        <v>30200.7</v>
      </c>
      <c r="I70" s="234">
        <f>525*24</f>
        <v>12600</v>
      </c>
      <c r="J70" s="113">
        <f t="shared" si="23"/>
        <v>254.7</v>
      </c>
      <c r="K70" s="113">
        <v>11547</v>
      </c>
      <c r="L70" s="113">
        <v>7254</v>
      </c>
      <c r="M70" s="84">
        <f t="shared" si="25"/>
        <v>31655.7</v>
      </c>
      <c r="N70" s="82">
        <f t="shared" si="28"/>
        <v>1455</v>
      </c>
      <c r="O70" s="85">
        <f t="shared" si="29"/>
        <v>4.8177691245567152E-2</v>
      </c>
    </row>
    <row r="71" spans="1:15" s="7" customFormat="1" ht="15.75" customHeight="1" x14ac:dyDescent="0.2">
      <c r="A71" s="111"/>
      <c r="B71" s="92"/>
      <c r="C71" s="277" t="s">
        <v>22</v>
      </c>
      <c r="D71" s="234">
        <v>15048</v>
      </c>
      <c r="E71" s="113">
        <v>254.7</v>
      </c>
      <c r="F71" s="113">
        <v>10332</v>
      </c>
      <c r="G71" s="113">
        <v>7254</v>
      </c>
      <c r="H71" s="84">
        <f t="shared" si="24"/>
        <v>32888.699999999997</v>
      </c>
      <c r="I71" s="234">
        <v>15504</v>
      </c>
      <c r="J71" s="113">
        <f t="shared" si="23"/>
        <v>254.7</v>
      </c>
      <c r="K71" s="113">
        <v>11547</v>
      </c>
      <c r="L71" s="113">
        <v>7254</v>
      </c>
      <c r="M71" s="84">
        <f t="shared" si="25"/>
        <v>34559.699999999997</v>
      </c>
      <c r="N71" s="82">
        <f t="shared" si="28"/>
        <v>1671</v>
      </c>
      <c r="O71" s="85">
        <f t="shared" si="29"/>
        <v>5.0807724233551343E-2</v>
      </c>
    </row>
    <row r="72" spans="1:15" s="7" customFormat="1" ht="15.75" customHeight="1" x14ac:dyDescent="0.2">
      <c r="A72" s="111"/>
      <c r="B72" s="92"/>
      <c r="C72" s="277" t="s">
        <v>40</v>
      </c>
      <c r="D72" s="234">
        <v>16992</v>
      </c>
      <c r="E72" s="113">
        <v>254.7</v>
      </c>
      <c r="F72" s="113">
        <v>10332</v>
      </c>
      <c r="G72" s="113">
        <v>7254</v>
      </c>
      <c r="H72" s="84">
        <f t="shared" si="24"/>
        <v>34832.699999999997</v>
      </c>
      <c r="I72" s="234">
        <v>17976</v>
      </c>
      <c r="J72" s="113">
        <f t="shared" si="23"/>
        <v>254.7</v>
      </c>
      <c r="K72" s="113">
        <v>11547</v>
      </c>
      <c r="L72" s="113">
        <v>7254</v>
      </c>
      <c r="M72" s="84">
        <f t="shared" si="25"/>
        <v>37031.699999999997</v>
      </c>
      <c r="N72" s="82">
        <f t="shared" si="28"/>
        <v>2199</v>
      </c>
      <c r="O72" s="85">
        <f t="shared" si="29"/>
        <v>6.3130334427133131E-2</v>
      </c>
    </row>
    <row r="73" spans="1:15" s="25" customFormat="1" ht="15.75" customHeight="1" x14ac:dyDescent="0.2">
      <c r="A73" s="111"/>
      <c r="B73" s="92"/>
      <c r="C73" s="277" t="s">
        <v>85</v>
      </c>
      <c r="D73" s="234">
        <v>15600</v>
      </c>
      <c r="E73" s="113">
        <v>254.7</v>
      </c>
      <c r="F73" s="113">
        <v>10332</v>
      </c>
      <c r="G73" s="113">
        <v>7254</v>
      </c>
      <c r="H73" s="84">
        <f t="shared" si="24"/>
        <v>33440.699999999997</v>
      </c>
      <c r="I73" s="234">
        <v>15600</v>
      </c>
      <c r="J73" s="113">
        <f t="shared" si="23"/>
        <v>254.7</v>
      </c>
      <c r="K73" s="113">
        <v>11547</v>
      </c>
      <c r="L73" s="113">
        <v>7254</v>
      </c>
      <c r="M73" s="84">
        <f t="shared" si="25"/>
        <v>34655.699999999997</v>
      </c>
      <c r="N73" s="82">
        <f t="shared" si="28"/>
        <v>1215</v>
      </c>
      <c r="O73" s="85">
        <f t="shared" si="29"/>
        <v>3.6332971498802359E-2</v>
      </c>
    </row>
    <row r="74" spans="1:15" s="13" customFormat="1" ht="15.75" customHeight="1" x14ac:dyDescent="0.2">
      <c r="A74" s="111"/>
      <c r="B74" s="92"/>
      <c r="C74" s="277" t="s">
        <v>42</v>
      </c>
      <c r="D74" s="234">
        <v>14880</v>
      </c>
      <c r="E74" s="113">
        <v>254.7</v>
      </c>
      <c r="F74" s="113">
        <v>10332</v>
      </c>
      <c r="G74" s="113">
        <v>7254</v>
      </c>
      <c r="H74" s="84">
        <f t="shared" si="24"/>
        <v>32720.7</v>
      </c>
      <c r="I74" s="234">
        <v>14880</v>
      </c>
      <c r="J74" s="113">
        <f t="shared" si="23"/>
        <v>254.7</v>
      </c>
      <c r="K74" s="113">
        <v>11547</v>
      </c>
      <c r="L74" s="113">
        <v>7254</v>
      </c>
      <c r="M74" s="84">
        <f t="shared" si="25"/>
        <v>33935.699999999997</v>
      </c>
      <c r="N74" s="82">
        <f t="shared" si="28"/>
        <v>1214.9999999999964</v>
      </c>
      <c r="O74" s="85">
        <f t="shared" si="29"/>
        <v>3.7132457435201459E-2</v>
      </c>
    </row>
    <row r="75" spans="1:15" s="7" customFormat="1" ht="15.75" customHeight="1" x14ac:dyDescent="0.2">
      <c r="A75" s="111"/>
      <c r="B75" s="92"/>
      <c r="C75" s="279" t="s">
        <v>34</v>
      </c>
      <c r="D75" s="234">
        <v>15240</v>
      </c>
      <c r="E75" s="113">
        <v>254.7</v>
      </c>
      <c r="F75" s="113">
        <v>10332</v>
      </c>
      <c r="G75" s="113">
        <v>7254</v>
      </c>
      <c r="H75" s="84">
        <f t="shared" si="24"/>
        <v>33080.699999999997</v>
      </c>
      <c r="I75" s="234">
        <v>15720</v>
      </c>
      <c r="J75" s="113">
        <f t="shared" si="23"/>
        <v>254.7</v>
      </c>
      <c r="K75" s="113">
        <v>11547</v>
      </c>
      <c r="L75" s="113">
        <v>7254</v>
      </c>
      <c r="M75" s="84">
        <f t="shared" si="25"/>
        <v>34775.699999999997</v>
      </c>
      <c r="N75" s="82">
        <f t="shared" si="28"/>
        <v>1695</v>
      </c>
      <c r="O75" s="85">
        <f t="shared" si="29"/>
        <v>5.1238335343568912E-2</v>
      </c>
    </row>
    <row r="76" spans="1:15" s="7" customFormat="1" ht="15.75" customHeight="1" x14ac:dyDescent="0.2">
      <c r="A76" s="111"/>
      <c r="B76" s="92"/>
      <c r="C76" s="279" t="s">
        <v>35</v>
      </c>
      <c r="D76" s="234">
        <v>14400</v>
      </c>
      <c r="E76" s="113">
        <v>254.7</v>
      </c>
      <c r="F76" s="113">
        <v>10332</v>
      </c>
      <c r="G76" s="113">
        <v>7254</v>
      </c>
      <c r="H76" s="84">
        <f t="shared" si="24"/>
        <v>32240.7</v>
      </c>
      <c r="I76" s="234">
        <v>14760</v>
      </c>
      <c r="J76" s="113">
        <f t="shared" si="23"/>
        <v>254.7</v>
      </c>
      <c r="K76" s="113">
        <v>11547</v>
      </c>
      <c r="L76" s="113">
        <v>7254</v>
      </c>
      <c r="M76" s="84">
        <f t="shared" si="25"/>
        <v>33815.699999999997</v>
      </c>
      <c r="N76" s="82">
        <f t="shared" si="28"/>
        <v>1574.9999999999964</v>
      </c>
      <c r="O76" s="85">
        <f t="shared" si="29"/>
        <v>4.8851296652988187E-2</v>
      </c>
    </row>
    <row r="77" spans="1:15" s="396" customFormat="1" ht="15.75" customHeight="1" x14ac:dyDescent="0.2">
      <c r="A77" s="391"/>
      <c r="B77" s="392"/>
      <c r="C77" s="393" t="s">
        <v>77</v>
      </c>
      <c r="D77" s="257">
        <v>2826</v>
      </c>
      <c r="E77" s="258">
        <v>254.7</v>
      </c>
      <c r="F77" s="239">
        <v>10332</v>
      </c>
      <c r="G77" s="239">
        <v>7254</v>
      </c>
      <c r="H77" s="90">
        <f t="shared" si="24"/>
        <v>20666.7</v>
      </c>
      <c r="I77" s="257">
        <v>2934</v>
      </c>
      <c r="J77" s="258">
        <f t="shared" si="23"/>
        <v>254.7</v>
      </c>
      <c r="K77" s="239">
        <v>11547</v>
      </c>
      <c r="L77" s="239">
        <v>7254</v>
      </c>
      <c r="M77" s="90">
        <f t="shared" si="25"/>
        <v>21989.7</v>
      </c>
      <c r="N77" s="394">
        <f t="shared" si="28"/>
        <v>1323</v>
      </c>
      <c r="O77" s="395">
        <f t="shared" si="29"/>
        <v>6.4016025780603572E-2</v>
      </c>
    </row>
    <row r="78" spans="1:15" s="7" customFormat="1" ht="15.75" customHeight="1" x14ac:dyDescent="0.2">
      <c r="A78" s="114"/>
      <c r="B78" s="115" t="s">
        <v>11</v>
      </c>
      <c r="C78" s="287"/>
      <c r="D78" s="234"/>
      <c r="E78" s="113"/>
      <c r="F78" s="113"/>
      <c r="G78" s="113"/>
      <c r="H78" s="84"/>
      <c r="I78" s="234"/>
      <c r="J78" s="113"/>
      <c r="K78" s="113"/>
      <c r="L78" s="113"/>
      <c r="M78" s="84"/>
      <c r="N78" s="82"/>
      <c r="O78" s="85"/>
    </row>
    <row r="79" spans="1:15" s="7" customFormat="1" ht="15.75" customHeight="1" x14ac:dyDescent="0.2">
      <c r="A79" s="111"/>
      <c r="B79" s="92"/>
      <c r="C79" s="155" t="s">
        <v>140</v>
      </c>
      <c r="D79" s="234">
        <v>37850</v>
      </c>
      <c r="E79" s="113">
        <v>254.7</v>
      </c>
      <c r="F79" s="113">
        <v>10332</v>
      </c>
      <c r="G79" s="113">
        <v>7254</v>
      </c>
      <c r="H79" s="84">
        <f t="shared" ref="H79:H83" si="32">SUM(D79:G79)</f>
        <v>55690.7</v>
      </c>
      <c r="I79" s="234">
        <v>39364</v>
      </c>
      <c r="J79" s="113">
        <f t="shared" si="23"/>
        <v>254.7</v>
      </c>
      <c r="K79" s="113">
        <v>11547</v>
      </c>
      <c r="L79" s="113">
        <v>7254</v>
      </c>
      <c r="M79" s="84">
        <f>I79+J79+K79+L79</f>
        <v>58419.7</v>
      </c>
      <c r="N79" s="82">
        <f>M79-H79</f>
        <v>2729</v>
      </c>
      <c r="O79" s="85">
        <f>N79/H79</f>
        <v>4.90027957989395E-2</v>
      </c>
    </row>
    <row r="80" spans="1:15" s="7" customFormat="1" ht="15.75" customHeight="1" x14ac:dyDescent="0.2">
      <c r="A80" s="111"/>
      <c r="B80" s="92"/>
      <c r="C80" s="279" t="s">
        <v>28</v>
      </c>
      <c r="D80" s="234">
        <v>36205</v>
      </c>
      <c r="E80" s="113">
        <v>254.7</v>
      </c>
      <c r="F80" s="113">
        <v>10332</v>
      </c>
      <c r="G80" s="113">
        <v>7254</v>
      </c>
      <c r="H80" s="84">
        <f t="shared" si="32"/>
        <v>54045.7</v>
      </c>
      <c r="I80" s="234">
        <v>37653</v>
      </c>
      <c r="J80" s="113">
        <f t="shared" si="23"/>
        <v>254.7</v>
      </c>
      <c r="K80" s="113">
        <v>11547</v>
      </c>
      <c r="L80" s="113">
        <v>7254</v>
      </c>
      <c r="M80" s="84">
        <f>I80+J80+K80+L80</f>
        <v>56708.7</v>
      </c>
      <c r="N80" s="82">
        <f>M80-H80</f>
        <v>2663</v>
      </c>
      <c r="O80" s="85">
        <f>N80/H80</f>
        <v>4.9273115159947971E-2</v>
      </c>
    </row>
    <row r="81" spans="1:15" s="7" customFormat="1" ht="15.75" customHeight="1" x14ac:dyDescent="0.2">
      <c r="A81" s="111"/>
      <c r="B81" s="92"/>
      <c r="C81" s="279" t="s">
        <v>29</v>
      </c>
      <c r="D81" s="234">
        <v>12024</v>
      </c>
      <c r="E81" s="113">
        <v>254.7</v>
      </c>
      <c r="F81" s="113">
        <v>10332</v>
      </c>
      <c r="G81" s="113">
        <v>7254</v>
      </c>
      <c r="H81" s="84">
        <f t="shared" si="32"/>
        <v>29864.7</v>
      </c>
      <c r="I81" s="234">
        <v>12024</v>
      </c>
      <c r="J81" s="113">
        <f t="shared" si="23"/>
        <v>254.7</v>
      </c>
      <c r="K81" s="113">
        <v>11547</v>
      </c>
      <c r="L81" s="113">
        <v>7254</v>
      </c>
      <c r="M81" s="84">
        <f>I81+J81+K81+L81</f>
        <v>31079.7</v>
      </c>
      <c r="N81" s="82">
        <f>M81-H81</f>
        <v>1215</v>
      </c>
      <c r="O81" s="85">
        <f>N81/H81</f>
        <v>4.0683482506102521E-2</v>
      </c>
    </row>
    <row r="82" spans="1:15" s="7" customFormat="1" ht="15.75" customHeight="1" x14ac:dyDescent="0.2">
      <c r="A82" s="111"/>
      <c r="B82" s="92"/>
      <c r="C82" s="279" t="s">
        <v>25</v>
      </c>
      <c r="D82" s="234">
        <v>15240</v>
      </c>
      <c r="E82" s="113">
        <v>254.7</v>
      </c>
      <c r="F82" s="113">
        <v>10332</v>
      </c>
      <c r="G82" s="113">
        <v>7254</v>
      </c>
      <c r="H82" s="84">
        <f t="shared" si="32"/>
        <v>33080.699999999997</v>
      </c>
      <c r="I82" s="234">
        <v>15720</v>
      </c>
      <c r="J82" s="113">
        <f t="shared" si="23"/>
        <v>254.7</v>
      </c>
      <c r="K82" s="113">
        <v>11547</v>
      </c>
      <c r="L82" s="113">
        <v>7254</v>
      </c>
      <c r="M82" s="84">
        <f>I82+J82+K82+L82</f>
        <v>34775.699999999997</v>
      </c>
      <c r="N82" s="82">
        <f>M82-H82</f>
        <v>1695</v>
      </c>
      <c r="O82" s="85">
        <f>N82/H82</f>
        <v>5.1238335343568912E-2</v>
      </c>
    </row>
    <row r="83" spans="1:15" s="7" customFormat="1" ht="15.75" customHeight="1" thickBot="1" x14ac:dyDescent="0.25">
      <c r="A83" s="116"/>
      <c r="B83" s="117"/>
      <c r="C83" s="288" t="s">
        <v>30</v>
      </c>
      <c r="D83" s="248">
        <v>29000</v>
      </c>
      <c r="E83" s="249">
        <v>254.7</v>
      </c>
      <c r="F83" s="249">
        <v>10332</v>
      </c>
      <c r="G83" s="249">
        <v>7254</v>
      </c>
      <c r="H83" s="103">
        <f t="shared" si="32"/>
        <v>46840.7</v>
      </c>
      <c r="I83" s="248">
        <v>30160</v>
      </c>
      <c r="J83" s="249">
        <f t="shared" si="23"/>
        <v>254.7</v>
      </c>
      <c r="K83" s="249">
        <v>11547</v>
      </c>
      <c r="L83" s="249">
        <v>7254</v>
      </c>
      <c r="M83" s="103">
        <f>I83+J83+K83+L83</f>
        <v>49215.7</v>
      </c>
      <c r="N83" s="293">
        <f>M83-H83</f>
        <v>2375</v>
      </c>
      <c r="O83" s="104">
        <f>N83/H83</f>
        <v>5.0703768304060363E-2</v>
      </c>
    </row>
    <row r="84" spans="1:15" s="4" customFormat="1" ht="21.75" customHeight="1" x14ac:dyDescent="0.25">
      <c r="A84" s="3"/>
      <c r="B84" s="5" t="s">
        <v>20</v>
      </c>
      <c r="C84" s="3"/>
      <c r="D84" s="20"/>
      <c r="E84" s="2"/>
      <c r="F84" s="2"/>
      <c r="G84" s="2"/>
      <c r="H84" s="2"/>
      <c r="I84" s="2"/>
      <c r="J84" s="2"/>
      <c r="K84" s="2"/>
      <c r="L84" s="2"/>
      <c r="M84" s="2"/>
      <c r="N84" s="2"/>
      <c r="O84" s="6"/>
    </row>
    <row r="85" spans="1:15" s="7" customFormat="1" ht="12.75" customHeight="1" x14ac:dyDescent="0.2">
      <c r="A85" s="10"/>
      <c r="B85" s="10"/>
      <c r="C85" s="48" t="s">
        <v>60</v>
      </c>
      <c r="D85" s="49"/>
      <c r="E85" s="49"/>
      <c r="F85" s="49"/>
      <c r="G85" s="49"/>
      <c r="H85" s="49"/>
      <c r="I85" s="49"/>
      <c r="J85" s="49"/>
      <c r="K85" s="49"/>
      <c r="L85" s="49"/>
      <c r="M85" s="49"/>
      <c r="N85" s="49"/>
      <c r="O85" s="232"/>
    </row>
    <row r="86" spans="1:15" s="7" customFormat="1" ht="12.75" customHeight="1" x14ac:dyDescent="0.2">
      <c r="A86" s="10"/>
      <c r="B86" s="10"/>
      <c r="C86" s="47" t="s">
        <v>44</v>
      </c>
      <c r="D86" s="49"/>
      <c r="E86" s="49"/>
      <c r="F86" s="49"/>
      <c r="G86" s="49"/>
      <c r="H86" s="49"/>
      <c r="I86" s="49"/>
      <c r="J86" s="49"/>
      <c r="K86" s="49"/>
      <c r="L86" s="49"/>
      <c r="M86" s="49"/>
      <c r="N86" s="49"/>
      <c r="O86" s="50"/>
    </row>
    <row r="87" spans="1:15" s="7" customFormat="1" x14ac:dyDescent="0.2">
      <c r="C87" s="435" t="s">
        <v>84</v>
      </c>
      <c r="D87" s="435"/>
      <c r="E87" s="435"/>
      <c r="F87" s="435"/>
      <c r="G87" s="435"/>
      <c r="H87" s="435"/>
      <c r="I87" s="435"/>
      <c r="J87" s="435"/>
      <c r="K87" s="435"/>
      <c r="L87" s="435"/>
      <c r="M87" s="435"/>
      <c r="N87" s="435"/>
      <c r="O87" s="435"/>
    </row>
    <row r="88" spans="1:15" s="7" customFormat="1" ht="12.75" customHeight="1" x14ac:dyDescent="0.2">
      <c r="C88" s="51" t="s">
        <v>61</v>
      </c>
      <c r="D88" s="52"/>
      <c r="E88" s="52"/>
      <c r="F88" s="52"/>
      <c r="G88" s="52"/>
      <c r="H88" s="53"/>
      <c r="I88" s="52"/>
      <c r="J88" s="52"/>
      <c r="K88" s="52"/>
      <c r="L88" s="52"/>
      <c r="M88" s="53"/>
      <c r="N88" s="52"/>
      <c r="O88" s="53"/>
    </row>
    <row r="89" spans="1:15" s="7" customFormat="1" ht="12" customHeight="1" x14ac:dyDescent="0.2">
      <c r="C89" s="438" t="s">
        <v>124</v>
      </c>
      <c r="D89" s="438"/>
      <c r="E89" s="438"/>
      <c r="F89" s="438"/>
      <c r="G89" s="438"/>
      <c r="H89" s="438"/>
      <c r="I89" s="438"/>
      <c r="J89" s="438"/>
      <c r="K89" s="438"/>
      <c r="L89" s="438"/>
      <c r="M89" s="438"/>
      <c r="N89" s="438"/>
      <c r="O89" s="438"/>
    </row>
    <row r="90" spans="1:15" ht="12.75" customHeight="1" x14ac:dyDescent="0.2">
      <c r="C90" s="54" t="s">
        <v>45</v>
      </c>
      <c r="D90" s="52"/>
      <c r="E90" s="52"/>
      <c r="F90" s="52"/>
      <c r="G90" s="52"/>
      <c r="H90" s="53"/>
      <c r="I90" s="52"/>
      <c r="J90" s="52"/>
      <c r="K90" s="52"/>
      <c r="L90" s="52"/>
      <c r="M90" s="53"/>
      <c r="N90" s="52"/>
      <c r="O90" s="53"/>
    </row>
    <row r="91" spans="1:15" x14ac:dyDescent="0.2">
      <c r="C91" s="434" t="s">
        <v>139</v>
      </c>
      <c r="D91" s="434"/>
      <c r="E91" s="434"/>
      <c r="F91" s="434"/>
      <c r="G91" s="434"/>
      <c r="H91" s="434"/>
      <c r="I91" s="434"/>
      <c r="J91" s="434"/>
      <c r="K91" s="434"/>
      <c r="L91" s="434"/>
      <c r="M91" s="397"/>
      <c r="N91" s="397"/>
      <c r="O91" s="397"/>
    </row>
    <row r="92" spans="1:15" x14ac:dyDescent="0.2">
      <c r="C92" s="9" t="s">
        <v>125</v>
      </c>
    </row>
    <row r="93" spans="1:15" x14ac:dyDescent="0.2">
      <c r="C93" s="47" t="s">
        <v>63</v>
      </c>
    </row>
    <row r="94" spans="1:15" ht="35.25" customHeight="1" x14ac:dyDescent="0.2">
      <c r="C94" s="435" t="s">
        <v>128</v>
      </c>
      <c r="D94" s="435"/>
      <c r="E94" s="435"/>
      <c r="F94" s="435"/>
      <c r="G94" s="435"/>
      <c r="H94" s="435"/>
      <c r="I94" s="435"/>
      <c r="J94" s="435"/>
      <c r="K94" s="435"/>
      <c r="L94" s="435"/>
    </row>
    <row r="95" spans="1:15" x14ac:dyDescent="0.2">
      <c r="M95" s="8"/>
      <c r="N95" s="8"/>
      <c r="O95" s="8"/>
    </row>
    <row r="96" spans="1:15" x14ac:dyDescent="0.2">
      <c r="L96" s="233"/>
      <c r="M96" s="207"/>
      <c r="N96" s="8"/>
      <c r="O96" s="8"/>
    </row>
    <row r="97" spans="3:15" x14ac:dyDescent="0.2">
      <c r="M97" s="207"/>
      <c r="N97" s="8"/>
      <c r="O97" s="8"/>
    </row>
    <row r="98" spans="3:15" x14ac:dyDescent="0.2">
      <c r="M98" s="207"/>
      <c r="N98" s="8"/>
      <c r="O98" s="8"/>
    </row>
    <row r="99" spans="3:15" x14ac:dyDescent="0.2">
      <c r="N99" s="8"/>
      <c r="O99" s="8"/>
    </row>
    <row r="100" spans="3:15" x14ac:dyDescent="0.2">
      <c r="N100" s="8"/>
      <c r="O100" s="8"/>
    </row>
    <row r="101" spans="3:15" x14ac:dyDescent="0.2">
      <c r="M101" s="8"/>
      <c r="N101" s="8"/>
      <c r="O101" s="8"/>
    </row>
    <row r="102" spans="3:15" x14ac:dyDescent="0.2">
      <c r="C102" s="300" t="s">
        <v>105</v>
      </c>
      <c r="M102" s="8"/>
      <c r="N102" s="8"/>
      <c r="O102" s="8"/>
    </row>
    <row r="103" spans="3:15" x14ac:dyDescent="0.2">
      <c r="M103" s="8"/>
      <c r="N103" s="8"/>
      <c r="O103" s="12"/>
    </row>
    <row r="104" spans="3:15" x14ac:dyDescent="0.2">
      <c r="M104" s="8"/>
      <c r="N104" s="8"/>
      <c r="O104" s="8"/>
    </row>
  </sheetData>
  <mergeCells count="7">
    <mergeCell ref="C94:L94"/>
    <mergeCell ref="N4:O4"/>
    <mergeCell ref="C89:O89"/>
    <mergeCell ref="C87:O87"/>
    <mergeCell ref="D5:H5"/>
    <mergeCell ref="I5:M5"/>
    <mergeCell ref="N5:O5"/>
  </mergeCells>
  <phoneticPr fontId="0" type="noConversion"/>
  <printOptions horizontalCentered="1"/>
  <pageMargins left="0.25" right="0.25" top="0.5" bottom="0.25" header="0.3" footer="0.3"/>
  <pageSetup scale="55" fitToHeight="2" orientation="landscape" r:id="rId1"/>
  <headerFooter alignWithMargins="0"/>
  <rowBreaks count="1" manualBreakCount="1">
    <brk id="57"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3"/>
  <sheetViews>
    <sheetView topLeftCell="A49" zoomScale="75" zoomScaleNormal="75" zoomScaleSheetLayoutView="80" workbookViewId="0">
      <selection activeCell="E32" sqref="E32"/>
    </sheetView>
  </sheetViews>
  <sheetFormatPr defaultColWidth="9.140625" defaultRowHeight="12.75" x14ac:dyDescent="0.2"/>
  <cols>
    <col min="1" max="1" width="2" style="9" customWidth="1"/>
    <col min="2" max="2" width="2.28515625" style="9" customWidth="1"/>
    <col min="3" max="3" width="60" style="9" customWidth="1"/>
    <col min="4" max="4" width="11" style="265" bestFit="1" customWidth="1"/>
    <col min="5" max="7" width="10.7109375" style="265" bestFit="1" customWidth="1"/>
    <col min="8" max="8" width="10.7109375" style="266" bestFit="1" customWidth="1"/>
    <col min="9" max="9" width="12.5703125" style="9" bestFit="1" customWidth="1"/>
    <col min="10" max="10" width="11.140625" style="9" bestFit="1" customWidth="1"/>
    <col min="11" max="11" width="12.5703125" style="9" bestFit="1" customWidth="1"/>
    <col min="12" max="12" width="10.85546875" style="9" customWidth="1"/>
    <col min="13" max="13" width="12.5703125" style="11" bestFit="1" customWidth="1"/>
    <col min="14" max="14" width="10.85546875" style="9" customWidth="1"/>
    <col min="15" max="15" width="10.85546875" style="11" customWidth="1"/>
    <col min="16" max="16384" width="9.140625" style="9"/>
  </cols>
  <sheetData>
    <row r="1" spans="1:15" ht="18" x14ac:dyDescent="0.25">
      <c r="A1" s="55" t="s">
        <v>31</v>
      </c>
      <c r="B1" s="55"/>
      <c r="C1" s="55"/>
      <c r="D1" s="55"/>
      <c r="E1" s="55"/>
      <c r="F1" s="55"/>
      <c r="G1" s="55"/>
      <c r="H1" s="55"/>
      <c r="I1" s="55"/>
      <c r="J1" s="55"/>
      <c r="K1" s="55"/>
      <c r="L1" s="55"/>
      <c r="M1" s="55"/>
      <c r="N1" s="55"/>
      <c r="O1" s="55"/>
    </row>
    <row r="2" spans="1:15" ht="18" x14ac:dyDescent="0.25">
      <c r="A2" s="55" t="s">
        <v>100</v>
      </c>
      <c r="B2" s="55"/>
      <c r="C2" s="55"/>
      <c r="D2" s="55"/>
      <c r="E2" s="55"/>
      <c r="F2" s="55"/>
      <c r="G2" s="55"/>
      <c r="H2" s="55"/>
      <c r="I2" s="55"/>
      <c r="J2" s="55"/>
      <c r="K2" s="55"/>
      <c r="L2" s="55"/>
      <c r="M2" s="55"/>
      <c r="N2" s="55"/>
      <c r="O2" s="55"/>
    </row>
    <row r="3" spans="1:15" ht="18.75" thickBot="1" x14ac:dyDescent="0.3">
      <c r="A3" s="56" t="s">
        <v>108</v>
      </c>
      <c r="B3" s="56"/>
      <c r="C3" s="56"/>
      <c r="D3" s="56"/>
      <c r="E3" s="56"/>
      <c r="F3" s="56"/>
      <c r="G3" s="56"/>
      <c r="H3" s="56"/>
      <c r="I3" s="56"/>
      <c r="J3" s="56"/>
      <c r="K3" s="56"/>
      <c r="L3" s="56"/>
      <c r="M3" s="56"/>
      <c r="N3" s="56"/>
      <c r="O3" s="56"/>
    </row>
    <row r="4" spans="1:15" s="1" customFormat="1" ht="15.75" x14ac:dyDescent="0.25">
      <c r="A4" s="118"/>
      <c r="B4" s="119"/>
      <c r="C4" s="119"/>
      <c r="D4" s="60"/>
      <c r="E4" s="60"/>
      <c r="F4" s="60"/>
      <c r="G4" s="60"/>
      <c r="H4" s="296"/>
      <c r="I4" s="60"/>
      <c r="J4" s="60"/>
      <c r="K4" s="60"/>
      <c r="L4" s="60"/>
      <c r="M4" s="296"/>
      <c r="N4" s="445" t="s">
        <v>1</v>
      </c>
      <c r="O4" s="446"/>
    </row>
    <row r="5" spans="1:15" s="1" customFormat="1" ht="16.5" thickBot="1" x14ac:dyDescent="0.3">
      <c r="A5" s="121"/>
      <c r="B5" s="122"/>
      <c r="C5" s="122"/>
      <c r="D5" s="440" t="s">
        <v>87</v>
      </c>
      <c r="E5" s="442"/>
      <c r="F5" s="442"/>
      <c r="G5" s="442"/>
      <c r="H5" s="443"/>
      <c r="I5" s="440" t="s">
        <v>98</v>
      </c>
      <c r="J5" s="442"/>
      <c r="K5" s="442"/>
      <c r="L5" s="442"/>
      <c r="M5" s="443"/>
      <c r="N5" s="448" t="s">
        <v>18</v>
      </c>
      <c r="O5" s="449"/>
    </row>
    <row r="6" spans="1:15" s="269" customFormat="1" ht="15.75" x14ac:dyDescent="0.25">
      <c r="A6" s="267"/>
      <c r="B6" s="268"/>
      <c r="C6" s="268"/>
      <c r="D6" s="295" t="s">
        <v>88</v>
      </c>
      <c r="E6" s="63" t="s">
        <v>88</v>
      </c>
      <c r="F6" s="63" t="s">
        <v>88</v>
      </c>
      <c r="G6" s="63" t="s">
        <v>88</v>
      </c>
      <c r="H6" s="64" t="s">
        <v>88</v>
      </c>
      <c r="I6" s="295" t="s">
        <v>99</v>
      </c>
      <c r="J6" s="63" t="s">
        <v>99</v>
      </c>
      <c r="K6" s="63" t="s">
        <v>99</v>
      </c>
      <c r="L6" s="63" t="s">
        <v>99</v>
      </c>
      <c r="M6" s="64" t="s">
        <v>99</v>
      </c>
      <c r="N6" s="123" t="s">
        <v>14</v>
      </c>
      <c r="O6" s="124" t="s">
        <v>15</v>
      </c>
    </row>
    <row r="7" spans="1:15" s="1" customFormat="1" ht="18" thickBot="1" x14ac:dyDescent="0.3">
      <c r="A7" s="125" t="s">
        <v>0</v>
      </c>
      <c r="B7" s="126"/>
      <c r="C7" s="126"/>
      <c r="D7" s="297" t="s">
        <v>71</v>
      </c>
      <c r="E7" s="69" t="s">
        <v>72</v>
      </c>
      <c r="F7" s="69" t="s">
        <v>73</v>
      </c>
      <c r="G7" s="69" t="s">
        <v>74</v>
      </c>
      <c r="H7" s="70" t="s">
        <v>16</v>
      </c>
      <c r="I7" s="297" t="s">
        <v>71</v>
      </c>
      <c r="J7" s="69" t="s">
        <v>72</v>
      </c>
      <c r="K7" s="69" t="s">
        <v>73</v>
      </c>
      <c r="L7" s="69" t="s">
        <v>74</v>
      </c>
      <c r="M7" s="70" t="s">
        <v>16</v>
      </c>
      <c r="N7" s="123" t="s">
        <v>1</v>
      </c>
      <c r="O7" s="129" t="s">
        <v>1</v>
      </c>
    </row>
    <row r="8" spans="1:15" ht="16.5" thickBot="1" x14ac:dyDescent="0.3">
      <c r="A8" s="29" t="s">
        <v>12</v>
      </c>
      <c r="B8" s="130"/>
      <c r="C8" s="131"/>
      <c r="D8" s="228"/>
      <c r="E8" s="201"/>
      <c r="F8" s="201"/>
      <c r="G8" s="201"/>
      <c r="H8" s="259"/>
      <c r="I8" s="131"/>
      <c r="J8" s="130"/>
      <c r="K8" s="130"/>
      <c r="L8" s="130"/>
      <c r="M8" s="291"/>
      <c r="N8" s="131"/>
      <c r="O8" s="132"/>
    </row>
    <row r="9" spans="1:15" ht="15.75" customHeight="1" x14ac:dyDescent="0.2">
      <c r="A9" s="133"/>
      <c r="B9" s="134" t="s">
        <v>131</v>
      </c>
      <c r="C9" s="77"/>
      <c r="D9" s="314"/>
      <c r="E9" s="315"/>
      <c r="F9" s="315"/>
      <c r="G9" s="315"/>
      <c r="H9" s="316"/>
      <c r="I9" s="78"/>
      <c r="J9" s="79"/>
      <c r="K9" s="79"/>
      <c r="L9" s="79"/>
      <c r="M9" s="317"/>
      <c r="N9" s="78"/>
      <c r="O9" s="80"/>
    </row>
    <row r="10" spans="1:15" ht="15.75" customHeight="1" x14ac:dyDescent="0.2">
      <c r="A10" s="133"/>
      <c r="B10" s="134"/>
      <c r="C10" s="77" t="s">
        <v>21</v>
      </c>
      <c r="D10" s="234">
        <v>5124</v>
      </c>
      <c r="E10" s="235">
        <v>1601</v>
      </c>
      <c r="F10" s="113">
        <v>13999.8</v>
      </c>
      <c r="G10" s="236">
        <v>3627</v>
      </c>
      <c r="H10" s="84">
        <f>SUM(D10:G10)</f>
        <v>24351.8</v>
      </c>
      <c r="I10" s="82">
        <v>5364</v>
      </c>
      <c r="J10" s="318">
        <v>1592.6599999999999</v>
      </c>
      <c r="K10" s="113">
        <v>14418</v>
      </c>
      <c r="L10" s="236">
        <v>3627</v>
      </c>
      <c r="M10" s="304">
        <f>I10+J10+K10+L10</f>
        <v>25001.66</v>
      </c>
      <c r="N10" s="82">
        <f>M10-H10</f>
        <v>649.86000000000058</v>
      </c>
      <c r="O10" s="85">
        <f>N10/H10</f>
        <v>2.6686322982284703E-2</v>
      </c>
    </row>
    <row r="11" spans="1:15" s="26" customFormat="1" ht="15.75" customHeight="1" x14ac:dyDescent="0.2">
      <c r="A11" s="133"/>
      <c r="B11" s="134"/>
      <c r="C11" s="277" t="s">
        <v>50</v>
      </c>
      <c r="D11" s="244">
        <v>5952</v>
      </c>
      <c r="E11" s="236">
        <v>1601</v>
      </c>
      <c r="F11" s="236">
        <v>13999.8</v>
      </c>
      <c r="G11" s="236">
        <v>3627</v>
      </c>
      <c r="H11" s="319">
        <f t="shared" ref="H11:H32" si="0">SUM(D11:G11)</f>
        <v>25179.8</v>
      </c>
      <c r="I11" s="82">
        <v>6228</v>
      </c>
      <c r="J11" s="318">
        <v>1592.6599999999999</v>
      </c>
      <c r="K11" s="113">
        <v>14418</v>
      </c>
      <c r="L11" s="236">
        <v>3627</v>
      </c>
      <c r="M11" s="304">
        <f t="shared" ref="M11:M32" si="1">I11+J11+K11+L11</f>
        <v>25865.66</v>
      </c>
      <c r="N11" s="82">
        <f>M11-H11</f>
        <v>685.86000000000058</v>
      </c>
      <c r="O11" s="85">
        <f>N11/H11</f>
        <v>2.7238500702944448E-2</v>
      </c>
    </row>
    <row r="12" spans="1:15" s="26" customFormat="1" ht="15.75" customHeight="1" x14ac:dyDescent="0.2">
      <c r="A12" s="133"/>
      <c r="B12" s="134"/>
      <c r="C12" s="77" t="s">
        <v>3</v>
      </c>
      <c r="D12" s="234">
        <v>7656</v>
      </c>
      <c r="E12" s="235">
        <v>1601</v>
      </c>
      <c r="F12" s="113">
        <v>13999.8</v>
      </c>
      <c r="G12" s="236">
        <v>3627</v>
      </c>
      <c r="H12" s="84">
        <f t="shared" si="0"/>
        <v>26883.8</v>
      </c>
      <c r="I12" s="82">
        <v>8016</v>
      </c>
      <c r="J12" s="318">
        <v>1592.6599999999999</v>
      </c>
      <c r="K12" s="113">
        <v>14418</v>
      </c>
      <c r="L12" s="236">
        <v>3627</v>
      </c>
      <c r="M12" s="304">
        <f t="shared" si="1"/>
        <v>27653.66</v>
      </c>
      <c r="N12" s="82">
        <f t="shared" ref="N12:N13" si="2">M12-H12</f>
        <v>769.86000000000058</v>
      </c>
      <c r="O12" s="85">
        <f t="shared" ref="O12:O13" si="3">N12/H12</f>
        <v>2.8636576674428489E-2</v>
      </c>
    </row>
    <row r="13" spans="1:15" s="26" customFormat="1" ht="15.75" customHeight="1" x14ac:dyDescent="0.2">
      <c r="A13" s="133"/>
      <c r="B13" s="134"/>
      <c r="C13" s="77" t="s">
        <v>4</v>
      </c>
      <c r="D13" s="234">
        <v>6780</v>
      </c>
      <c r="E13" s="235">
        <v>1601</v>
      </c>
      <c r="F13" s="113">
        <v>13999.8</v>
      </c>
      <c r="G13" s="236">
        <v>3627</v>
      </c>
      <c r="H13" s="84">
        <f t="shared" si="0"/>
        <v>26007.8</v>
      </c>
      <c r="I13" s="82">
        <v>7092</v>
      </c>
      <c r="J13" s="318">
        <v>1592.6599999999999</v>
      </c>
      <c r="K13" s="113">
        <v>14418</v>
      </c>
      <c r="L13" s="236">
        <v>3627</v>
      </c>
      <c r="M13" s="304">
        <f t="shared" si="1"/>
        <v>26729.66</v>
      </c>
      <c r="N13" s="82">
        <f t="shared" si="2"/>
        <v>721.86000000000058</v>
      </c>
      <c r="O13" s="85">
        <f t="shared" si="3"/>
        <v>2.7755519497996779E-2</v>
      </c>
    </row>
    <row r="14" spans="1:15" ht="15.75" customHeight="1" x14ac:dyDescent="0.2">
      <c r="A14" s="145"/>
      <c r="B14" s="146"/>
      <c r="C14" s="87" t="s">
        <v>49</v>
      </c>
      <c r="D14" s="237">
        <v>5304</v>
      </c>
      <c r="E14" s="238">
        <v>1601</v>
      </c>
      <c r="F14" s="239">
        <v>13999.8</v>
      </c>
      <c r="G14" s="240">
        <v>3627</v>
      </c>
      <c r="H14" s="90">
        <f t="shared" si="0"/>
        <v>24531.8</v>
      </c>
      <c r="I14" s="89">
        <v>5544</v>
      </c>
      <c r="J14" s="320">
        <v>1592.6599999999999</v>
      </c>
      <c r="K14" s="238">
        <v>14418</v>
      </c>
      <c r="L14" s="240">
        <v>3627</v>
      </c>
      <c r="M14" s="258">
        <f t="shared" si="1"/>
        <v>25181.66</v>
      </c>
      <c r="N14" s="89">
        <f>M14-H14</f>
        <v>649.86000000000058</v>
      </c>
      <c r="O14" s="91">
        <f>N14/H14</f>
        <v>2.6490514352799248E-2</v>
      </c>
    </row>
    <row r="15" spans="1:15" ht="15.75" customHeight="1" x14ac:dyDescent="0.2">
      <c r="A15" s="152"/>
      <c r="B15" s="153" t="s">
        <v>5</v>
      </c>
      <c r="C15" s="100"/>
      <c r="D15" s="234"/>
      <c r="E15" s="235"/>
      <c r="F15" s="247"/>
      <c r="G15" s="236"/>
      <c r="H15" s="84"/>
      <c r="I15" s="82"/>
      <c r="J15" s="318"/>
      <c r="K15" s="113"/>
      <c r="L15" s="236"/>
      <c r="M15" s="304"/>
      <c r="N15" s="82"/>
      <c r="O15" s="85"/>
    </row>
    <row r="16" spans="1:15" ht="15.75" customHeight="1" x14ac:dyDescent="0.2">
      <c r="A16" s="133"/>
      <c r="B16" s="134"/>
      <c r="C16" s="277" t="s">
        <v>21</v>
      </c>
      <c r="D16" s="234">
        <v>5580</v>
      </c>
      <c r="E16" s="235">
        <v>1616</v>
      </c>
      <c r="F16" s="113">
        <v>10332</v>
      </c>
      <c r="G16" s="236">
        <v>3627</v>
      </c>
      <c r="H16" s="84">
        <f t="shared" si="0"/>
        <v>21155</v>
      </c>
      <c r="I16" s="82">
        <v>5742</v>
      </c>
      <c r="J16" s="318">
        <v>1550.66</v>
      </c>
      <c r="K16" s="113">
        <v>11547</v>
      </c>
      <c r="L16" s="236">
        <v>3627</v>
      </c>
      <c r="M16" s="304">
        <f t="shared" si="1"/>
        <v>22466.66</v>
      </c>
      <c r="N16" s="82">
        <f t="shared" ref="N16:N17" si="4">M16-H16</f>
        <v>1311.6599999999999</v>
      </c>
      <c r="O16" s="85">
        <f t="shared" ref="O16:O32" si="5">N16/H16</f>
        <v>6.2002363507445042E-2</v>
      </c>
    </row>
    <row r="17" spans="1:15" s="26" customFormat="1" ht="15.75" customHeight="1" x14ac:dyDescent="0.2">
      <c r="A17" s="133"/>
      <c r="B17" s="134"/>
      <c r="C17" s="279" t="s">
        <v>50</v>
      </c>
      <c r="D17" s="12">
        <v>6372</v>
      </c>
      <c r="E17" s="113">
        <v>1616</v>
      </c>
      <c r="F17" s="236">
        <v>10332</v>
      </c>
      <c r="G17" s="236">
        <v>3627</v>
      </c>
      <c r="H17" s="319">
        <f t="shared" si="0"/>
        <v>21947</v>
      </c>
      <c r="I17" s="82">
        <v>6561</v>
      </c>
      <c r="J17" s="318">
        <v>1550.66</v>
      </c>
      <c r="K17" s="113">
        <v>11547</v>
      </c>
      <c r="L17" s="236">
        <v>3627</v>
      </c>
      <c r="M17" s="304">
        <f t="shared" si="1"/>
        <v>23285.66</v>
      </c>
      <c r="N17" s="82">
        <f t="shared" si="4"/>
        <v>1338.6599999999999</v>
      </c>
      <c r="O17" s="85">
        <f t="shared" si="5"/>
        <v>6.0995124618398865E-2</v>
      </c>
    </row>
    <row r="18" spans="1:15" s="26" customFormat="1" ht="15.75" customHeight="1" x14ac:dyDescent="0.2">
      <c r="A18" s="133"/>
      <c r="B18" s="134"/>
      <c r="C18" s="279" t="s">
        <v>116</v>
      </c>
      <c r="D18" s="234">
        <v>8100</v>
      </c>
      <c r="E18" s="235">
        <v>1616</v>
      </c>
      <c r="F18" s="113">
        <v>10332</v>
      </c>
      <c r="G18" s="236">
        <v>3627</v>
      </c>
      <c r="H18" s="84">
        <f t="shared" si="0"/>
        <v>23675</v>
      </c>
      <c r="I18" s="82">
        <v>8343</v>
      </c>
      <c r="J18" s="318">
        <v>1550.66</v>
      </c>
      <c r="K18" s="113">
        <v>11547</v>
      </c>
      <c r="L18" s="236">
        <v>3627</v>
      </c>
      <c r="M18" s="304">
        <f t="shared" si="1"/>
        <v>25067.66</v>
      </c>
      <c r="N18" s="82">
        <f t="shared" ref="N18:N22" si="6">M18-H18</f>
        <v>1392.6599999999999</v>
      </c>
      <c r="O18" s="85">
        <f t="shared" ref="O18:O22" si="7">N18/H18</f>
        <v>5.8824076029567046E-2</v>
      </c>
    </row>
    <row r="19" spans="1:15" s="26" customFormat="1" ht="15.75" customHeight="1" x14ac:dyDescent="0.2">
      <c r="A19" s="133"/>
      <c r="B19" s="134"/>
      <c r="C19" s="279" t="s">
        <v>52</v>
      </c>
      <c r="D19" s="234">
        <v>8937</v>
      </c>
      <c r="E19" s="235">
        <v>1616</v>
      </c>
      <c r="F19" s="113">
        <v>10332</v>
      </c>
      <c r="G19" s="236">
        <v>3627</v>
      </c>
      <c r="H19" s="84">
        <f t="shared" si="0"/>
        <v>24512</v>
      </c>
      <c r="I19" s="82">
        <v>9207</v>
      </c>
      <c r="J19" s="318">
        <v>1550.66</v>
      </c>
      <c r="K19" s="113">
        <v>11547</v>
      </c>
      <c r="L19" s="236">
        <v>3627</v>
      </c>
      <c r="M19" s="304">
        <f t="shared" si="1"/>
        <v>25931.66</v>
      </c>
      <c r="N19" s="82">
        <f t="shared" si="6"/>
        <v>1419.6599999999999</v>
      </c>
      <c r="O19" s="85">
        <f t="shared" si="7"/>
        <v>5.7916938642297647E-2</v>
      </c>
    </row>
    <row r="20" spans="1:15" s="26" customFormat="1" ht="15.75" customHeight="1" x14ac:dyDescent="0.2">
      <c r="A20" s="133"/>
      <c r="B20" s="134"/>
      <c r="C20" s="279" t="s">
        <v>53</v>
      </c>
      <c r="D20" s="234">
        <v>7956</v>
      </c>
      <c r="E20" s="235">
        <v>1616</v>
      </c>
      <c r="F20" s="113">
        <v>10332</v>
      </c>
      <c r="G20" s="113">
        <v>3627</v>
      </c>
      <c r="H20" s="84">
        <f t="shared" si="0"/>
        <v>23531</v>
      </c>
      <c r="I20" s="82">
        <v>8190</v>
      </c>
      <c r="J20" s="318">
        <v>1550.66</v>
      </c>
      <c r="K20" s="113">
        <v>11547</v>
      </c>
      <c r="L20" s="236">
        <v>3627</v>
      </c>
      <c r="M20" s="304">
        <f t="shared" si="1"/>
        <v>24914.66</v>
      </c>
      <c r="N20" s="82">
        <f t="shared" si="6"/>
        <v>1383.6599999999999</v>
      </c>
      <c r="O20" s="85">
        <f t="shared" si="7"/>
        <v>5.8801580893289698E-2</v>
      </c>
    </row>
    <row r="21" spans="1:15" s="26" customFormat="1" ht="15.75" customHeight="1" x14ac:dyDescent="0.2">
      <c r="A21" s="133"/>
      <c r="B21" s="134"/>
      <c r="C21" s="277" t="s">
        <v>113</v>
      </c>
      <c r="D21" s="234">
        <v>7254</v>
      </c>
      <c r="E21" s="235">
        <v>1616</v>
      </c>
      <c r="F21" s="113">
        <v>10332</v>
      </c>
      <c r="G21" s="236">
        <v>3627</v>
      </c>
      <c r="H21" s="84">
        <f t="shared" si="0"/>
        <v>22829</v>
      </c>
      <c r="I21" s="82">
        <v>7470</v>
      </c>
      <c r="J21" s="318">
        <v>1550.66</v>
      </c>
      <c r="K21" s="113">
        <v>11547</v>
      </c>
      <c r="L21" s="236">
        <v>3627</v>
      </c>
      <c r="M21" s="304">
        <f t="shared" si="1"/>
        <v>24194.66</v>
      </c>
      <c r="N21" s="82">
        <f t="shared" si="6"/>
        <v>1365.6599999999999</v>
      </c>
      <c r="O21" s="85">
        <f t="shared" si="7"/>
        <v>5.9821279950939589E-2</v>
      </c>
    </row>
    <row r="22" spans="1:15" s="26" customFormat="1" ht="15.75" customHeight="1" x14ac:dyDescent="0.2">
      <c r="A22" s="133"/>
      <c r="B22" s="134"/>
      <c r="C22" s="279" t="s">
        <v>117</v>
      </c>
      <c r="D22" s="234">
        <v>9450</v>
      </c>
      <c r="E22" s="235">
        <v>1616</v>
      </c>
      <c r="F22" s="113">
        <v>10332</v>
      </c>
      <c r="G22" s="236">
        <v>3627</v>
      </c>
      <c r="H22" s="84">
        <f t="shared" si="0"/>
        <v>25025</v>
      </c>
      <c r="I22" s="82">
        <v>9738</v>
      </c>
      <c r="J22" s="318">
        <v>1550.66</v>
      </c>
      <c r="K22" s="113">
        <v>11547</v>
      </c>
      <c r="L22" s="236">
        <v>3627</v>
      </c>
      <c r="M22" s="304">
        <f t="shared" si="1"/>
        <v>26462.66</v>
      </c>
      <c r="N22" s="82">
        <f t="shared" si="6"/>
        <v>1437.6599999999999</v>
      </c>
      <c r="O22" s="85">
        <f t="shared" si="7"/>
        <v>5.7448951048951043E-2</v>
      </c>
    </row>
    <row r="23" spans="1:15" ht="15.75" customHeight="1" x14ac:dyDescent="0.2">
      <c r="A23" s="133"/>
      <c r="B23" s="134"/>
      <c r="C23" s="277" t="s">
        <v>70</v>
      </c>
      <c r="D23" s="234">
        <v>14859</v>
      </c>
      <c r="E23" s="235">
        <v>1616</v>
      </c>
      <c r="F23" s="113">
        <v>10332</v>
      </c>
      <c r="G23" s="236">
        <v>3627</v>
      </c>
      <c r="H23" s="84">
        <f t="shared" si="0"/>
        <v>30434</v>
      </c>
      <c r="I23" s="82">
        <v>14859</v>
      </c>
      <c r="J23" s="318">
        <v>1550.66</v>
      </c>
      <c r="K23" s="113">
        <v>11547</v>
      </c>
      <c r="L23" s="236">
        <v>3627</v>
      </c>
      <c r="M23" s="304">
        <f t="shared" si="1"/>
        <v>31583.66</v>
      </c>
      <c r="N23" s="82">
        <f>M23-H23</f>
        <v>1149.6599999999999</v>
      </c>
      <c r="O23" s="85">
        <f t="shared" si="5"/>
        <v>3.7775514227508702E-2</v>
      </c>
    </row>
    <row r="24" spans="1:15" s="26" customFormat="1" ht="15.75" customHeight="1" x14ac:dyDescent="0.2">
      <c r="A24" s="133"/>
      <c r="B24" s="134"/>
      <c r="C24" s="279" t="s">
        <v>111</v>
      </c>
      <c r="D24" s="306" t="s">
        <v>36</v>
      </c>
      <c r="E24" s="310" t="s">
        <v>36</v>
      </c>
      <c r="F24" s="307" t="s">
        <v>36</v>
      </c>
      <c r="G24" s="311" t="s">
        <v>36</v>
      </c>
      <c r="H24" s="312" t="s">
        <v>36</v>
      </c>
      <c r="I24" s="82">
        <v>10377</v>
      </c>
      <c r="J24" s="318">
        <v>1550.66</v>
      </c>
      <c r="K24" s="113">
        <v>11547</v>
      </c>
      <c r="L24" s="236">
        <v>3627</v>
      </c>
      <c r="M24" s="304">
        <f t="shared" si="1"/>
        <v>27101.66</v>
      </c>
      <c r="N24" s="306" t="s">
        <v>120</v>
      </c>
      <c r="O24" s="376" t="s">
        <v>120</v>
      </c>
    </row>
    <row r="25" spans="1:15" s="26" customFormat="1" ht="15.75" customHeight="1" x14ac:dyDescent="0.2">
      <c r="A25" s="133"/>
      <c r="B25" s="134"/>
      <c r="C25" s="92" t="s">
        <v>112</v>
      </c>
      <c r="D25" s="234">
        <v>9549</v>
      </c>
      <c r="E25" s="235">
        <v>1616</v>
      </c>
      <c r="F25" s="313">
        <v>10332</v>
      </c>
      <c r="G25" s="313">
        <v>3627</v>
      </c>
      <c r="H25" s="319">
        <f>SUM(D25:G25)</f>
        <v>25124</v>
      </c>
      <c r="I25" s="82">
        <v>9549</v>
      </c>
      <c r="J25" s="318">
        <v>1550.66</v>
      </c>
      <c r="K25" s="113">
        <v>11547</v>
      </c>
      <c r="L25" s="236">
        <v>3627</v>
      </c>
      <c r="M25" s="304">
        <f t="shared" si="1"/>
        <v>26273.66</v>
      </c>
      <c r="N25" s="82">
        <f t="shared" ref="N25:N32" si="8">M25-H25</f>
        <v>1149.6599999999999</v>
      </c>
      <c r="O25" s="85">
        <f t="shared" si="5"/>
        <v>4.5759433211272085E-2</v>
      </c>
    </row>
    <row r="26" spans="1:15" s="26" customFormat="1" ht="15.75" customHeight="1" x14ac:dyDescent="0.2">
      <c r="A26" s="133"/>
      <c r="B26" s="134"/>
      <c r="C26" s="92" t="s">
        <v>92</v>
      </c>
      <c r="D26" s="234">
        <v>8343</v>
      </c>
      <c r="E26" s="235">
        <v>1616</v>
      </c>
      <c r="F26" s="313">
        <v>10332</v>
      </c>
      <c r="G26" s="313">
        <v>3627</v>
      </c>
      <c r="H26" s="319">
        <f t="shared" si="0"/>
        <v>23918</v>
      </c>
      <c r="I26" s="321">
        <v>8343</v>
      </c>
      <c r="J26" s="318">
        <v>1550.66</v>
      </c>
      <c r="K26" s="113">
        <v>11547</v>
      </c>
      <c r="L26" s="236">
        <v>3627</v>
      </c>
      <c r="M26" s="304">
        <f t="shared" si="1"/>
        <v>25067.66</v>
      </c>
      <c r="N26" s="82">
        <f t="shared" si="8"/>
        <v>1149.6599999999999</v>
      </c>
      <c r="O26" s="85">
        <f t="shared" si="5"/>
        <v>4.8066727987289899E-2</v>
      </c>
    </row>
    <row r="27" spans="1:15" s="26" customFormat="1" ht="15.75" customHeight="1" x14ac:dyDescent="0.2">
      <c r="A27" s="133"/>
      <c r="B27" s="134"/>
      <c r="C27" s="92" t="s">
        <v>93</v>
      </c>
      <c r="D27" s="234">
        <v>6750</v>
      </c>
      <c r="E27" s="235">
        <v>1616</v>
      </c>
      <c r="F27" s="313">
        <v>10332</v>
      </c>
      <c r="G27" s="313">
        <v>3627</v>
      </c>
      <c r="H27" s="319">
        <f t="shared" si="0"/>
        <v>22325</v>
      </c>
      <c r="I27" s="321">
        <v>6750</v>
      </c>
      <c r="J27" s="318">
        <v>1550.66</v>
      </c>
      <c r="K27" s="113">
        <v>11547</v>
      </c>
      <c r="L27" s="236">
        <v>3627</v>
      </c>
      <c r="M27" s="304">
        <f t="shared" si="1"/>
        <v>23474.66</v>
      </c>
      <c r="N27" s="82">
        <f t="shared" si="8"/>
        <v>1149.6599999999999</v>
      </c>
      <c r="O27" s="85">
        <f t="shared" si="5"/>
        <v>5.1496528555431124E-2</v>
      </c>
    </row>
    <row r="28" spans="1:15" s="26" customFormat="1" ht="15.75" customHeight="1" x14ac:dyDescent="0.2">
      <c r="A28" s="133"/>
      <c r="B28" s="134"/>
      <c r="C28" s="279" t="s">
        <v>118</v>
      </c>
      <c r="D28" s="234">
        <v>8343</v>
      </c>
      <c r="E28" s="235">
        <v>1616</v>
      </c>
      <c r="F28" s="313">
        <v>10332</v>
      </c>
      <c r="G28" s="313">
        <v>3627</v>
      </c>
      <c r="H28" s="319">
        <f t="shared" si="0"/>
        <v>23918</v>
      </c>
      <c r="I28" s="321">
        <v>8757</v>
      </c>
      <c r="J28" s="318">
        <v>1550.66</v>
      </c>
      <c r="K28" s="113">
        <v>11547</v>
      </c>
      <c r="L28" s="236">
        <v>3627</v>
      </c>
      <c r="M28" s="304">
        <f t="shared" si="1"/>
        <v>25481.66</v>
      </c>
      <c r="N28" s="82">
        <f t="shared" si="8"/>
        <v>1563.6599999999999</v>
      </c>
      <c r="O28" s="85">
        <f t="shared" si="5"/>
        <v>6.5375867547453795E-2</v>
      </c>
    </row>
    <row r="29" spans="1:15" s="26" customFormat="1" ht="15.75" customHeight="1" x14ac:dyDescent="0.2">
      <c r="A29" s="133"/>
      <c r="B29" s="134"/>
      <c r="C29" s="92" t="s">
        <v>109</v>
      </c>
      <c r="D29" s="234">
        <v>9450</v>
      </c>
      <c r="E29" s="235">
        <v>1616</v>
      </c>
      <c r="F29" s="313">
        <v>10332</v>
      </c>
      <c r="G29" s="313">
        <v>3627</v>
      </c>
      <c r="H29" s="319">
        <f t="shared" si="0"/>
        <v>25025</v>
      </c>
      <c r="I29" s="321">
        <v>9738</v>
      </c>
      <c r="J29" s="318">
        <v>1550.66</v>
      </c>
      <c r="K29" s="113">
        <v>11547</v>
      </c>
      <c r="L29" s="236">
        <v>3627</v>
      </c>
      <c r="M29" s="304">
        <f t="shared" si="1"/>
        <v>26462.66</v>
      </c>
      <c r="N29" s="82">
        <f t="shared" ref="N29:N30" si="9">M29-H29</f>
        <v>1437.6599999999999</v>
      </c>
      <c r="O29" s="85">
        <f t="shared" ref="O29:O30" si="10">N29/H29</f>
        <v>5.7448951048951043E-2</v>
      </c>
    </row>
    <row r="30" spans="1:15" s="26" customFormat="1" ht="15.75" customHeight="1" x14ac:dyDescent="0.2">
      <c r="A30" s="133"/>
      <c r="B30" s="134"/>
      <c r="C30" s="279" t="s">
        <v>110</v>
      </c>
      <c r="D30" s="234">
        <v>9450</v>
      </c>
      <c r="E30" s="235">
        <v>1616</v>
      </c>
      <c r="F30" s="313">
        <v>10332</v>
      </c>
      <c r="G30" s="313">
        <v>3627</v>
      </c>
      <c r="H30" s="319">
        <f t="shared" si="0"/>
        <v>25025</v>
      </c>
      <c r="I30" s="321">
        <v>9738</v>
      </c>
      <c r="J30" s="318">
        <v>1550.66</v>
      </c>
      <c r="K30" s="113">
        <v>11547</v>
      </c>
      <c r="L30" s="236">
        <v>3627</v>
      </c>
      <c r="M30" s="304">
        <f t="shared" si="1"/>
        <v>26462.66</v>
      </c>
      <c r="N30" s="82">
        <f t="shared" si="9"/>
        <v>1437.6599999999999</v>
      </c>
      <c r="O30" s="85">
        <f t="shared" si="10"/>
        <v>5.7448951048951043E-2</v>
      </c>
    </row>
    <row r="31" spans="1:15" s="26" customFormat="1" ht="15.75" customHeight="1" x14ac:dyDescent="0.2">
      <c r="A31" s="133"/>
      <c r="B31" s="134"/>
      <c r="C31" s="92" t="s">
        <v>126</v>
      </c>
      <c r="D31" s="306" t="s">
        <v>36</v>
      </c>
      <c r="E31" s="310" t="s">
        <v>36</v>
      </c>
      <c r="F31" s="307" t="s">
        <v>36</v>
      </c>
      <c r="G31" s="311" t="s">
        <v>36</v>
      </c>
      <c r="H31" s="312" t="s">
        <v>36</v>
      </c>
      <c r="I31" s="321">
        <v>6300</v>
      </c>
      <c r="J31" s="318">
        <v>1550.66</v>
      </c>
      <c r="K31" s="113">
        <v>11547</v>
      </c>
      <c r="L31" s="236">
        <v>3627</v>
      </c>
      <c r="M31" s="304">
        <f t="shared" si="1"/>
        <v>23024.66</v>
      </c>
      <c r="N31" s="306" t="s">
        <v>120</v>
      </c>
      <c r="O31" s="376" t="s">
        <v>120</v>
      </c>
    </row>
    <row r="32" spans="1:15" s="26" customFormat="1" ht="15.75" customHeight="1" thickBot="1" x14ac:dyDescent="0.25">
      <c r="A32" s="133"/>
      <c r="B32" s="134"/>
      <c r="C32" s="279" t="s">
        <v>94</v>
      </c>
      <c r="D32" s="113">
        <v>8937</v>
      </c>
      <c r="E32" s="235">
        <v>1616</v>
      </c>
      <c r="F32" s="313">
        <v>10332</v>
      </c>
      <c r="G32" s="313">
        <v>3627</v>
      </c>
      <c r="H32" s="236">
        <f t="shared" si="0"/>
        <v>24512</v>
      </c>
      <c r="I32" s="321">
        <v>9207</v>
      </c>
      <c r="J32" s="318">
        <v>1550.66</v>
      </c>
      <c r="K32" s="113">
        <v>11547</v>
      </c>
      <c r="L32" s="236">
        <v>3627</v>
      </c>
      <c r="M32" s="304">
        <f t="shared" si="1"/>
        <v>25931.66</v>
      </c>
      <c r="N32" s="82">
        <f t="shared" si="8"/>
        <v>1419.6599999999999</v>
      </c>
      <c r="O32" s="85">
        <f t="shared" si="5"/>
        <v>5.7916938642297647E-2</v>
      </c>
    </row>
    <row r="33" spans="1:15" ht="16.5" thickBot="1" x14ac:dyDescent="0.3">
      <c r="A33" s="29" t="s">
        <v>6</v>
      </c>
      <c r="B33" s="130"/>
      <c r="C33" s="73"/>
      <c r="D33" s="241"/>
      <c r="E33" s="242"/>
      <c r="F33" s="243"/>
      <c r="G33" s="243"/>
      <c r="H33" s="94"/>
      <c r="I33" s="93"/>
      <c r="J33" s="322"/>
      <c r="K33" s="243"/>
      <c r="L33" s="242"/>
      <c r="M33" s="323"/>
      <c r="N33" s="93"/>
      <c r="O33" s="75"/>
    </row>
    <row r="34" spans="1:15" ht="15.75" customHeight="1" x14ac:dyDescent="0.2">
      <c r="A34" s="133"/>
      <c r="B34" s="134" t="s">
        <v>2</v>
      </c>
      <c r="C34" s="77"/>
      <c r="D34" s="244"/>
      <c r="E34" s="236"/>
      <c r="F34" s="245"/>
      <c r="G34" s="245"/>
      <c r="H34" s="97"/>
      <c r="I34" s="95"/>
      <c r="J34" s="324"/>
      <c r="K34" s="245"/>
      <c r="L34" s="246"/>
      <c r="M34" s="309"/>
      <c r="N34" s="95"/>
      <c r="O34" s="98"/>
    </row>
    <row r="35" spans="1:15" ht="15.75" customHeight="1" x14ac:dyDescent="0.2">
      <c r="A35" s="133"/>
      <c r="B35" s="134"/>
      <c r="C35" s="77" t="s">
        <v>26</v>
      </c>
      <c r="D35" s="234">
        <v>3444</v>
      </c>
      <c r="E35" s="113">
        <v>1093</v>
      </c>
      <c r="F35" s="113">
        <v>10100</v>
      </c>
      <c r="G35" s="113">
        <v>3627</v>
      </c>
      <c r="H35" s="84">
        <f t="shared" ref="H35:H43" si="11">SUM(D35:G35)</f>
        <v>18264</v>
      </c>
      <c r="I35" s="82">
        <v>3540</v>
      </c>
      <c r="J35" s="83">
        <v>1101.76</v>
      </c>
      <c r="K35" s="113">
        <v>10500</v>
      </c>
      <c r="L35" s="113">
        <v>3627</v>
      </c>
      <c r="M35" s="304">
        <f t="shared" ref="M35:M43" si="12">I35+J35+K35+L35</f>
        <v>18768.760000000002</v>
      </c>
      <c r="N35" s="82">
        <f>M35-H35</f>
        <v>504.76000000000204</v>
      </c>
      <c r="O35" s="85">
        <f>N35/H35</f>
        <v>2.7636881296539753E-2</v>
      </c>
    </row>
    <row r="36" spans="1:15" ht="15.75" customHeight="1" x14ac:dyDescent="0.2">
      <c r="A36" s="133"/>
      <c r="B36" s="134"/>
      <c r="C36" s="77" t="s">
        <v>55</v>
      </c>
      <c r="D36" s="234">
        <v>3744</v>
      </c>
      <c r="E36" s="113">
        <v>1093</v>
      </c>
      <c r="F36" s="113">
        <v>10100</v>
      </c>
      <c r="G36" s="113">
        <v>3627</v>
      </c>
      <c r="H36" s="84">
        <f t="shared" si="11"/>
        <v>18564</v>
      </c>
      <c r="I36" s="82">
        <v>3852</v>
      </c>
      <c r="J36" s="83">
        <v>1101.76</v>
      </c>
      <c r="K36" s="113">
        <v>10500</v>
      </c>
      <c r="L36" s="113">
        <v>3627</v>
      </c>
      <c r="M36" s="304">
        <f t="shared" si="12"/>
        <v>19080.760000000002</v>
      </c>
      <c r="N36" s="82">
        <f>M36-H36</f>
        <v>516.76000000000204</v>
      </c>
      <c r="O36" s="85">
        <f>N36/H36</f>
        <v>2.7836673130790888E-2</v>
      </c>
    </row>
    <row r="37" spans="1:15" ht="15.75" customHeight="1" x14ac:dyDescent="0.2">
      <c r="A37" s="133"/>
      <c r="B37" s="134"/>
      <c r="C37" s="77" t="s">
        <v>23</v>
      </c>
      <c r="D37" s="234">
        <v>4272</v>
      </c>
      <c r="E37" s="113">
        <v>1093</v>
      </c>
      <c r="F37" s="113">
        <v>10100</v>
      </c>
      <c r="G37" s="113">
        <v>3627</v>
      </c>
      <c r="H37" s="84">
        <f t="shared" si="11"/>
        <v>19092</v>
      </c>
      <c r="I37" s="82">
        <v>4392</v>
      </c>
      <c r="J37" s="83">
        <v>1101.76</v>
      </c>
      <c r="K37" s="113">
        <v>10500</v>
      </c>
      <c r="L37" s="113">
        <v>3627</v>
      </c>
      <c r="M37" s="304">
        <f t="shared" si="12"/>
        <v>19620.760000000002</v>
      </c>
      <c r="N37" s="82">
        <f>M37-H37</f>
        <v>528.76000000000204</v>
      </c>
      <c r="O37" s="85">
        <f>N37/H37</f>
        <v>2.769536978839315E-2</v>
      </c>
    </row>
    <row r="38" spans="1:15" ht="15.75" customHeight="1" x14ac:dyDescent="0.2">
      <c r="A38" s="133"/>
      <c r="B38" s="134"/>
      <c r="C38" s="77" t="s">
        <v>19</v>
      </c>
      <c r="D38" s="237">
        <v>4788</v>
      </c>
      <c r="E38" s="239">
        <v>1093</v>
      </c>
      <c r="F38" s="113">
        <v>10100</v>
      </c>
      <c r="G38" s="239">
        <v>3627</v>
      </c>
      <c r="H38" s="90">
        <f t="shared" si="11"/>
        <v>19608</v>
      </c>
      <c r="I38" s="89">
        <v>4788</v>
      </c>
      <c r="J38" s="325">
        <v>1101.76</v>
      </c>
      <c r="K38" s="113">
        <v>10500</v>
      </c>
      <c r="L38" s="239">
        <v>3627</v>
      </c>
      <c r="M38" s="258">
        <f t="shared" si="12"/>
        <v>20016.760000000002</v>
      </c>
      <c r="N38" s="89">
        <f>M38-H38</f>
        <v>408.76000000000204</v>
      </c>
      <c r="O38" s="91">
        <f>N38/H38</f>
        <v>2.0846593227254285E-2</v>
      </c>
    </row>
    <row r="39" spans="1:15" ht="15.75" customHeight="1" x14ac:dyDescent="0.2">
      <c r="A39" s="152"/>
      <c r="B39" s="153" t="s">
        <v>5</v>
      </c>
      <c r="C39" s="100"/>
      <c r="D39" s="234"/>
      <c r="E39" s="113"/>
      <c r="F39" s="247"/>
      <c r="G39" s="236"/>
      <c r="H39" s="84"/>
      <c r="I39" s="82"/>
      <c r="J39" s="83"/>
      <c r="K39" s="247"/>
      <c r="L39" s="236"/>
      <c r="M39" s="304"/>
      <c r="N39" s="82"/>
      <c r="O39" s="85"/>
    </row>
    <row r="40" spans="1:15" ht="15.75" customHeight="1" x14ac:dyDescent="0.2">
      <c r="A40" s="133"/>
      <c r="B40" s="134"/>
      <c r="C40" s="77" t="s">
        <v>65</v>
      </c>
      <c r="D40" s="384">
        <v>4040</v>
      </c>
      <c r="E40" s="385">
        <v>983</v>
      </c>
      <c r="F40" s="113">
        <v>10332</v>
      </c>
      <c r="G40" s="113">
        <v>3627</v>
      </c>
      <c r="H40" s="84">
        <f t="shared" si="11"/>
        <v>18982</v>
      </c>
      <c r="I40" s="82">
        <v>4160</v>
      </c>
      <c r="J40" s="357">
        <v>989</v>
      </c>
      <c r="K40" s="113">
        <v>11108</v>
      </c>
      <c r="L40" s="113">
        <v>3627</v>
      </c>
      <c r="M40" s="304">
        <f t="shared" si="12"/>
        <v>19884</v>
      </c>
      <c r="N40" s="82">
        <f>M40-H40</f>
        <v>902</v>
      </c>
      <c r="O40" s="85">
        <f>N40/H40</f>
        <v>4.7518701928142448E-2</v>
      </c>
    </row>
    <row r="41" spans="1:15" ht="15.75" customHeight="1" x14ac:dyDescent="0.2">
      <c r="A41" s="133"/>
      <c r="B41" s="134"/>
      <c r="C41" s="77" t="s">
        <v>66</v>
      </c>
      <c r="D41" s="384">
        <v>4040</v>
      </c>
      <c r="E41" s="385">
        <v>983</v>
      </c>
      <c r="F41" s="113">
        <v>10332</v>
      </c>
      <c r="G41" s="113">
        <v>3627</v>
      </c>
      <c r="H41" s="84">
        <f t="shared" si="11"/>
        <v>18982</v>
      </c>
      <c r="I41" s="82">
        <v>4160</v>
      </c>
      <c r="J41" s="357">
        <v>989</v>
      </c>
      <c r="K41" s="113">
        <v>11108</v>
      </c>
      <c r="L41" s="113">
        <v>3627</v>
      </c>
      <c r="M41" s="304">
        <f t="shared" si="12"/>
        <v>19884</v>
      </c>
      <c r="N41" s="82">
        <f>M41-H41</f>
        <v>902</v>
      </c>
      <c r="O41" s="85">
        <f>N41/H41</f>
        <v>4.7518701928142448E-2</v>
      </c>
    </row>
    <row r="42" spans="1:15" ht="15.75" customHeight="1" x14ac:dyDescent="0.2">
      <c r="A42" s="133"/>
      <c r="B42" s="134"/>
      <c r="C42" s="77" t="s">
        <v>67</v>
      </c>
      <c r="D42" s="384">
        <f>2540*2</f>
        <v>5080</v>
      </c>
      <c r="E42" s="385">
        <v>983</v>
      </c>
      <c r="F42" s="113">
        <v>10332</v>
      </c>
      <c r="G42" s="113">
        <v>3627</v>
      </c>
      <c r="H42" s="84">
        <f t="shared" si="11"/>
        <v>20022</v>
      </c>
      <c r="I42" s="82">
        <v>5232</v>
      </c>
      <c r="J42" s="357">
        <v>989</v>
      </c>
      <c r="K42" s="113">
        <v>11108</v>
      </c>
      <c r="L42" s="113">
        <v>3627</v>
      </c>
      <c r="M42" s="304">
        <f t="shared" si="12"/>
        <v>20956</v>
      </c>
      <c r="N42" s="82">
        <f>M42-H42</f>
        <v>934</v>
      </c>
      <c r="O42" s="85">
        <f>N42/H42</f>
        <v>4.6648686444910596E-2</v>
      </c>
    </row>
    <row r="43" spans="1:15" ht="15.75" customHeight="1" thickBot="1" x14ac:dyDescent="0.25">
      <c r="A43" s="133"/>
      <c r="B43" s="134"/>
      <c r="C43" s="77" t="s">
        <v>68</v>
      </c>
      <c r="D43" s="384">
        <v>4880</v>
      </c>
      <c r="E43" s="385">
        <v>983</v>
      </c>
      <c r="F43" s="113">
        <v>10332</v>
      </c>
      <c r="G43" s="113">
        <v>3627</v>
      </c>
      <c r="H43" s="84">
        <f t="shared" si="11"/>
        <v>19822</v>
      </c>
      <c r="I43" s="82">
        <v>5024</v>
      </c>
      <c r="J43" s="357">
        <v>989</v>
      </c>
      <c r="K43" s="113">
        <v>11108</v>
      </c>
      <c r="L43" s="113">
        <v>3627</v>
      </c>
      <c r="M43" s="304">
        <f t="shared" si="12"/>
        <v>20748</v>
      </c>
      <c r="N43" s="82">
        <f>M43-H43</f>
        <v>926</v>
      </c>
      <c r="O43" s="85">
        <f>N43/H43</f>
        <v>4.671577035616991E-2</v>
      </c>
    </row>
    <row r="44" spans="1:15" ht="16.5" thickBot="1" x14ac:dyDescent="0.3">
      <c r="A44" s="29" t="s">
        <v>82</v>
      </c>
      <c r="B44" s="130"/>
      <c r="C44" s="73"/>
      <c r="D44" s="241"/>
      <c r="E44" s="242"/>
      <c r="F44" s="242"/>
      <c r="G44" s="243"/>
      <c r="H44" s="94"/>
      <c r="I44" s="93"/>
      <c r="J44" s="326"/>
      <c r="K44" s="242"/>
      <c r="L44" s="242"/>
      <c r="M44" s="323"/>
      <c r="N44" s="93"/>
      <c r="O44" s="75"/>
    </row>
    <row r="45" spans="1:15" ht="12.75" customHeight="1" x14ac:dyDescent="0.2">
      <c r="A45" s="135"/>
      <c r="B45" s="136" t="s">
        <v>2</v>
      </c>
      <c r="C45" s="286"/>
      <c r="D45" s="255"/>
      <c r="E45" s="255"/>
      <c r="F45" s="255"/>
      <c r="G45" s="254"/>
      <c r="H45" s="406"/>
      <c r="I45" s="361"/>
      <c r="J45" s="362"/>
      <c r="K45" s="113"/>
      <c r="L45" s="255"/>
      <c r="M45" s="406"/>
      <c r="N45" s="361"/>
      <c r="O45" s="363"/>
    </row>
    <row r="46" spans="1:15" ht="15.75" customHeight="1" x14ac:dyDescent="0.2">
      <c r="A46" s="133"/>
      <c r="B46" s="134"/>
      <c r="C46" s="279" t="s">
        <v>91</v>
      </c>
      <c r="D46" s="234">
        <v>3888</v>
      </c>
      <c r="E46" s="113">
        <v>918.32</v>
      </c>
      <c r="F46" s="113">
        <v>10332</v>
      </c>
      <c r="G46" s="113">
        <v>3627</v>
      </c>
      <c r="H46" s="84">
        <f t="shared" ref="H46:H57" si="13">SUM(D46:G46)</f>
        <v>18765.32</v>
      </c>
      <c r="I46" s="82">
        <v>3960</v>
      </c>
      <c r="J46" s="83">
        <v>1098.96</v>
      </c>
      <c r="K46" s="113">
        <v>11547</v>
      </c>
      <c r="L46" s="113">
        <v>3627</v>
      </c>
      <c r="M46" s="304">
        <f t="shared" ref="M46:M57" si="14">I46+J46+K46+L46</f>
        <v>20232.96</v>
      </c>
      <c r="N46" s="82">
        <f>M46-H46</f>
        <v>1467.6399999999994</v>
      </c>
      <c r="O46" s="85">
        <f>N46/H46</f>
        <v>7.8210230361112923E-2</v>
      </c>
    </row>
    <row r="47" spans="1:15" s="26" customFormat="1" ht="15.75" customHeight="1" x14ac:dyDescent="0.2">
      <c r="A47" s="133"/>
      <c r="B47" s="134"/>
      <c r="C47" s="279" t="s">
        <v>83</v>
      </c>
      <c r="D47" s="367">
        <v>4488</v>
      </c>
      <c r="E47" s="113">
        <v>918.32</v>
      </c>
      <c r="F47" s="113">
        <v>10332</v>
      </c>
      <c r="G47" s="113">
        <v>3627</v>
      </c>
      <c r="H47" s="84">
        <f t="shared" si="13"/>
        <v>19365.32</v>
      </c>
      <c r="I47" s="327">
        <v>4560</v>
      </c>
      <c r="J47" s="83">
        <v>1098.96</v>
      </c>
      <c r="K47" s="113">
        <v>11547</v>
      </c>
      <c r="L47" s="113">
        <v>3627</v>
      </c>
      <c r="M47" s="304">
        <f t="shared" si="14"/>
        <v>20832.96</v>
      </c>
      <c r="N47" s="82">
        <f t="shared" ref="N47:N48" si="15">M47-H47</f>
        <v>1467.6399999999994</v>
      </c>
      <c r="O47" s="85">
        <f t="shared" ref="O47:O48" si="16">N47/H47</f>
        <v>7.5787025466142535E-2</v>
      </c>
    </row>
    <row r="48" spans="1:15" s="26" customFormat="1" ht="15.75" customHeight="1" x14ac:dyDescent="0.2">
      <c r="A48" s="133"/>
      <c r="B48" s="134"/>
      <c r="C48" s="279" t="s">
        <v>106</v>
      </c>
      <c r="D48" s="367">
        <v>12504</v>
      </c>
      <c r="E48" s="113">
        <v>918.32</v>
      </c>
      <c r="F48" s="113">
        <v>10332</v>
      </c>
      <c r="G48" s="113">
        <v>3627</v>
      </c>
      <c r="H48" s="84">
        <f t="shared" si="13"/>
        <v>27381.32</v>
      </c>
      <c r="I48" s="327">
        <v>12756</v>
      </c>
      <c r="J48" s="83">
        <v>1098.96</v>
      </c>
      <c r="K48" s="239">
        <v>11547</v>
      </c>
      <c r="L48" s="239">
        <v>3627</v>
      </c>
      <c r="M48" s="304">
        <f t="shared" si="14"/>
        <v>29028.959999999999</v>
      </c>
      <c r="N48" s="82">
        <f t="shared" si="15"/>
        <v>1647.6399999999994</v>
      </c>
      <c r="O48" s="85">
        <f t="shared" si="16"/>
        <v>6.0173870361253566E-2</v>
      </c>
    </row>
    <row r="49" spans="1:15" ht="15.75" customHeight="1" x14ac:dyDescent="0.2">
      <c r="A49" s="152"/>
      <c r="B49" s="153" t="s">
        <v>5</v>
      </c>
      <c r="C49" s="287"/>
      <c r="D49" s="328"/>
      <c r="E49" s="247"/>
      <c r="F49" s="247"/>
      <c r="G49" s="247"/>
      <c r="H49" s="329"/>
      <c r="I49" s="330"/>
      <c r="J49" s="331"/>
      <c r="K49" s="113"/>
      <c r="L49" s="113"/>
      <c r="M49" s="332"/>
      <c r="N49" s="330"/>
      <c r="O49" s="333"/>
    </row>
    <row r="50" spans="1:15" ht="15.75" customHeight="1" x14ac:dyDescent="0.2">
      <c r="A50" s="133"/>
      <c r="B50" s="134"/>
      <c r="C50" s="279" t="s">
        <v>8</v>
      </c>
      <c r="D50" s="234">
        <v>3357</v>
      </c>
      <c r="E50" s="113">
        <v>815.03</v>
      </c>
      <c r="F50" s="113">
        <v>10332</v>
      </c>
      <c r="G50" s="113">
        <v>3627</v>
      </c>
      <c r="H50" s="84">
        <f t="shared" si="13"/>
        <v>18131.03</v>
      </c>
      <c r="I50" s="82">
        <v>3393</v>
      </c>
      <c r="J50" s="83">
        <v>1032.96</v>
      </c>
      <c r="K50" s="113">
        <v>11547</v>
      </c>
      <c r="L50" s="113">
        <v>3627</v>
      </c>
      <c r="M50" s="304">
        <f t="shared" si="14"/>
        <v>19599.96</v>
      </c>
      <c r="N50" s="82">
        <f t="shared" ref="N50:N57" si="17">M50-H50</f>
        <v>1468.9300000000003</v>
      </c>
      <c r="O50" s="85">
        <f t="shared" ref="O50:O57" si="18">N50/H50</f>
        <v>8.101746012223246E-2</v>
      </c>
    </row>
    <row r="51" spans="1:15" ht="15.75" customHeight="1" x14ac:dyDescent="0.2">
      <c r="A51" s="133"/>
      <c r="B51" s="134"/>
      <c r="C51" s="279" t="s">
        <v>9</v>
      </c>
      <c r="D51" s="234">
        <v>4095</v>
      </c>
      <c r="E51" s="113">
        <v>815.03</v>
      </c>
      <c r="F51" s="113">
        <v>10332</v>
      </c>
      <c r="G51" s="113">
        <v>3627</v>
      </c>
      <c r="H51" s="84">
        <f t="shared" si="13"/>
        <v>18869.03</v>
      </c>
      <c r="I51" s="82">
        <v>4140</v>
      </c>
      <c r="J51" s="83">
        <v>1032.96</v>
      </c>
      <c r="K51" s="113">
        <v>11547</v>
      </c>
      <c r="L51" s="113">
        <v>3627</v>
      </c>
      <c r="M51" s="304">
        <f t="shared" si="14"/>
        <v>20346.96</v>
      </c>
      <c r="N51" s="82">
        <f t="shared" si="17"/>
        <v>1477.9300000000003</v>
      </c>
      <c r="O51" s="85">
        <f t="shared" si="18"/>
        <v>7.832570089718445E-2</v>
      </c>
    </row>
    <row r="52" spans="1:15" ht="15.75" customHeight="1" x14ac:dyDescent="0.2">
      <c r="A52" s="133"/>
      <c r="B52" s="134"/>
      <c r="C52" s="279" t="s">
        <v>4</v>
      </c>
      <c r="D52" s="234">
        <v>5589</v>
      </c>
      <c r="E52" s="113">
        <v>815.03</v>
      </c>
      <c r="F52" s="113">
        <v>10332</v>
      </c>
      <c r="G52" s="113">
        <v>3627</v>
      </c>
      <c r="H52" s="84">
        <f t="shared" si="13"/>
        <v>20363.03</v>
      </c>
      <c r="I52" s="82">
        <v>5634</v>
      </c>
      <c r="J52" s="83">
        <v>1032.96</v>
      </c>
      <c r="K52" s="113">
        <v>11547</v>
      </c>
      <c r="L52" s="113">
        <v>3627</v>
      </c>
      <c r="M52" s="304">
        <f t="shared" si="14"/>
        <v>21840.959999999999</v>
      </c>
      <c r="N52" s="82">
        <f t="shared" si="17"/>
        <v>1477.9300000000003</v>
      </c>
      <c r="O52" s="85">
        <f t="shared" si="18"/>
        <v>7.257908081459391E-2</v>
      </c>
    </row>
    <row r="53" spans="1:15" ht="15.75" customHeight="1" x14ac:dyDescent="0.2">
      <c r="A53" s="133"/>
      <c r="B53" s="134"/>
      <c r="C53" s="279" t="s">
        <v>24</v>
      </c>
      <c r="D53" s="234">
        <v>4689</v>
      </c>
      <c r="E53" s="113">
        <v>815.03</v>
      </c>
      <c r="F53" s="113">
        <v>10332</v>
      </c>
      <c r="G53" s="113">
        <v>3627</v>
      </c>
      <c r="H53" s="84">
        <f t="shared" si="13"/>
        <v>19463.03</v>
      </c>
      <c r="I53" s="82">
        <v>4734</v>
      </c>
      <c r="J53" s="83">
        <v>1032.96</v>
      </c>
      <c r="K53" s="113">
        <v>11547</v>
      </c>
      <c r="L53" s="113">
        <v>3627</v>
      </c>
      <c r="M53" s="304">
        <f t="shared" si="14"/>
        <v>20940.96</v>
      </c>
      <c r="N53" s="82">
        <f t="shared" si="17"/>
        <v>1477.9300000000003</v>
      </c>
      <c r="O53" s="85">
        <f t="shared" si="18"/>
        <v>7.5935247492296951E-2</v>
      </c>
    </row>
    <row r="54" spans="1:15" ht="15.75" customHeight="1" x14ac:dyDescent="0.2">
      <c r="A54" s="289"/>
      <c r="B54" s="290"/>
      <c r="C54" s="407" t="s">
        <v>10</v>
      </c>
      <c r="D54" s="334">
        <v>4095</v>
      </c>
      <c r="E54" s="335">
        <v>815.03</v>
      </c>
      <c r="F54" s="335">
        <v>10332</v>
      </c>
      <c r="G54" s="335">
        <v>3627</v>
      </c>
      <c r="H54" s="336">
        <f t="shared" si="13"/>
        <v>18869.03</v>
      </c>
      <c r="I54" s="337">
        <v>4140</v>
      </c>
      <c r="J54" s="338">
        <v>1032.96</v>
      </c>
      <c r="K54" s="335">
        <v>11547</v>
      </c>
      <c r="L54" s="335">
        <v>3627</v>
      </c>
      <c r="M54" s="339">
        <f t="shared" si="14"/>
        <v>20346.96</v>
      </c>
      <c r="N54" s="337">
        <f t="shared" si="17"/>
        <v>1477.9300000000003</v>
      </c>
      <c r="O54" s="340">
        <f t="shared" si="18"/>
        <v>7.832570089718445E-2</v>
      </c>
    </row>
    <row r="55" spans="1:15" ht="15.75" customHeight="1" x14ac:dyDescent="0.2">
      <c r="A55" s="133"/>
      <c r="B55" s="134"/>
      <c r="C55" s="279" t="s">
        <v>7</v>
      </c>
      <c r="D55" s="234">
        <v>3357</v>
      </c>
      <c r="E55" s="113">
        <v>815.03</v>
      </c>
      <c r="F55" s="113">
        <v>10332</v>
      </c>
      <c r="G55" s="113">
        <v>3627</v>
      </c>
      <c r="H55" s="84">
        <f t="shared" si="13"/>
        <v>18131.03</v>
      </c>
      <c r="I55" s="82">
        <v>3393</v>
      </c>
      <c r="J55" s="83">
        <v>1032.96</v>
      </c>
      <c r="K55" s="113">
        <v>11547</v>
      </c>
      <c r="L55" s="113">
        <v>3627</v>
      </c>
      <c r="M55" s="304">
        <f t="shared" si="14"/>
        <v>19599.96</v>
      </c>
      <c r="N55" s="82">
        <f t="shared" si="17"/>
        <v>1468.9300000000003</v>
      </c>
      <c r="O55" s="85">
        <f t="shared" si="18"/>
        <v>8.101746012223246E-2</v>
      </c>
    </row>
    <row r="56" spans="1:15" s="26" customFormat="1" ht="15.75" customHeight="1" x14ac:dyDescent="0.2">
      <c r="A56" s="133"/>
      <c r="B56" s="134"/>
      <c r="C56" s="279" t="s">
        <v>41</v>
      </c>
      <c r="D56" s="234">
        <v>7200</v>
      </c>
      <c r="E56" s="113">
        <v>815.03</v>
      </c>
      <c r="F56" s="113">
        <v>10332</v>
      </c>
      <c r="G56" s="113">
        <v>3627</v>
      </c>
      <c r="H56" s="84">
        <f t="shared" si="13"/>
        <v>21974.03</v>
      </c>
      <c r="I56" s="82">
        <v>7272</v>
      </c>
      <c r="J56" s="83">
        <v>1032.96</v>
      </c>
      <c r="K56" s="113">
        <v>11547</v>
      </c>
      <c r="L56" s="113">
        <v>3627</v>
      </c>
      <c r="M56" s="304">
        <f t="shared" si="14"/>
        <v>23478.959999999999</v>
      </c>
      <c r="N56" s="82">
        <f t="shared" si="17"/>
        <v>1504.9300000000003</v>
      </c>
      <c r="O56" s="85">
        <f t="shared" si="18"/>
        <v>6.8486754591670279E-2</v>
      </c>
    </row>
    <row r="57" spans="1:15" ht="15.75" customHeight="1" thickBot="1" x14ac:dyDescent="0.25">
      <c r="A57" s="170"/>
      <c r="B57" s="171"/>
      <c r="C57" s="288" t="s">
        <v>3</v>
      </c>
      <c r="D57" s="248">
        <v>5589</v>
      </c>
      <c r="E57" s="249">
        <v>815.03</v>
      </c>
      <c r="F57" s="249">
        <v>10332</v>
      </c>
      <c r="G57" s="249">
        <v>3627</v>
      </c>
      <c r="H57" s="103">
        <f t="shared" si="13"/>
        <v>20363.03</v>
      </c>
      <c r="I57" s="293">
        <v>5634</v>
      </c>
      <c r="J57" s="341">
        <v>1032.96</v>
      </c>
      <c r="K57" s="249">
        <v>11547</v>
      </c>
      <c r="L57" s="249">
        <v>3627</v>
      </c>
      <c r="M57" s="342">
        <f t="shared" si="14"/>
        <v>21840.959999999999</v>
      </c>
      <c r="N57" s="293">
        <f t="shared" si="17"/>
        <v>1477.9300000000003</v>
      </c>
      <c r="O57" s="104">
        <f t="shared" si="18"/>
        <v>7.257908081459391E-2</v>
      </c>
    </row>
    <row r="58" spans="1:15" ht="19.5" thickBot="1" x14ac:dyDescent="0.3">
      <c r="A58" s="29" t="s">
        <v>43</v>
      </c>
      <c r="B58" s="130"/>
      <c r="C58" s="408"/>
      <c r="D58" s="409"/>
      <c r="E58" s="409"/>
      <c r="F58" s="409"/>
      <c r="G58" s="409"/>
      <c r="H58" s="410"/>
      <c r="I58" s="411"/>
      <c r="J58" s="411"/>
      <c r="K58" s="255"/>
      <c r="L58" s="113"/>
      <c r="M58" s="411"/>
      <c r="N58" s="412"/>
      <c r="O58" s="413"/>
    </row>
    <row r="59" spans="1:15" ht="15.75" customHeight="1" x14ac:dyDescent="0.2">
      <c r="A59" s="133"/>
      <c r="B59" s="134" t="s">
        <v>2</v>
      </c>
      <c r="C59" s="92"/>
      <c r="D59" s="414"/>
      <c r="E59" s="415"/>
      <c r="F59" s="415"/>
      <c r="G59" s="415"/>
      <c r="H59" s="388"/>
      <c r="I59" s="111"/>
      <c r="J59" s="92"/>
      <c r="K59" s="254"/>
      <c r="L59" s="255"/>
      <c r="M59" s="344"/>
      <c r="N59" s="111"/>
      <c r="O59" s="345"/>
    </row>
    <row r="60" spans="1:15" ht="15.75" customHeight="1" x14ac:dyDescent="0.2">
      <c r="A60" s="133"/>
      <c r="B60" s="134"/>
      <c r="C60" s="92" t="s">
        <v>13</v>
      </c>
      <c r="D60" s="234">
        <v>5100</v>
      </c>
      <c r="E60" s="113">
        <v>254.7</v>
      </c>
      <c r="F60" s="113">
        <v>10332</v>
      </c>
      <c r="G60" s="113">
        <v>3627</v>
      </c>
      <c r="H60" s="84">
        <f t="shared" ref="H60:H61" si="19">SUM(D60:G60)</f>
        <v>19313.7</v>
      </c>
      <c r="I60" s="82">
        <v>5244</v>
      </c>
      <c r="J60" s="83">
        <v>254.7</v>
      </c>
      <c r="K60" s="113">
        <v>11547</v>
      </c>
      <c r="L60" s="113">
        <v>3627</v>
      </c>
      <c r="M60" s="304">
        <f t="shared" ref="M60:M77" si="20">I60+J60+K60+L60</f>
        <v>20672.7</v>
      </c>
      <c r="N60" s="82">
        <f>M60-H60</f>
        <v>1359</v>
      </c>
      <c r="O60" s="85">
        <f>N60/H60</f>
        <v>7.0364559872007945E-2</v>
      </c>
    </row>
    <row r="61" spans="1:15" ht="15.75" customHeight="1" x14ac:dyDescent="0.2">
      <c r="A61" s="133"/>
      <c r="B61" s="134"/>
      <c r="C61" s="88" t="s">
        <v>37</v>
      </c>
      <c r="D61" s="237">
        <v>4800</v>
      </c>
      <c r="E61" s="239">
        <v>254.7</v>
      </c>
      <c r="F61" s="239">
        <v>10332</v>
      </c>
      <c r="G61" s="239">
        <v>3627</v>
      </c>
      <c r="H61" s="90">
        <f t="shared" si="19"/>
        <v>19013.7</v>
      </c>
      <c r="I61" s="89">
        <v>4800</v>
      </c>
      <c r="J61" s="325">
        <v>254.7</v>
      </c>
      <c r="K61" s="239">
        <v>11547</v>
      </c>
      <c r="L61" s="239">
        <v>3627</v>
      </c>
      <c r="M61" s="258">
        <f t="shared" si="20"/>
        <v>20228.7</v>
      </c>
      <c r="N61" s="89">
        <f>M61-H61</f>
        <v>1215</v>
      </c>
      <c r="O61" s="91">
        <f>N61/H61</f>
        <v>6.3901292226131681E-2</v>
      </c>
    </row>
    <row r="62" spans="1:15" ht="15.75" customHeight="1" x14ac:dyDescent="0.2">
      <c r="A62" s="152"/>
      <c r="B62" s="153" t="s">
        <v>5</v>
      </c>
      <c r="C62" s="115"/>
      <c r="D62" s="234"/>
      <c r="E62" s="113"/>
      <c r="F62" s="113"/>
      <c r="G62" s="113"/>
      <c r="H62" s="84"/>
      <c r="I62" s="82"/>
      <c r="J62" s="83"/>
      <c r="K62" s="113"/>
      <c r="L62" s="113"/>
      <c r="M62" s="304"/>
      <c r="N62" s="82"/>
      <c r="O62" s="85"/>
    </row>
    <row r="63" spans="1:15" ht="15.75" customHeight="1" x14ac:dyDescent="0.2">
      <c r="A63" s="133"/>
      <c r="B63" s="134"/>
      <c r="C63" s="92" t="s">
        <v>136</v>
      </c>
      <c r="D63" s="305" t="s">
        <v>36</v>
      </c>
      <c r="E63" s="313" t="s">
        <v>36</v>
      </c>
      <c r="F63" s="313" t="s">
        <v>36</v>
      </c>
      <c r="G63" s="313" t="s">
        <v>36</v>
      </c>
      <c r="H63" s="346" t="s">
        <v>36</v>
      </c>
      <c r="I63" s="305" t="s">
        <v>36</v>
      </c>
      <c r="J63" s="113" t="s">
        <v>36</v>
      </c>
      <c r="K63" s="313" t="s">
        <v>36</v>
      </c>
      <c r="L63" s="313" t="s">
        <v>36</v>
      </c>
      <c r="M63" s="313" t="s">
        <v>36</v>
      </c>
      <c r="N63" s="305" t="s">
        <v>36</v>
      </c>
      <c r="O63" s="346" t="s">
        <v>36</v>
      </c>
    </row>
    <row r="64" spans="1:15" ht="15.75" customHeight="1" x14ac:dyDescent="0.2">
      <c r="A64" s="133"/>
      <c r="B64" s="134"/>
      <c r="C64" s="92" t="s">
        <v>56</v>
      </c>
      <c r="D64" s="234">
        <v>4176</v>
      </c>
      <c r="E64" s="113">
        <v>254.7</v>
      </c>
      <c r="F64" s="113">
        <v>10332</v>
      </c>
      <c r="G64" s="113">
        <v>3627</v>
      </c>
      <c r="H64" s="84">
        <f t="shared" ref="H64:H77" si="21">SUM(D64:G64)</f>
        <v>18389.7</v>
      </c>
      <c r="I64" s="82">
        <v>4356</v>
      </c>
      <c r="J64" s="113">
        <v>254.7</v>
      </c>
      <c r="K64" s="113">
        <v>11547</v>
      </c>
      <c r="L64" s="113">
        <v>3627</v>
      </c>
      <c r="M64" s="304">
        <f t="shared" si="20"/>
        <v>19784.7</v>
      </c>
      <c r="N64" s="82">
        <f t="shared" ref="N64:N77" si="22">M64-H64</f>
        <v>1395</v>
      </c>
      <c r="O64" s="85">
        <f t="shared" ref="O64:O77" si="23">N64/H64</f>
        <v>7.5857681201977195E-2</v>
      </c>
    </row>
    <row r="65" spans="1:15" s="26" customFormat="1" ht="15.75" customHeight="1" x14ac:dyDescent="0.2">
      <c r="A65" s="133"/>
      <c r="B65" s="134"/>
      <c r="C65" s="92" t="s">
        <v>57</v>
      </c>
      <c r="D65" s="234">
        <v>3816</v>
      </c>
      <c r="E65" s="113">
        <v>254.7</v>
      </c>
      <c r="F65" s="113">
        <v>10332</v>
      </c>
      <c r="G65" s="113">
        <v>3627</v>
      </c>
      <c r="H65" s="84">
        <f t="shared" si="21"/>
        <v>18029.7</v>
      </c>
      <c r="I65" s="82">
        <v>4005</v>
      </c>
      <c r="J65" s="113">
        <v>254.7</v>
      </c>
      <c r="K65" s="113">
        <v>11547</v>
      </c>
      <c r="L65" s="113">
        <v>3627</v>
      </c>
      <c r="M65" s="304">
        <f t="shared" si="20"/>
        <v>19433.7</v>
      </c>
      <c r="N65" s="82">
        <f t="shared" si="22"/>
        <v>1404</v>
      </c>
      <c r="O65" s="85">
        <f t="shared" si="23"/>
        <v>7.7871512005191434E-2</v>
      </c>
    </row>
    <row r="66" spans="1:15" s="26" customFormat="1" ht="15.75" customHeight="1" x14ac:dyDescent="0.2">
      <c r="A66" s="133"/>
      <c r="B66" s="134"/>
      <c r="C66" s="279" t="s">
        <v>58</v>
      </c>
      <c r="D66" s="234">
        <v>4500</v>
      </c>
      <c r="E66" s="113">
        <v>254.7</v>
      </c>
      <c r="F66" s="113">
        <v>10332</v>
      </c>
      <c r="G66" s="113">
        <v>3627</v>
      </c>
      <c r="H66" s="388">
        <f t="shared" si="21"/>
        <v>18713.7</v>
      </c>
      <c r="I66" s="82">
        <v>4725</v>
      </c>
      <c r="J66" s="113">
        <v>254.7</v>
      </c>
      <c r="K66" s="113">
        <v>11547</v>
      </c>
      <c r="L66" s="113">
        <v>3627</v>
      </c>
      <c r="M66" s="304">
        <f t="shared" si="20"/>
        <v>20153.7</v>
      </c>
      <c r="N66" s="82">
        <f t="shared" si="22"/>
        <v>1440</v>
      </c>
      <c r="O66" s="85">
        <f t="shared" si="23"/>
        <v>7.6948973212138699E-2</v>
      </c>
    </row>
    <row r="67" spans="1:15" ht="15.75" customHeight="1" x14ac:dyDescent="0.2">
      <c r="A67" s="133"/>
      <c r="B67" s="134"/>
      <c r="C67" s="92" t="s">
        <v>32</v>
      </c>
      <c r="D67" s="234">
        <v>7002</v>
      </c>
      <c r="E67" s="113">
        <v>254.7</v>
      </c>
      <c r="F67" s="113">
        <v>10332</v>
      </c>
      <c r="G67" s="113">
        <v>3627</v>
      </c>
      <c r="H67" s="84">
        <f t="shared" si="21"/>
        <v>21215.7</v>
      </c>
      <c r="I67" s="82">
        <f>793*9</f>
        <v>7137</v>
      </c>
      <c r="J67" s="113">
        <v>254.7</v>
      </c>
      <c r="K67" s="113">
        <v>11547</v>
      </c>
      <c r="L67" s="113">
        <v>3627</v>
      </c>
      <c r="M67" s="304">
        <f t="shared" si="20"/>
        <v>22565.7</v>
      </c>
      <c r="N67" s="82">
        <f t="shared" si="22"/>
        <v>1350</v>
      </c>
      <c r="O67" s="85">
        <f t="shared" si="23"/>
        <v>6.3632121494930638E-2</v>
      </c>
    </row>
    <row r="68" spans="1:15" ht="15.75" customHeight="1" x14ac:dyDescent="0.2">
      <c r="A68" s="133"/>
      <c r="B68" s="134"/>
      <c r="C68" s="92" t="s">
        <v>33</v>
      </c>
      <c r="D68" s="234">
        <v>4248</v>
      </c>
      <c r="E68" s="113">
        <v>254.7</v>
      </c>
      <c r="F68" s="113">
        <v>10332</v>
      </c>
      <c r="G68" s="113">
        <v>3627</v>
      </c>
      <c r="H68" s="84">
        <f t="shared" si="21"/>
        <v>18461.7</v>
      </c>
      <c r="I68" s="82">
        <f>481*9</f>
        <v>4329</v>
      </c>
      <c r="J68" s="113">
        <v>254.7</v>
      </c>
      <c r="K68" s="113">
        <v>11547</v>
      </c>
      <c r="L68" s="113">
        <v>3627</v>
      </c>
      <c r="M68" s="304">
        <f t="shared" si="20"/>
        <v>19757.7</v>
      </c>
      <c r="N68" s="82">
        <f t="shared" si="22"/>
        <v>1296</v>
      </c>
      <c r="O68" s="85">
        <f t="shared" si="23"/>
        <v>7.0199385755374641E-2</v>
      </c>
    </row>
    <row r="69" spans="1:15" ht="15.75" customHeight="1" x14ac:dyDescent="0.2">
      <c r="A69" s="133"/>
      <c r="B69" s="134"/>
      <c r="C69" s="92" t="s">
        <v>38</v>
      </c>
      <c r="D69" s="234">
        <v>4248</v>
      </c>
      <c r="E69" s="113">
        <v>254.7</v>
      </c>
      <c r="F69" s="113">
        <v>10332</v>
      </c>
      <c r="G69" s="113">
        <v>3627</v>
      </c>
      <c r="H69" s="84">
        <f t="shared" si="21"/>
        <v>18461.7</v>
      </c>
      <c r="I69" s="82">
        <f>481*9</f>
        <v>4329</v>
      </c>
      <c r="J69" s="113">
        <v>254.7</v>
      </c>
      <c r="K69" s="113">
        <v>11547</v>
      </c>
      <c r="L69" s="113">
        <v>3627</v>
      </c>
      <c r="M69" s="304">
        <f t="shared" si="20"/>
        <v>19757.7</v>
      </c>
      <c r="N69" s="82">
        <f t="shared" si="22"/>
        <v>1296</v>
      </c>
      <c r="O69" s="85">
        <f t="shared" si="23"/>
        <v>7.0199385755374641E-2</v>
      </c>
    </row>
    <row r="70" spans="1:15" ht="15.75" customHeight="1" x14ac:dyDescent="0.2">
      <c r="A70" s="133"/>
      <c r="B70" s="134"/>
      <c r="C70" s="92" t="s">
        <v>39</v>
      </c>
      <c r="D70" s="234">
        <v>4635</v>
      </c>
      <c r="E70" s="113">
        <v>254.7</v>
      </c>
      <c r="F70" s="113">
        <v>10332</v>
      </c>
      <c r="G70" s="113">
        <v>3627</v>
      </c>
      <c r="H70" s="84">
        <f t="shared" si="21"/>
        <v>18848.7</v>
      </c>
      <c r="I70" s="82">
        <f>525*9</f>
        <v>4725</v>
      </c>
      <c r="J70" s="113">
        <v>254.7</v>
      </c>
      <c r="K70" s="113">
        <v>11547</v>
      </c>
      <c r="L70" s="113">
        <v>3627</v>
      </c>
      <c r="M70" s="304">
        <f t="shared" si="20"/>
        <v>20153.7</v>
      </c>
      <c r="N70" s="82">
        <f t="shared" si="22"/>
        <v>1305</v>
      </c>
      <c r="O70" s="85">
        <f t="shared" si="23"/>
        <v>6.9235544095879287E-2</v>
      </c>
    </row>
    <row r="71" spans="1:15" ht="15.75" customHeight="1" x14ac:dyDescent="0.2">
      <c r="A71" s="133"/>
      <c r="B71" s="134"/>
      <c r="C71" s="92" t="s">
        <v>22</v>
      </c>
      <c r="D71" s="234">
        <v>5643</v>
      </c>
      <c r="E71" s="113">
        <v>254.7</v>
      </c>
      <c r="F71" s="113">
        <v>10332</v>
      </c>
      <c r="G71" s="113">
        <v>3627</v>
      </c>
      <c r="H71" s="84">
        <f t="shared" si="21"/>
        <v>19856.7</v>
      </c>
      <c r="I71" s="82">
        <v>5814</v>
      </c>
      <c r="J71" s="113">
        <v>254.7</v>
      </c>
      <c r="K71" s="113">
        <v>11547</v>
      </c>
      <c r="L71" s="113">
        <v>3627</v>
      </c>
      <c r="M71" s="304">
        <f t="shared" si="20"/>
        <v>21242.7</v>
      </c>
      <c r="N71" s="82">
        <f t="shared" si="22"/>
        <v>1386</v>
      </c>
      <c r="O71" s="85">
        <f t="shared" si="23"/>
        <v>6.9800117844354803E-2</v>
      </c>
    </row>
    <row r="72" spans="1:15" ht="15.75" customHeight="1" x14ac:dyDescent="0.2">
      <c r="A72" s="133"/>
      <c r="B72" s="134"/>
      <c r="C72" s="92" t="s">
        <v>40</v>
      </c>
      <c r="D72" s="234">
        <v>6372</v>
      </c>
      <c r="E72" s="113">
        <v>254.7</v>
      </c>
      <c r="F72" s="113">
        <v>10332</v>
      </c>
      <c r="G72" s="113">
        <v>3627</v>
      </c>
      <c r="H72" s="84">
        <f t="shared" si="21"/>
        <v>20585.7</v>
      </c>
      <c r="I72" s="82">
        <v>6741</v>
      </c>
      <c r="J72" s="113">
        <v>254.7</v>
      </c>
      <c r="K72" s="113">
        <v>11547</v>
      </c>
      <c r="L72" s="113">
        <v>3627</v>
      </c>
      <c r="M72" s="304">
        <f t="shared" si="20"/>
        <v>22169.7</v>
      </c>
      <c r="N72" s="82">
        <f t="shared" si="22"/>
        <v>1584</v>
      </c>
      <c r="O72" s="85">
        <f t="shared" si="23"/>
        <v>7.6946618283565776E-2</v>
      </c>
    </row>
    <row r="73" spans="1:15" s="26" customFormat="1" ht="15.75" customHeight="1" x14ac:dyDescent="0.2">
      <c r="A73" s="133"/>
      <c r="B73" s="134"/>
      <c r="C73" s="92" t="s">
        <v>85</v>
      </c>
      <c r="D73" s="234">
        <v>5850</v>
      </c>
      <c r="E73" s="113">
        <v>254.7</v>
      </c>
      <c r="F73" s="113">
        <v>10332</v>
      </c>
      <c r="G73" s="113">
        <v>3627</v>
      </c>
      <c r="H73" s="84">
        <f t="shared" si="21"/>
        <v>20063.7</v>
      </c>
      <c r="I73" s="82">
        <v>5850</v>
      </c>
      <c r="J73" s="113">
        <v>254.7</v>
      </c>
      <c r="K73" s="113">
        <v>11547</v>
      </c>
      <c r="L73" s="113">
        <v>3627</v>
      </c>
      <c r="M73" s="304">
        <f t="shared" si="20"/>
        <v>21278.7</v>
      </c>
      <c r="N73" s="82">
        <f t="shared" si="22"/>
        <v>1215</v>
      </c>
      <c r="O73" s="85">
        <f t="shared" si="23"/>
        <v>6.0557125555106985E-2</v>
      </c>
    </row>
    <row r="74" spans="1:15" ht="15.75" customHeight="1" x14ac:dyDescent="0.2">
      <c r="A74" s="133"/>
      <c r="B74" s="134"/>
      <c r="C74" s="92" t="s">
        <v>42</v>
      </c>
      <c r="D74" s="234">
        <v>5580</v>
      </c>
      <c r="E74" s="113">
        <v>254.7</v>
      </c>
      <c r="F74" s="113">
        <v>10332</v>
      </c>
      <c r="G74" s="113">
        <v>3627</v>
      </c>
      <c r="H74" s="84">
        <f t="shared" si="21"/>
        <v>19793.7</v>
      </c>
      <c r="I74" s="82">
        <v>5580</v>
      </c>
      <c r="J74" s="113">
        <v>254.7</v>
      </c>
      <c r="K74" s="113">
        <v>11547</v>
      </c>
      <c r="L74" s="113">
        <v>3627</v>
      </c>
      <c r="M74" s="304">
        <f t="shared" si="20"/>
        <v>21008.7</v>
      </c>
      <c r="N74" s="82">
        <f t="shared" si="22"/>
        <v>1215</v>
      </c>
      <c r="O74" s="85">
        <f t="shared" si="23"/>
        <v>6.1383167371436363E-2</v>
      </c>
    </row>
    <row r="75" spans="1:15" ht="15.75" customHeight="1" x14ac:dyDescent="0.2">
      <c r="A75" s="133"/>
      <c r="B75" s="134"/>
      <c r="C75" s="92" t="s">
        <v>34</v>
      </c>
      <c r="D75" s="234">
        <v>5715</v>
      </c>
      <c r="E75" s="113">
        <v>254.7</v>
      </c>
      <c r="F75" s="113">
        <v>10332</v>
      </c>
      <c r="G75" s="113">
        <v>3627</v>
      </c>
      <c r="H75" s="84">
        <f t="shared" si="21"/>
        <v>19928.7</v>
      </c>
      <c r="I75" s="82">
        <v>5895</v>
      </c>
      <c r="J75" s="113">
        <v>254.7</v>
      </c>
      <c r="K75" s="113">
        <v>11547</v>
      </c>
      <c r="L75" s="113">
        <v>3627</v>
      </c>
      <c r="M75" s="304">
        <f t="shared" si="20"/>
        <v>21323.7</v>
      </c>
      <c r="N75" s="82">
        <f t="shared" si="22"/>
        <v>1395</v>
      </c>
      <c r="O75" s="85">
        <f t="shared" si="23"/>
        <v>6.999954839001038E-2</v>
      </c>
    </row>
    <row r="76" spans="1:15" ht="15.75" customHeight="1" x14ac:dyDescent="0.2">
      <c r="A76" s="133"/>
      <c r="B76" s="134"/>
      <c r="C76" s="92" t="s">
        <v>35</v>
      </c>
      <c r="D76" s="234">
        <v>5400</v>
      </c>
      <c r="E76" s="113">
        <v>254.7</v>
      </c>
      <c r="F76" s="113">
        <v>10332</v>
      </c>
      <c r="G76" s="113">
        <v>3627</v>
      </c>
      <c r="H76" s="84">
        <f t="shared" si="21"/>
        <v>19613.7</v>
      </c>
      <c r="I76" s="82">
        <v>5535</v>
      </c>
      <c r="J76" s="113">
        <v>254.7</v>
      </c>
      <c r="K76" s="113">
        <v>11547</v>
      </c>
      <c r="L76" s="113">
        <v>3627</v>
      </c>
      <c r="M76" s="304">
        <f t="shared" si="20"/>
        <v>20963.7</v>
      </c>
      <c r="N76" s="82">
        <f t="shared" si="22"/>
        <v>1350</v>
      </c>
      <c r="O76" s="85">
        <f t="shared" si="23"/>
        <v>6.8829440646079015E-2</v>
      </c>
    </row>
    <row r="77" spans="1:15" ht="15.75" customHeight="1" x14ac:dyDescent="0.2">
      <c r="A77" s="133"/>
      <c r="B77" s="134"/>
      <c r="C77" s="92" t="s">
        <v>77</v>
      </c>
      <c r="D77" s="257">
        <v>1413</v>
      </c>
      <c r="E77" s="258">
        <v>254.7</v>
      </c>
      <c r="F77" s="239">
        <v>10332</v>
      </c>
      <c r="G77" s="239">
        <v>3627</v>
      </c>
      <c r="H77" s="90">
        <f t="shared" si="21"/>
        <v>15626.7</v>
      </c>
      <c r="I77" s="347">
        <v>1467</v>
      </c>
      <c r="J77" s="325">
        <v>254.7</v>
      </c>
      <c r="K77" s="239">
        <v>11547</v>
      </c>
      <c r="L77" s="239">
        <v>3627</v>
      </c>
      <c r="M77" s="258">
        <f t="shared" si="20"/>
        <v>16895.7</v>
      </c>
      <c r="N77" s="89">
        <f t="shared" si="22"/>
        <v>1269</v>
      </c>
      <c r="O77" s="91">
        <f t="shared" si="23"/>
        <v>8.1207164660484929E-2</v>
      </c>
    </row>
    <row r="78" spans="1:15" ht="15.75" customHeight="1" x14ac:dyDescent="0.2">
      <c r="A78" s="152"/>
      <c r="B78" s="153" t="s">
        <v>11</v>
      </c>
      <c r="C78" s="115"/>
      <c r="D78" s="348"/>
      <c r="E78" s="416"/>
      <c r="F78" s="416"/>
      <c r="G78" s="416"/>
      <c r="H78" s="417"/>
      <c r="I78" s="82"/>
      <c r="J78" s="83"/>
      <c r="K78" s="113"/>
      <c r="L78" s="113"/>
      <c r="M78" s="304"/>
      <c r="N78" s="82"/>
      <c r="O78" s="85"/>
    </row>
    <row r="79" spans="1:15" ht="15.75" customHeight="1" x14ac:dyDescent="0.2">
      <c r="A79" s="133"/>
      <c r="B79" s="134"/>
      <c r="C79" s="349" t="s">
        <v>27</v>
      </c>
      <c r="D79" s="305" t="s">
        <v>36</v>
      </c>
      <c r="E79" s="313" t="s">
        <v>36</v>
      </c>
      <c r="F79" s="313" t="s">
        <v>36</v>
      </c>
      <c r="G79" s="313" t="s">
        <v>36</v>
      </c>
      <c r="H79" s="346" t="s">
        <v>36</v>
      </c>
      <c r="I79" s="305" t="s">
        <v>36</v>
      </c>
      <c r="J79" s="313" t="s">
        <v>36</v>
      </c>
      <c r="K79" s="313" t="s">
        <v>36</v>
      </c>
      <c r="L79" s="313" t="s">
        <v>36</v>
      </c>
      <c r="M79" s="313" t="s">
        <v>36</v>
      </c>
      <c r="N79" s="305" t="s">
        <v>36</v>
      </c>
      <c r="O79" s="346" t="s">
        <v>36</v>
      </c>
    </row>
    <row r="80" spans="1:15" ht="15.75" customHeight="1" x14ac:dyDescent="0.2">
      <c r="A80" s="133"/>
      <c r="B80" s="134"/>
      <c r="C80" s="349" t="s">
        <v>28</v>
      </c>
      <c r="D80" s="305" t="s">
        <v>36</v>
      </c>
      <c r="E80" s="313" t="s">
        <v>36</v>
      </c>
      <c r="F80" s="313" t="s">
        <v>36</v>
      </c>
      <c r="G80" s="313" t="s">
        <v>36</v>
      </c>
      <c r="H80" s="346" t="s">
        <v>36</v>
      </c>
      <c r="I80" s="305" t="s">
        <v>36</v>
      </c>
      <c r="J80" s="313" t="s">
        <v>36</v>
      </c>
      <c r="K80" s="313" t="s">
        <v>36</v>
      </c>
      <c r="L80" s="313" t="s">
        <v>36</v>
      </c>
      <c r="M80" s="313" t="s">
        <v>36</v>
      </c>
      <c r="N80" s="305" t="s">
        <v>36</v>
      </c>
      <c r="O80" s="346" t="s">
        <v>36</v>
      </c>
    </row>
    <row r="81" spans="1:15" ht="15.75" customHeight="1" x14ac:dyDescent="0.2">
      <c r="A81" s="133"/>
      <c r="B81" s="134"/>
      <c r="C81" s="349" t="s">
        <v>29</v>
      </c>
      <c r="D81" s="305" t="s">
        <v>36</v>
      </c>
      <c r="E81" s="313" t="s">
        <v>36</v>
      </c>
      <c r="F81" s="313" t="s">
        <v>36</v>
      </c>
      <c r="G81" s="313" t="s">
        <v>36</v>
      </c>
      <c r="H81" s="346" t="s">
        <v>36</v>
      </c>
      <c r="I81" s="305" t="s">
        <v>36</v>
      </c>
      <c r="J81" s="313" t="s">
        <v>36</v>
      </c>
      <c r="K81" s="313" t="s">
        <v>36</v>
      </c>
      <c r="L81" s="313" t="s">
        <v>36</v>
      </c>
      <c r="M81" s="313" t="s">
        <v>36</v>
      </c>
      <c r="N81" s="305" t="s">
        <v>36</v>
      </c>
      <c r="O81" s="346" t="s">
        <v>36</v>
      </c>
    </row>
    <row r="82" spans="1:15" ht="15.75" customHeight="1" x14ac:dyDescent="0.2">
      <c r="A82" s="133"/>
      <c r="B82" s="134"/>
      <c r="C82" s="349" t="s">
        <v>25</v>
      </c>
      <c r="D82" s="305" t="s">
        <v>36</v>
      </c>
      <c r="E82" s="313" t="s">
        <v>36</v>
      </c>
      <c r="F82" s="313" t="s">
        <v>36</v>
      </c>
      <c r="G82" s="313" t="s">
        <v>36</v>
      </c>
      <c r="H82" s="346" t="s">
        <v>36</v>
      </c>
      <c r="I82" s="305" t="s">
        <v>36</v>
      </c>
      <c r="J82" s="313" t="s">
        <v>36</v>
      </c>
      <c r="K82" s="313" t="s">
        <v>36</v>
      </c>
      <c r="L82" s="313" t="s">
        <v>36</v>
      </c>
      <c r="M82" s="313" t="s">
        <v>36</v>
      </c>
      <c r="N82" s="305" t="s">
        <v>36</v>
      </c>
      <c r="O82" s="346" t="s">
        <v>36</v>
      </c>
    </row>
    <row r="83" spans="1:15" s="7" customFormat="1" ht="15.75" customHeight="1" thickBot="1" x14ac:dyDescent="0.25">
      <c r="A83" s="170"/>
      <c r="B83" s="171"/>
      <c r="C83" s="352" t="s">
        <v>30</v>
      </c>
      <c r="D83" s="418" t="s">
        <v>36</v>
      </c>
      <c r="E83" s="355" t="s">
        <v>36</v>
      </c>
      <c r="F83" s="355" t="s">
        <v>36</v>
      </c>
      <c r="G83" s="355" t="s">
        <v>36</v>
      </c>
      <c r="H83" s="419" t="s">
        <v>36</v>
      </c>
      <c r="I83" s="418" t="s">
        <v>36</v>
      </c>
      <c r="J83" s="355" t="s">
        <v>36</v>
      </c>
      <c r="K83" s="355" t="s">
        <v>36</v>
      </c>
      <c r="L83" s="355" t="s">
        <v>36</v>
      </c>
      <c r="M83" s="355" t="s">
        <v>36</v>
      </c>
      <c r="N83" s="418" t="s">
        <v>36</v>
      </c>
      <c r="O83" s="419" t="s">
        <v>36</v>
      </c>
    </row>
    <row r="84" spans="1:15" s="10" customFormat="1" ht="21.75" customHeight="1" x14ac:dyDescent="0.25">
      <c r="A84" s="21"/>
      <c r="B84" s="22" t="s">
        <v>20</v>
      </c>
      <c r="C84" s="21"/>
      <c r="D84" s="260"/>
      <c r="E84" s="260"/>
      <c r="F84" s="260"/>
      <c r="G84" s="260"/>
      <c r="H84" s="260"/>
      <c r="I84" s="20"/>
      <c r="J84" s="20"/>
      <c r="K84" s="20"/>
      <c r="L84" s="20"/>
      <c r="M84" s="20"/>
      <c r="N84" s="20"/>
      <c r="O84" s="23"/>
    </row>
    <row r="85" spans="1:15" s="27" customFormat="1" ht="12.75" customHeight="1" x14ac:dyDescent="0.25">
      <c r="A85" s="21"/>
      <c r="B85" s="22"/>
      <c r="C85" s="17" t="s">
        <v>63</v>
      </c>
      <c r="D85" s="261"/>
      <c r="E85" s="261"/>
      <c r="F85" s="261"/>
      <c r="G85" s="261"/>
      <c r="H85" s="261"/>
      <c r="I85" s="30"/>
      <c r="J85" s="30"/>
      <c r="K85" s="30"/>
      <c r="L85" s="30"/>
      <c r="M85" s="30"/>
      <c r="N85" s="30"/>
      <c r="O85" s="31"/>
    </row>
    <row r="86" spans="1:15" s="7" customFormat="1" x14ac:dyDescent="0.2">
      <c r="A86" s="27"/>
      <c r="B86" s="27"/>
      <c r="C86" s="37" t="s">
        <v>60</v>
      </c>
      <c r="D86" s="262"/>
      <c r="E86" s="262"/>
      <c r="F86" s="262"/>
      <c r="G86" s="262"/>
      <c r="H86" s="262"/>
      <c r="I86" s="32"/>
      <c r="J86" s="32"/>
      <c r="K86" s="32"/>
      <c r="L86" s="32"/>
      <c r="M86" s="32"/>
      <c r="N86" s="32"/>
      <c r="O86" s="33"/>
    </row>
    <row r="87" spans="1:15" s="7" customFormat="1" x14ac:dyDescent="0.2">
      <c r="A87" s="27"/>
      <c r="B87" s="27"/>
      <c r="C87" s="17" t="s">
        <v>44</v>
      </c>
      <c r="D87" s="262"/>
      <c r="E87" s="262"/>
      <c r="F87" s="262"/>
      <c r="G87" s="262"/>
      <c r="H87" s="262"/>
      <c r="I87" s="32"/>
      <c r="J87" s="32"/>
      <c r="K87" s="32"/>
      <c r="L87" s="32"/>
      <c r="M87" s="32"/>
      <c r="N87" s="32"/>
      <c r="O87" s="33"/>
    </row>
    <row r="88" spans="1:15" x14ac:dyDescent="0.2">
      <c r="A88" s="25"/>
      <c r="B88" s="25"/>
      <c r="C88" s="435" t="s">
        <v>84</v>
      </c>
      <c r="D88" s="435"/>
      <c r="E88" s="435"/>
      <c r="F88" s="435"/>
      <c r="G88" s="435"/>
      <c r="H88" s="435"/>
      <c r="I88" s="435"/>
      <c r="J88" s="435"/>
      <c r="K88" s="435"/>
      <c r="L88" s="435"/>
      <c r="M88" s="435"/>
      <c r="N88" s="435"/>
      <c r="O88" s="435"/>
    </row>
    <row r="89" spans="1:15" x14ac:dyDescent="0.2">
      <c r="A89" s="25"/>
      <c r="B89" s="25"/>
      <c r="C89" s="38" t="s">
        <v>61</v>
      </c>
      <c r="D89" s="263"/>
      <c r="E89" s="263"/>
      <c r="F89" s="263"/>
      <c r="G89" s="263"/>
      <c r="H89" s="264"/>
      <c r="I89" s="34"/>
      <c r="J89" s="34"/>
      <c r="K89" s="34"/>
      <c r="L89" s="34"/>
      <c r="M89" s="35"/>
      <c r="N89" s="34"/>
      <c r="O89" s="35"/>
    </row>
    <row r="90" spans="1:15" s="26" customFormat="1" x14ac:dyDescent="0.2">
      <c r="A90" s="18"/>
      <c r="B90" s="18"/>
      <c r="C90" s="447" t="s">
        <v>123</v>
      </c>
      <c r="D90" s="447"/>
      <c r="E90" s="447"/>
      <c r="F90" s="447"/>
      <c r="G90" s="447"/>
      <c r="H90" s="447"/>
      <c r="I90" s="447"/>
      <c r="J90" s="447"/>
      <c r="K90" s="447"/>
      <c r="L90" s="447"/>
      <c r="M90" s="447"/>
      <c r="N90" s="447"/>
      <c r="O90" s="447"/>
    </row>
    <row r="91" spans="1:15" x14ac:dyDescent="0.2">
      <c r="C91" s="39" t="s">
        <v>45</v>
      </c>
      <c r="D91" s="263"/>
      <c r="E91" s="263"/>
      <c r="F91" s="263"/>
      <c r="G91" s="263"/>
      <c r="H91" s="264"/>
      <c r="I91" s="34"/>
      <c r="J91" s="34"/>
      <c r="K91" s="34"/>
      <c r="L91" s="34"/>
      <c r="M91" s="35"/>
      <c r="N91" s="34"/>
      <c r="O91" s="35"/>
    </row>
    <row r="92" spans="1:15" x14ac:dyDescent="0.2">
      <c r="C92" s="434" t="s">
        <v>139</v>
      </c>
    </row>
    <row r="93" spans="1:15" ht="30" customHeight="1" x14ac:dyDescent="0.2">
      <c r="C93" s="435" t="s">
        <v>130</v>
      </c>
      <c r="D93" s="435"/>
      <c r="E93" s="435"/>
      <c r="F93" s="435"/>
      <c r="G93" s="435"/>
      <c r="H93" s="435"/>
      <c r="I93" s="435"/>
      <c r="J93" s="435"/>
      <c r="K93" s="435"/>
      <c r="L93" s="435"/>
    </row>
  </sheetData>
  <mergeCells count="7">
    <mergeCell ref="C93:L93"/>
    <mergeCell ref="N4:O4"/>
    <mergeCell ref="C90:O90"/>
    <mergeCell ref="C88:O88"/>
    <mergeCell ref="D5:H5"/>
    <mergeCell ref="I5:M5"/>
    <mergeCell ref="N5:O5"/>
  </mergeCells>
  <phoneticPr fontId="0" type="noConversion"/>
  <printOptions horizontalCentered="1"/>
  <pageMargins left="0.25" right="0.25" top="0.5" bottom="0.25" header="0.3" footer="0.3"/>
  <pageSetup scale="55" fitToHeight="2" orientation="landscape" r:id="rId1"/>
  <headerFooter alignWithMargins="0"/>
  <rowBreaks count="1" manualBreakCount="1">
    <brk id="5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8"/>
  <sheetViews>
    <sheetView zoomScale="78" zoomScaleNormal="78" zoomScaleSheetLayoutView="70" workbookViewId="0">
      <selection activeCell="E32" sqref="E32"/>
    </sheetView>
  </sheetViews>
  <sheetFormatPr defaultColWidth="9.140625" defaultRowHeight="12.75" x14ac:dyDescent="0.2"/>
  <cols>
    <col min="1" max="1" width="2" style="9" customWidth="1"/>
    <col min="2" max="2" width="6.140625" style="9" customWidth="1"/>
    <col min="3" max="3" width="65.85546875" style="9" customWidth="1"/>
    <col min="4" max="4" width="10.7109375" style="25" bestFit="1" customWidth="1"/>
    <col min="5" max="5" width="11.5703125" style="9" customWidth="1"/>
    <col min="6" max="7" width="10.85546875" style="9" customWidth="1"/>
    <col min="8" max="8" width="11.5703125" style="11" customWidth="1"/>
    <col min="9" max="10" width="11.5703125" style="9" bestFit="1" customWidth="1"/>
    <col min="11" max="12" width="10.85546875" style="9" customWidth="1"/>
    <col min="13" max="13" width="11.5703125" style="11" bestFit="1" customWidth="1"/>
    <col min="14" max="14" width="12.28515625" style="9" bestFit="1" customWidth="1"/>
    <col min="15" max="15" width="10.85546875" style="11" customWidth="1"/>
    <col min="16" max="16384" width="9.140625" style="9"/>
  </cols>
  <sheetData>
    <row r="1" spans="1:15" s="7" customFormat="1" ht="18" x14ac:dyDescent="0.25">
      <c r="A1" s="55" t="s">
        <v>31</v>
      </c>
      <c r="B1" s="55"/>
      <c r="C1" s="55"/>
      <c r="D1" s="55"/>
      <c r="E1" s="55"/>
      <c r="F1" s="55"/>
      <c r="G1" s="55"/>
      <c r="H1" s="55"/>
      <c r="I1" s="55"/>
      <c r="J1" s="55"/>
      <c r="K1" s="55"/>
      <c r="L1" s="55"/>
      <c r="M1" s="55"/>
      <c r="N1" s="55"/>
      <c r="O1" s="55"/>
    </row>
    <row r="2" spans="1:15" s="7" customFormat="1" ht="18" x14ac:dyDescent="0.25">
      <c r="A2" s="57" t="s">
        <v>100</v>
      </c>
      <c r="B2" s="55"/>
      <c r="C2" s="55"/>
      <c r="D2" s="55"/>
      <c r="E2" s="55"/>
      <c r="F2" s="55"/>
      <c r="G2" s="55"/>
      <c r="H2" s="55"/>
      <c r="I2" s="55"/>
      <c r="J2" s="55"/>
      <c r="K2" s="55"/>
      <c r="L2" s="55"/>
      <c r="M2" s="55"/>
      <c r="N2" s="55"/>
      <c r="O2" s="55"/>
    </row>
    <row r="3" spans="1:15" s="7" customFormat="1" ht="18.75" thickBot="1" x14ac:dyDescent="0.3">
      <c r="A3" s="56" t="s">
        <v>104</v>
      </c>
      <c r="B3" s="56"/>
      <c r="C3" s="56"/>
      <c r="D3" s="56"/>
      <c r="E3" s="56"/>
      <c r="F3" s="56"/>
      <c r="G3" s="56"/>
      <c r="H3" s="56"/>
      <c r="I3" s="56"/>
      <c r="J3" s="56"/>
      <c r="K3" s="56"/>
      <c r="L3" s="56"/>
      <c r="M3" s="56"/>
      <c r="N3" s="56"/>
      <c r="O3" s="56"/>
    </row>
    <row r="4" spans="1:15" s="4" customFormat="1" ht="15.75" x14ac:dyDescent="0.25">
      <c r="A4" s="118"/>
      <c r="B4" s="119"/>
      <c r="C4" s="119"/>
      <c r="D4" s="120"/>
      <c r="E4" s="120"/>
      <c r="F4" s="120"/>
      <c r="G4" s="120"/>
      <c r="H4" s="401"/>
      <c r="I4" s="120"/>
      <c r="J4" s="120"/>
      <c r="K4" s="120"/>
      <c r="L4" s="120"/>
      <c r="M4" s="401"/>
      <c r="N4" s="445" t="s">
        <v>1</v>
      </c>
      <c r="O4" s="446"/>
    </row>
    <row r="5" spans="1:15" s="4" customFormat="1" ht="16.5" thickBot="1" x14ac:dyDescent="0.3">
      <c r="A5" s="121"/>
      <c r="B5" s="122"/>
      <c r="C5" s="122"/>
      <c r="D5" s="453" t="s">
        <v>87</v>
      </c>
      <c r="E5" s="454"/>
      <c r="F5" s="454"/>
      <c r="G5" s="454"/>
      <c r="H5" s="449"/>
      <c r="I5" s="453" t="s">
        <v>98</v>
      </c>
      <c r="J5" s="454"/>
      <c r="K5" s="454"/>
      <c r="L5" s="454"/>
      <c r="M5" s="449"/>
      <c r="N5" s="448" t="s">
        <v>18</v>
      </c>
      <c r="O5" s="449"/>
    </row>
    <row r="6" spans="1:15" s="4" customFormat="1" ht="15.75" customHeight="1" x14ac:dyDescent="0.25">
      <c r="A6" s="121"/>
      <c r="B6" s="122"/>
      <c r="C6" s="122"/>
      <c r="D6" s="398" t="s">
        <v>88</v>
      </c>
      <c r="E6" s="63" t="s">
        <v>88</v>
      </c>
      <c r="F6" s="63" t="s">
        <v>88</v>
      </c>
      <c r="G6" s="63" t="s">
        <v>88</v>
      </c>
      <c r="H6" s="64" t="s">
        <v>88</v>
      </c>
      <c r="I6" s="398" t="str">
        <f>Resident!I6</f>
        <v>FY 2019</v>
      </c>
      <c r="J6" s="63" t="str">
        <f>Resident!J6</f>
        <v>FY 2019</v>
      </c>
      <c r="K6" s="63" t="str">
        <f>Resident!K6</f>
        <v>FY 2019</v>
      </c>
      <c r="L6" s="63" t="str">
        <f>Resident!L6</f>
        <v>FY 2019</v>
      </c>
      <c r="M6" s="64" t="str">
        <f>Resident!M6</f>
        <v>FY 2019</v>
      </c>
      <c r="N6" s="123" t="s">
        <v>14</v>
      </c>
      <c r="O6" s="124" t="s">
        <v>15</v>
      </c>
    </row>
    <row r="7" spans="1:15" s="4" customFormat="1" ht="19.5" thickBot="1" x14ac:dyDescent="0.3">
      <c r="A7" s="125" t="s">
        <v>0</v>
      </c>
      <c r="B7" s="126"/>
      <c r="C7" s="126"/>
      <c r="D7" s="399" t="s">
        <v>17</v>
      </c>
      <c r="E7" s="69" t="s">
        <v>78</v>
      </c>
      <c r="F7" s="69" t="s">
        <v>79</v>
      </c>
      <c r="G7" s="69" t="s">
        <v>80</v>
      </c>
      <c r="H7" s="70" t="s">
        <v>16</v>
      </c>
      <c r="I7" s="399" t="s">
        <v>17</v>
      </c>
      <c r="J7" s="69" t="s">
        <v>78</v>
      </c>
      <c r="K7" s="69" t="s">
        <v>79</v>
      </c>
      <c r="L7" s="69" t="s">
        <v>80</v>
      </c>
      <c r="M7" s="70" t="s">
        <v>16</v>
      </c>
      <c r="N7" s="123" t="s">
        <v>1</v>
      </c>
      <c r="O7" s="129" t="s">
        <v>1</v>
      </c>
    </row>
    <row r="8" spans="1:15" ht="16.5" thickBot="1" x14ac:dyDescent="0.3">
      <c r="A8" s="29" t="s">
        <v>12</v>
      </c>
      <c r="B8" s="130"/>
      <c r="C8" s="130"/>
      <c r="D8" s="380"/>
      <c r="E8" s="130"/>
      <c r="F8" s="130"/>
      <c r="G8" s="130"/>
      <c r="H8" s="132"/>
      <c r="I8" s="131"/>
      <c r="J8" s="130"/>
      <c r="K8" s="130"/>
      <c r="L8" s="130"/>
      <c r="M8" s="132"/>
      <c r="N8" s="131"/>
      <c r="O8" s="132"/>
    </row>
    <row r="9" spans="1:15" ht="15.75" customHeight="1" x14ac:dyDescent="0.2">
      <c r="A9" s="135"/>
      <c r="B9" s="134" t="s">
        <v>131</v>
      </c>
      <c r="C9" s="164"/>
      <c r="D9" s="189"/>
      <c r="E9" s="136"/>
      <c r="F9" s="136"/>
      <c r="G9" s="136"/>
      <c r="H9" s="137"/>
      <c r="I9" s="189"/>
      <c r="J9" s="136"/>
      <c r="K9" s="136"/>
      <c r="L9" s="136"/>
      <c r="M9" s="137"/>
      <c r="N9" s="135"/>
      <c r="O9" s="137"/>
    </row>
    <row r="10" spans="1:15" ht="15.75" customHeight="1" x14ac:dyDescent="0.2">
      <c r="A10" s="133"/>
      <c r="B10" s="134"/>
      <c r="C10" s="144" t="s">
        <v>21</v>
      </c>
      <c r="D10" s="156">
        <v>34382</v>
      </c>
      <c r="E10" s="209">
        <v>1838.44</v>
      </c>
      <c r="F10" s="156">
        <v>13999.8</v>
      </c>
      <c r="G10" s="210">
        <v>7254</v>
      </c>
      <c r="H10" s="142">
        <f>SUM(D10:G10)</f>
        <v>57474.240000000005</v>
      </c>
      <c r="I10" s="140">
        <v>35482</v>
      </c>
      <c r="J10" s="139">
        <v>1804.4399999999998</v>
      </c>
      <c r="K10" s="140">
        <v>14418</v>
      </c>
      <c r="L10" s="210">
        <v>7254</v>
      </c>
      <c r="M10" s="140">
        <f>SUM(I10:L10)</f>
        <v>58958.44</v>
      </c>
      <c r="N10" s="138">
        <f>M10-H10</f>
        <v>1484.1999999999971</v>
      </c>
      <c r="O10" s="143">
        <f>N10/H10</f>
        <v>2.5823742949884973E-2</v>
      </c>
    </row>
    <row r="11" spans="1:15" s="26" customFormat="1" ht="15.75" customHeight="1" x14ac:dyDescent="0.2">
      <c r="A11" s="133"/>
      <c r="B11" s="134"/>
      <c r="C11" s="144" t="s">
        <v>50</v>
      </c>
      <c r="D11" s="208">
        <v>35978</v>
      </c>
      <c r="E11" s="210">
        <v>1838.44</v>
      </c>
      <c r="F11" s="210">
        <v>13999.8</v>
      </c>
      <c r="G11" s="210">
        <v>7254</v>
      </c>
      <c r="H11" s="211">
        <f t="shared" ref="H11:H29" si="0">SUM(D11:G11)</f>
        <v>59070.240000000005</v>
      </c>
      <c r="I11" s="140">
        <v>37130</v>
      </c>
      <c r="J11" s="139">
        <v>1804.4399999999998</v>
      </c>
      <c r="K11" s="140">
        <v>14418</v>
      </c>
      <c r="L11" s="210">
        <v>7254</v>
      </c>
      <c r="M11" s="140">
        <f t="shared" ref="M11:M14" si="1">SUM(I11:L11)</f>
        <v>60606.44</v>
      </c>
      <c r="N11" s="138">
        <f t="shared" ref="N11:N14" si="2">M11-H11</f>
        <v>1536.1999999999971</v>
      </c>
      <c r="O11" s="143">
        <f t="shared" ref="O11:O14" si="3">N11/H11</f>
        <v>2.6006327382451754E-2</v>
      </c>
    </row>
    <row r="12" spans="1:15" s="26" customFormat="1" ht="15.75" customHeight="1" x14ac:dyDescent="0.2">
      <c r="A12" s="133"/>
      <c r="B12" s="134"/>
      <c r="C12" s="144" t="s">
        <v>3</v>
      </c>
      <c r="D12" s="156">
        <v>37578</v>
      </c>
      <c r="E12" s="209">
        <v>1838.44</v>
      </c>
      <c r="F12" s="156">
        <v>13999.8</v>
      </c>
      <c r="G12" s="210">
        <v>7254</v>
      </c>
      <c r="H12" s="142">
        <f t="shared" si="0"/>
        <v>60670.240000000005</v>
      </c>
      <c r="I12" s="140">
        <v>38780</v>
      </c>
      <c r="J12" s="139">
        <v>1804.4399999999998</v>
      </c>
      <c r="K12" s="140">
        <v>14418</v>
      </c>
      <c r="L12" s="210">
        <v>7254</v>
      </c>
      <c r="M12" s="140">
        <f t="shared" si="1"/>
        <v>62256.44</v>
      </c>
      <c r="N12" s="138">
        <f t="shared" si="2"/>
        <v>1586.1999999999971</v>
      </c>
      <c r="O12" s="143">
        <f t="shared" si="3"/>
        <v>2.614461389966476E-2</v>
      </c>
    </row>
    <row r="13" spans="1:15" s="26" customFormat="1" ht="15.75" customHeight="1" x14ac:dyDescent="0.2">
      <c r="A13" s="133"/>
      <c r="B13" s="134"/>
      <c r="C13" s="144" t="s">
        <v>4</v>
      </c>
      <c r="D13" s="156">
        <v>37290</v>
      </c>
      <c r="E13" s="209">
        <v>1838.44</v>
      </c>
      <c r="F13" s="156">
        <v>13999.8</v>
      </c>
      <c r="G13" s="210">
        <v>7254</v>
      </c>
      <c r="H13" s="142">
        <f t="shared" si="0"/>
        <v>60382.240000000005</v>
      </c>
      <c r="I13" s="140">
        <v>38484</v>
      </c>
      <c r="J13" s="139">
        <v>1804.4399999999998</v>
      </c>
      <c r="K13" s="140">
        <v>14418</v>
      </c>
      <c r="L13" s="210">
        <v>7254</v>
      </c>
      <c r="M13" s="140">
        <f>SUM(I13:L13)</f>
        <v>61960.44</v>
      </c>
      <c r="N13" s="138">
        <f t="shared" si="2"/>
        <v>1578.1999999999971</v>
      </c>
      <c r="O13" s="143">
        <f t="shared" si="3"/>
        <v>2.6136824337752242E-2</v>
      </c>
    </row>
    <row r="14" spans="1:15" ht="15.75" customHeight="1" x14ac:dyDescent="0.2">
      <c r="A14" s="133"/>
      <c r="B14" s="134"/>
      <c r="C14" s="144" t="s">
        <v>49</v>
      </c>
      <c r="D14" s="156">
        <v>34746</v>
      </c>
      <c r="E14" s="209">
        <v>1838.44</v>
      </c>
      <c r="F14" s="156">
        <v>13999.8</v>
      </c>
      <c r="G14" s="210">
        <v>7254</v>
      </c>
      <c r="H14" s="142">
        <f t="shared" si="0"/>
        <v>57838.240000000005</v>
      </c>
      <c r="I14" s="140">
        <v>35858</v>
      </c>
      <c r="J14" s="139">
        <v>1804.4399999999998</v>
      </c>
      <c r="K14" s="140">
        <v>14418</v>
      </c>
      <c r="L14" s="210">
        <v>7254</v>
      </c>
      <c r="M14" s="140">
        <f t="shared" si="1"/>
        <v>59334.44</v>
      </c>
      <c r="N14" s="138">
        <f t="shared" si="2"/>
        <v>1496.1999999999971</v>
      </c>
      <c r="O14" s="143">
        <f t="shared" si="3"/>
        <v>2.586869863260011E-2</v>
      </c>
    </row>
    <row r="15" spans="1:15" s="26" customFormat="1" ht="15.75" customHeight="1" x14ac:dyDescent="0.2">
      <c r="A15" s="133"/>
      <c r="B15" s="134" t="s">
        <v>127</v>
      </c>
      <c r="C15" s="155"/>
      <c r="D15" s="156"/>
      <c r="E15" s="209"/>
      <c r="F15" s="156"/>
      <c r="G15" s="210"/>
      <c r="H15" s="142"/>
      <c r="I15" s="140"/>
      <c r="J15" s="139"/>
      <c r="K15" s="140"/>
      <c r="L15" s="210"/>
      <c r="M15" s="140"/>
      <c r="N15" s="138"/>
      <c r="O15" s="143"/>
    </row>
    <row r="16" spans="1:15" s="26" customFormat="1" ht="15.75" customHeight="1" x14ac:dyDescent="0.2">
      <c r="A16" s="133"/>
      <c r="B16" s="134"/>
      <c r="C16" s="144" t="s">
        <v>21</v>
      </c>
      <c r="D16" s="156">
        <v>36066</v>
      </c>
      <c r="E16" s="209">
        <v>1838.44</v>
      </c>
      <c r="F16" s="156">
        <v>13999.8</v>
      </c>
      <c r="G16" s="210">
        <v>7254</v>
      </c>
      <c r="H16" s="142">
        <f t="shared" si="0"/>
        <v>59158.240000000005</v>
      </c>
      <c r="I16" s="140">
        <v>37220</v>
      </c>
      <c r="J16" s="139">
        <v>1804.4399999999998</v>
      </c>
      <c r="K16" s="140">
        <v>14418</v>
      </c>
      <c r="L16" s="210">
        <v>7254</v>
      </c>
      <c r="M16" s="140">
        <f>SUM(I16:L16)</f>
        <v>60696.44</v>
      </c>
      <c r="N16" s="138">
        <f>M16-H16</f>
        <v>1538.1999999999971</v>
      </c>
      <c r="O16" s="143">
        <f>N16/H16</f>
        <v>2.6001449671254537E-2</v>
      </c>
    </row>
    <row r="17" spans="1:15" s="26" customFormat="1" ht="15.75" customHeight="1" x14ac:dyDescent="0.2">
      <c r="A17" s="133"/>
      <c r="B17" s="134"/>
      <c r="C17" s="144" t="s">
        <v>50</v>
      </c>
      <c r="D17" s="208">
        <v>37570</v>
      </c>
      <c r="E17" s="210">
        <v>1838.44</v>
      </c>
      <c r="F17" s="210">
        <v>13999.8</v>
      </c>
      <c r="G17" s="210">
        <v>7254</v>
      </c>
      <c r="H17" s="211">
        <f t="shared" si="0"/>
        <v>60662.240000000005</v>
      </c>
      <c r="I17" s="140">
        <v>38772</v>
      </c>
      <c r="J17" s="139">
        <v>1804.4399999999998</v>
      </c>
      <c r="K17" s="140">
        <v>14418</v>
      </c>
      <c r="L17" s="210">
        <v>7254</v>
      </c>
      <c r="M17" s="140">
        <f t="shared" ref="M17:M20" si="4">SUM(I17:L17)</f>
        <v>62248.44</v>
      </c>
      <c r="N17" s="138">
        <f t="shared" ref="N17:N20" si="5">M17-H17</f>
        <v>1586.1999999999971</v>
      </c>
      <c r="O17" s="143">
        <f t="shared" ref="O17:O20" si="6">N17/H17</f>
        <v>2.6148061792640644E-2</v>
      </c>
    </row>
    <row r="18" spans="1:15" s="26" customFormat="1" ht="15.75" customHeight="1" x14ac:dyDescent="0.2">
      <c r="A18" s="133"/>
      <c r="B18" s="134"/>
      <c r="C18" s="144" t="s">
        <v>3</v>
      </c>
      <c r="D18" s="156">
        <v>39262</v>
      </c>
      <c r="E18" s="209">
        <v>1838.44</v>
      </c>
      <c r="F18" s="156">
        <v>13999.8</v>
      </c>
      <c r="G18" s="210">
        <v>7254</v>
      </c>
      <c r="H18" s="142">
        <f t="shared" si="0"/>
        <v>62354.240000000005</v>
      </c>
      <c r="I18" s="138">
        <v>40518</v>
      </c>
      <c r="J18" s="139">
        <v>1804.4399999999998</v>
      </c>
      <c r="K18" s="140">
        <v>14418</v>
      </c>
      <c r="L18" s="210">
        <v>7254</v>
      </c>
      <c r="M18" s="140">
        <f t="shared" si="4"/>
        <v>63994.44</v>
      </c>
      <c r="N18" s="138">
        <f t="shared" si="5"/>
        <v>1640.1999999999971</v>
      </c>
      <c r="O18" s="143">
        <f t="shared" si="6"/>
        <v>2.6304546410957731E-2</v>
      </c>
    </row>
    <row r="19" spans="1:15" s="26" customFormat="1" ht="15.75" customHeight="1" x14ac:dyDescent="0.2">
      <c r="A19" s="133"/>
      <c r="B19" s="134"/>
      <c r="C19" s="144" t="s">
        <v>4</v>
      </c>
      <c r="D19" s="156">
        <v>38880</v>
      </c>
      <c r="E19" s="209">
        <v>1838.44</v>
      </c>
      <c r="F19" s="156">
        <v>13999.8</v>
      </c>
      <c r="G19" s="210">
        <v>7254</v>
      </c>
      <c r="H19" s="142">
        <f t="shared" si="0"/>
        <v>61972.240000000005</v>
      </c>
      <c r="I19" s="140">
        <v>40124</v>
      </c>
      <c r="J19" s="139">
        <v>1804.4399999999998</v>
      </c>
      <c r="K19" s="140">
        <v>14418</v>
      </c>
      <c r="L19" s="210">
        <v>7254</v>
      </c>
      <c r="M19" s="140">
        <f t="shared" si="4"/>
        <v>63600.44</v>
      </c>
      <c r="N19" s="138">
        <f t="shared" si="5"/>
        <v>1628.1999999999971</v>
      </c>
      <c r="O19" s="143">
        <f t="shared" si="6"/>
        <v>2.6273053870571678E-2</v>
      </c>
    </row>
    <row r="20" spans="1:15" s="26" customFormat="1" ht="15.75" customHeight="1" x14ac:dyDescent="0.2">
      <c r="A20" s="133"/>
      <c r="B20" s="146"/>
      <c r="C20" s="180" t="s">
        <v>49</v>
      </c>
      <c r="D20" s="214">
        <v>36412</v>
      </c>
      <c r="E20" s="213">
        <v>1838.44</v>
      </c>
      <c r="F20" s="214">
        <v>13999.8</v>
      </c>
      <c r="G20" s="215">
        <v>7254</v>
      </c>
      <c r="H20" s="150">
        <f t="shared" si="0"/>
        <v>59504.240000000005</v>
      </c>
      <c r="I20" s="149">
        <v>37578</v>
      </c>
      <c r="J20" s="148">
        <v>1804.4399999999998</v>
      </c>
      <c r="K20" s="149">
        <v>14418</v>
      </c>
      <c r="L20" s="215">
        <v>7254</v>
      </c>
      <c r="M20" s="149">
        <f t="shared" si="4"/>
        <v>61054.44</v>
      </c>
      <c r="N20" s="147">
        <f t="shared" si="5"/>
        <v>1550.1999999999971</v>
      </c>
      <c r="O20" s="151">
        <f t="shared" si="6"/>
        <v>2.6051925039291268E-2</v>
      </c>
    </row>
    <row r="21" spans="1:15" ht="15.75" customHeight="1" x14ac:dyDescent="0.2">
      <c r="A21" s="152"/>
      <c r="B21" s="134" t="s">
        <v>5</v>
      </c>
      <c r="C21" s="144"/>
      <c r="D21" s="156"/>
      <c r="E21" s="209"/>
      <c r="F21" s="156"/>
      <c r="G21" s="210"/>
      <c r="H21" s="142"/>
      <c r="I21" s="140"/>
      <c r="J21" s="139"/>
      <c r="K21" s="140"/>
      <c r="L21" s="210"/>
      <c r="M21" s="140"/>
      <c r="N21" s="138"/>
      <c r="O21" s="143"/>
    </row>
    <row r="22" spans="1:15" ht="15.75" customHeight="1" x14ac:dyDescent="0.2">
      <c r="A22" s="133"/>
      <c r="B22" s="134"/>
      <c r="C22" s="144" t="s">
        <v>21</v>
      </c>
      <c r="D22" s="208">
        <v>29502</v>
      </c>
      <c r="E22" s="209">
        <v>1853</v>
      </c>
      <c r="F22" s="156">
        <v>10332</v>
      </c>
      <c r="G22" s="210">
        <v>7254</v>
      </c>
      <c r="H22" s="142">
        <f t="shared" si="0"/>
        <v>48941</v>
      </c>
      <c r="I22" s="140">
        <v>30384</v>
      </c>
      <c r="J22" s="139">
        <v>1762.44</v>
      </c>
      <c r="K22" s="140">
        <v>11547</v>
      </c>
      <c r="L22" s="210">
        <v>7254</v>
      </c>
      <c r="M22" s="140">
        <f>SUM(I22:L22)</f>
        <v>50947.44</v>
      </c>
      <c r="N22" s="138">
        <f>M22-H22</f>
        <v>2006.4400000000023</v>
      </c>
      <c r="O22" s="143">
        <f>N22/H22</f>
        <v>4.0997118979996368E-2</v>
      </c>
    </row>
    <row r="23" spans="1:15" s="26" customFormat="1" ht="15.75" customHeight="1" x14ac:dyDescent="0.2">
      <c r="A23" s="133"/>
      <c r="B23" s="134"/>
      <c r="C23" s="144" t="s">
        <v>50</v>
      </c>
      <c r="D23" s="208">
        <v>31104</v>
      </c>
      <c r="E23" s="210">
        <v>1853</v>
      </c>
      <c r="F23" s="210">
        <v>10332</v>
      </c>
      <c r="G23" s="210">
        <v>7254</v>
      </c>
      <c r="H23" s="211">
        <f t="shared" si="0"/>
        <v>50543</v>
      </c>
      <c r="I23" s="140">
        <v>32022</v>
      </c>
      <c r="J23" s="139">
        <v>1762.44</v>
      </c>
      <c r="K23" s="140">
        <v>11547</v>
      </c>
      <c r="L23" s="210">
        <v>7254</v>
      </c>
      <c r="M23" s="140">
        <f t="shared" ref="M23:M30" si="7">SUM(I23:L23)</f>
        <v>52585.440000000002</v>
      </c>
      <c r="N23" s="138">
        <f t="shared" ref="N23:N29" si="8">M23-H23</f>
        <v>2042.4400000000023</v>
      </c>
      <c r="O23" s="143">
        <f t="shared" ref="O23:O29" si="9">N23/H23</f>
        <v>4.0409947965099072E-2</v>
      </c>
    </row>
    <row r="24" spans="1:15" s="26" customFormat="1" ht="15.75" customHeight="1" x14ac:dyDescent="0.2">
      <c r="A24" s="133"/>
      <c r="B24" s="134"/>
      <c r="C24" s="155" t="s">
        <v>116</v>
      </c>
      <c r="D24" s="208">
        <v>28800</v>
      </c>
      <c r="E24" s="209">
        <v>1853</v>
      </c>
      <c r="F24" s="156">
        <v>10332</v>
      </c>
      <c r="G24" s="210">
        <v>7254</v>
      </c>
      <c r="H24" s="142">
        <f t="shared" si="0"/>
        <v>48239</v>
      </c>
      <c r="I24" s="140">
        <v>29664</v>
      </c>
      <c r="J24" s="139">
        <v>1762.44</v>
      </c>
      <c r="K24" s="140">
        <v>11547</v>
      </c>
      <c r="L24" s="210">
        <v>7254</v>
      </c>
      <c r="M24" s="140">
        <f t="shared" si="7"/>
        <v>50227.44</v>
      </c>
      <c r="N24" s="138">
        <f t="shared" si="8"/>
        <v>1988.4400000000023</v>
      </c>
      <c r="O24" s="143">
        <f t="shared" si="9"/>
        <v>4.1220589149858045E-2</v>
      </c>
    </row>
    <row r="25" spans="1:15" s="26" customFormat="1" ht="15.75" customHeight="1" x14ac:dyDescent="0.2">
      <c r="A25" s="133"/>
      <c r="B25" s="134"/>
      <c r="C25" s="155" t="s">
        <v>52</v>
      </c>
      <c r="D25" s="208">
        <f>41700/30*24</f>
        <v>33360</v>
      </c>
      <c r="E25" s="209">
        <v>1853</v>
      </c>
      <c r="F25" s="156">
        <v>10332</v>
      </c>
      <c r="G25" s="210">
        <v>7254</v>
      </c>
      <c r="H25" s="142">
        <f t="shared" si="0"/>
        <v>52799</v>
      </c>
      <c r="I25" s="140">
        <v>34368</v>
      </c>
      <c r="J25" s="139">
        <v>1762.44</v>
      </c>
      <c r="K25" s="140">
        <v>11547</v>
      </c>
      <c r="L25" s="210">
        <v>7254</v>
      </c>
      <c r="M25" s="140">
        <f t="shared" si="7"/>
        <v>54931.44</v>
      </c>
      <c r="N25" s="138">
        <f t="shared" si="8"/>
        <v>2132.4400000000023</v>
      </c>
      <c r="O25" s="143">
        <f t="shared" si="9"/>
        <v>4.0387886134207129E-2</v>
      </c>
    </row>
    <row r="26" spans="1:15" s="26" customFormat="1" ht="15.75" customHeight="1" x14ac:dyDescent="0.2">
      <c r="A26" s="133"/>
      <c r="B26" s="134"/>
      <c r="C26" s="155" t="s">
        <v>53</v>
      </c>
      <c r="D26" s="208">
        <v>33102</v>
      </c>
      <c r="E26" s="209">
        <v>1853</v>
      </c>
      <c r="F26" s="156">
        <v>10332</v>
      </c>
      <c r="G26" s="210">
        <v>7254</v>
      </c>
      <c r="H26" s="142">
        <f t="shared" si="0"/>
        <v>52541</v>
      </c>
      <c r="I26" s="140">
        <v>34092</v>
      </c>
      <c r="J26" s="139">
        <v>1762.44</v>
      </c>
      <c r="K26" s="140">
        <v>11547</v>
      </c>
      <c r="L26" s="210">
        <v>7254</v>
      </c>
      <c r="M26" s="140">
        <f t="shared" si="7"/>
        <v>54655.44</v>
      </c>
      <c r="N26" s="138">
        <f t="shared" si="8"/>
        <v>2114.4400000000023</v>
      </c>
      <c r="O26" s="143">
        <f t="shared" si="9"/>
        <v>4.0243619268761584E-2</v>
      </c>
    </row>
    <row r="27" spans="1:15" s="26" customFormat="1" ht="15.75" customHeight="1" x14ac:dyDescent="0.2">
      <c r="A27" s="133"/>
      <c r="B27" s="134"/>
      <c r="C27" s="144" t="s">
        <v>113</v>
      </c>
      <c r="D27" s="208">
        <v>32184</v>
      </c>
      <c r="E27" s="209">
        <v>1853</v>
      </c>
      <c r="F27" s="156">
        <v>10332</v>
      </c>
      <c r="G27" s="210">
        <v>7254</v>
      </c>
      <c r="H27" s="142">
        <f t="shared" si="0"/>
        <v>51623</v>
      </c>
      <c r="I27" s="140">
        <v>33138</v>
      </c>
      <c r="J27" s="139">
        <v>1762.44</v>
      </c>
      <c r="K27" s="140">
        <v>11547</v>
      </c>
      <c r="L27" s="210">
        <v>7254</v>
      </c>
      <c r="M27" s="140">
        <f t="shared" si="7"/>
        <v>53701.440000000002</v>
      </c>
      <c r="N27" s="138">
        <f t="shared" si="8"/>
        <v>2078.4400000000023</v>
      </c>
      <c r="O27" s="143">
        <f t="shared" si="9"/>
        <v>4.0261898766053933E-2</v>
      </c>
    </row>
    <row r="28" spans="1:15" s="26" customFormat="1" ht="15.75" customHeight="1" x14ac:dyDescent="0.2">
      <c r="A28" s="133"/>
      <c r="B28" s="134"/>
      <c r="C28" s="155" t="s">
        <v>114</v>
      </c>
      <c r="D28" s="208">
        <f>40500/30*24</f>
        <v>32400</v>
      </c>
      <c r="E28" s="209">
        <v>1853</v>
      </c>
      <c r="F28" s="156">
        <v>10332</v>
      </c>
      <c r="G28" s="210">
        <v>7254</v>
      </c>
      <c r="H28" s="142">
        <f t="shared" si="0"/>
        <v>51839</v>
      </c>
      <c r="I28" s="140">
        <v>33384</v>
      </c>
      <c r="J28" s="139">
        <v>1762.44</v>
      </c>
      <c r="K28" s="140">
        <v>11547</v>
      </c>
      <c r="L28" s="210">
        <v>7254</v>
      </c>
      <c r="M28" s="140">
        <f t="shared" si="7"/>
        <v>53947.44</v>
      </c>
      <c r="N28" s="138">
        <f t="shared" si="8"/>
        <v>2108.4400000000023</v>
      </c>
      <c r="O28" s="143">
        <f t="shared" si="9"/>
        <v>4.0672852485580398E-2</v>
      </c>
    </row>
    <row r="29" spans="1:15" ht="15.75" customHeight="1" x14ac:dyDescent="0.2">
      <c r="A29" s="133"/>
      <c r="B29" s="134"/>
      <c r="C29" s="144" t="s">
        <v>54</v>
      </c>
      <c r="D29" s="208">
        <v>36504</v>
      </c>
      <c r="E29" s="209">
        <v>1853</v>
      </c>
      <c r="F29" s="156">
        <v>10332</v>
      </c>
      <c r="G29" s="210">
        <v>7254</v>
      </c>
      <c r="H29" s="142">
        <f t="shared" si="0"/>
        <v>55943</v>
      </c>
      <c r="I29" s="138">
        <v>36504</v>
      </c>
      <c r="J29" s="139">
        <v>1762.44</v>
      </c>
      <c r="K29" s="140">
        <v>11547</v>
      </c>
      <c r="L29" s="210">
        <v>7254</v>
      </c>
      <c r="M29" s="140">
        <f t="shared" si="7"/>
        <v>57067.44</v>
      </c>
      <c r="N29" s="138">
        <f t="shared" si="8"/>
        <v>1124.4400000000023</v>
      </c>
      <c r="O29" s="143">
        <f t="shared" si="9"/>
        <v>2.0099744382675266E-2</v>
      </c>
    </row>
    <row r="30" spans="1:15" ht="16.5" customHeight="1" x14ac:dyDescent="0.2">
      <c r="A30" s="133"/>
      <c r="B30" s="134"/>
      <c r="C30" s="155" t="s">
        <v>111</v>
      </c>
      <c r="D30" s="306" t="s">
        <v>36</v>
      </c>
      <c r="E30" s="310" t="s">
        <v>36</v>
      </c>
      <c r="F30" s="307" t="s">
        <v>36</v>
      </c>
      <c r="G30" s="311" t="s">
        <v>36</v>
      </c>
      <c r="H30" s="312" t="s">
        <v>36</v>
      </c>
      <c r="I30" s="138">
        <v>34008</v>
      </c>
      <c r="J30" s="139">
        <v>1762.44</v>
      </c>
      <c r="K30" s="140">
        <v>11547</v>
      </c>
      <c r="L30" s="210">
        <v>7254</v>
      </c>
      <c r="M30" s="140">
        <f t="shared" si="7"/>
        <v>54571.44</v>
      </c>
      <c r="N30" s="205" t="s">
        <v>120</v>
      </c>
      <c r="O30" s="375" t="s">
        <v>120</v>
      </c>
    </row>
    <row r="31" spans="1:15" s="26" customFormat="1" ht="16.5" customHeight="1" x14ac:dyDescent="0.2">
      <c r="A31" s="133"/>
      <c r="B31" s="134"/>
      <c r="C31" s="155" t="s">
        <v>112</v>
      </c>
      <c r="D31" s="208">
        <v>31296</v>
      </c>
      <c r="E31" s="156">
        <v>1853</v>
      </c>
      <c r="F31" s="206">
        <v>10332</v>
      </c>
      <c r="G31" s="210">
        <v>7254</v>
      </c>
      <c r="H31" s="142">
        <f>SUM(D31:G31)</f>
        <v>50735</v>
      </c>
      <c r="I31" s="138">
        <v>31296</v>
      </c>
      <c r="J31" s="139">
        <v>1762.44</v>
      </c>
      <c r="K31" s="140">
        <v>11547</v>
      </c>
      <c r="L31" s="210">
        <v>7254</v>
      </c>
      <c r="M31" s="140">
        <f>SUM(I31:L31)</f>
        <v>51859.44</v>
      </c>
      <c r="N31" s="138">
        <f>M31-H31</f>
        <v>1124.4400000000023</v>
      </c>
      <c r="O31" s="143">
        <f>N31/H31</f>
        <v>2.2163003843500589E-2</v>
      </c>
    </row>
    <row r="32" spans="1:15" s="26" customFormat="1" ht="16.5" customHeight="1" x14ac:dyDescent="0.2">
      <c r="A32" s="133"/>
      <c r="B32" s="134"/>
      <c r="C32" s="169" t="s">
        <v>49</v>
      </c>
      <c r="D32" s="208">
        <v>29844</v>
      </c>
      <c r="E32" s="209">
        <v>1853</v>
      </c>
      <c r="F32" s="156">
        <v>10332</v>
      </c>
      <c r="G32" s="210">
        <v>7254</v>
      </c>
      <c r="H32" s="142">
        <f t="shared" ref="H32:H39" si="10">SUM(D32:G32)</f>
        <v>49283</v>
      </c>
      <c r="I32" s="138">
        <v>30726</v>
      </c>
      <c r="J32" s="139">
        <v>1762.44</v>
      </c>
      <c r="K32" s="140">
        <v>11547</v>
      </c>
      <c r="L32" s="210">
        <v>7254</v>
      </c>
      <c r="M32" s="140">
        <f t="shared" ref="M32" si="11">SUM(I32:L32)</f>
        <v>51289.440000000002</v>
      </c>
      <c r="N32" s="138">
        <f t="shared" ref="N32:N39" si="12">M32-H32</f>
        <v>2006.4400000000023</v>
      </c>
      <c r="O32" s="143">
        <f t="shared" ref="O32:O39" si="13">N32/H32</f>
        <v>4.0712618955826597E-2</v>
      </c>
    </row>
    <row r="33" spans="1:16" s="26" customFormat="1" ht="16.5" customHeight="1" x14ac:dyDescent="0.2">
      <c r="A33" s="133"/>
      <c r="B33" s="134"/>
      <c r="C33" s="169" t="s">
        <v>92</v>
      </c>
      <c r="D33" s="208">
        <f>33990/30*24</f>
        <v>27192</v>
      </c>
      <c r="E33" s="156">
        <v>1853</v>
      </c>
      <c r="F33" s="206">
        <v>10332</v>
      </c>
      <c r="G33" s="210">
        <v>7254</v>
      </c>
      <c r="H33" s="142">
        <f t="shared" si="10"/>
        <v>46631</v>
      </c>
      <c r="I33" s="138">
        <v>27192</v>
      </c>
      <c r="J33" s="139">
        <v>1762.44</v>
      </c>
      <c r="K33" s="140">
        <v>11547</v>
      </c>
      <c r="L33" s="210">
        <v>7254</v>
      </c>
      <c r="M33" s="140">
        <f>SUM(I33:L33)</f>
        <v>47755.44</v>
      </c>
      <c r="N33" s="138">
        <f t="shared" si="12"/>
        <v>1124.4400000000023</v>
      </c>
      <c r="O33" s="143">
        <f t="shared" si="13"/>
        <v>2.4113572516137383E-2</v>
      </c>
    </row>
    <row r="34" spans="1:16" s="26" customFormat="1" ht="16.5" customHeight="1" x14ac:dyDescent="0.2">
      <c r="A34" s="133"/>
      <c r="B34" s="134"/>
      <c r="C34" s="169" t="s">
        <v>93</v>
      </c>
      <c r="D34" s="208">
        <f>45000/30*24</f>
        <v>36000</v>
      </c>
      <c r="E34" s="156">
        <v>1853</v>
      </c>
      <c r="F34" s="206">
        <v>10332</v>
      </c>
      <c r="G34" s="210">
        <v>7254</v>
      </c>
      <c r="H34" s="142">
        <f t="shared" si="10"/>
        <v>55439</v>
      </c>
      <c r="I34" s="138">
        <v>36000</v>
      </c>
      <c r="J34" s="139">
        <v>1762.44</v>
      </c>
      <c r="K34" s="140">
        <v>11547</v>
      </c>
      <c r="L34" s="210">
        <v>7254</v>
      </c>
      <c r="M34" s="140">
        <f>SUM(I34:L34)</f>
        <v>56563.44</v>
      </c>
      <c r="N34" s="138">
        <f t="shared" si="12"/>
        <v>1124.4400000000023</v>
      </c>
      <c r="O34" s="143">
        <f t="shared" si="13"/>
        <v>2.0282472627572691E-2</v>
      </c>
    </row>
    <row r="35" spans="1:16" s="26" customFormat="1" ht="16.5" customHeight="1" x14ac:dyDescent="0.2">
      <c r="A35" s="133"/>
      <c r="B35" s="134"/>
      <c r="C35" s="169" t="s">
        <v>107</v>
      </c>
      <c r="D35" s="208">
        <f>33990/30*24</f>
        <v>27192</v>
      </c>
      <c r="E35" s="156">
        <v>1853</v>
      </c>
      <c r="F35" s="206">
        <v>10332</v>
      </c>
      <c r="G35" s="210">
        <v>7254</v>
      </c>
      <c r="H35" s="142">
        <f t="shared" si="10"/>
        <v>46631</v>
      </c>
      <c r="I35" s="138">
        <v>32616</v>
      </c>
      <c r="J35" s="139">
        <v>1762.44</v>
      </c>
      <c r="K35" s="140">
        <v>11547</v>
      </c>
      <c r="L35" s="210">
        <v>7254</v>
      </c>
      <c r="M35" s="140">
        <f t="shared" ref="M35:M39" si="14">SUM(I35:L35)</f>
        <v>53179.44</v>
      </c>
      <c r="N35" s="138">
        <f t="shared" si="12"/>
        <v>6548.4400000000023</v>
      </c>
      <c r="O35" s="143">
        <f t="shared" si="13"/>
        <v>0.14043104372627657</v>
      </c>
    </row>
    <row r="36" spans="1:16" s="26" customFormat="1" ht="16.5" customHeight="1" x14ac:dyDescent="0.2">
      <c r="A36" s="133"/>
      <c r="B36" s="134"/>
      <c r="C36" s="169" t="s">
        <v>109</v>
      </c>
      <c r="D36" s="208">
        <v>32400</v>
      </c>
      <c r="E36" s="156">
        <v>1853</v>
      </c>
      <c r="F36" s="206">
        <v>10332</v>
      </c>
      <c r="G36" s="210">
        <v>7254</v>
      </c>
      <c r="H36" s="142">
        <f t="shared" si="10"/>
        <v>51839</v>
      </c>
      <c r="I36" s="138">
        <v>33384</v>
      </c>
      <c r="J36" s="139">
        <v>1762.44</v>
      </c>
      <c r="K36" s="140">
        <v>11547</v>
      </c>
      <c r="L36" s="210">
        <v>7254</v>
      </c>
      <c r="M36" s="140">
        <f t="shared" ref="M36" si="15">SUM(I36:L36)</f>
        <v>53947.44</v>
      </c>
      <c r="N36" s="138">
        <f t="shared" si="12"/>
        <v>2108.4400000000023</v>
      </c>
      <c r="O36" s="143">
        <f t="shared" si="13"/>
        <v>4.0672852485580398E-2</v>
      </c>
    </row>
    <row r="37" spans="1:16" s="26" customFormat="1" ht="16.5" customHeight="1" x14ac:dyDescent="0.2">
      <c r="A37" s="133"/>
      <c r="B37" s="134"/>
      <c r="C37" s="169" t="s">
        <v>110</v>
      </c>
      <c r="D37" s="208">
        <v>32400</v>
      </c>
      <c r="E37" s="156">
        <v>1853</v>
      </c>
      <c r="F37" s="206">
        <v>10332</v>
      </c>
      <c r="G37" s="210">
        <v>7254</v>
      </c>
      <c r="H37" s="142">
        <f t="shared" si="10"/>
        <v>51839</v>
      </c>
      <c r="I37" s="138">
        <v>33384</v>
      </c>
      <c r="J37" s="139">
        <v>1762.44</v>
      </c>
      <c r="K37" s="140">
        <v>11547</v>
      </c>
      <c r="L37" s="210">
        <v>7254</v>
      </c>
      <c r="M37" s="140">
        <f>SUM(I37:L37)</f>
        <v>53947.44</v>
      </c>
      <c r="N37" s="138">
        <f>M37-H37</f>
        <v>2108.4400000000023</v>
      </c>
      <c r="O37" s="143">
        <f t="shared" si="13"/>
        <v>4.0672852485580398E-2</v>
      </c>
    </row>
    <row r="38" spans="1:16" s="26" customFormat="1" ht="16.5" customHeight="1" x14ac:dyDescent="0.2">
      <c r="A38" s="133"/>
      <c r="B38" s="134"/>
      <c r="C38" s="92" t="s">
        <v>126</v>
      </c>
      <c r="D38" s="306" t="s">
        <v>36</v>
      </c>
      <c r="E38" s="310" t="s">
        <v>36</v>
      </c>
      <c r="F38" s="307" t="s">
        <v>36</v>
      </c>
      <c r="G38" s="311" t="s">
        <v>36</v>
      </c>
      <c r="H38" s="312" t="s">
        <v>36</v>
      </c>
      <c r="I38" s="138">
        <v>21600</v>
      </c>
      <c r="J38" s="139">
        <v>1762.44</v>
      </c>
      <c r="K38" s="140">
        <v>11547</v>
      </c>
      <c r="L38" s="210">
        <v>7254</v>
      </c>
      <c r="M38" s="140">
        <f>SUM(I38:L38)</f>
        <v>42163.44</v>
      </c>
      <c r="N38" s="205" t="s">
        <v>120</v>
      </c>
      <c r="O38" s="375" t="s">
        <v>120</v>
      </c>
    </row>
    <row r="39" spans="1:16" s="26" customFormat="1" ht="15.75" customHeight="1" thickBot="1" x14ac:dyDescent="0.25">
      <c r="A39" s="133"/>
      <c r="B39" s="134"/>
      <c r="C39" s="169" t="s">
        <v>94</v>
      </c>
      <c r="D39" s="205">
        <f>41700/30*24</f>
        <v>33360</v>
      </c>
      <c r="E39" s="156">
        <v>1853</v>
      </c>
      <c r="F39" s="206">
        <v>10332</v>
      </c>
      <c r="G39" s="210">
        <v>7254</v>
      </c>
      <c r="H39" s="142">
        <f t="shared" si="10"/>
        <v>52799</v>
      </c>
      <c r="I39" s="138">
        <v>34368</v>
      </c>
      <c r="J39" s="139">
        <v>1762.44</v>
      </c>
      <c r="K39" s="140">
        <v>11547</v>
      </c>
      <c r="L39" s="141">
        <v>7254</v>
      </c>
      <c r="M39" s="142">
        <f t="shared" si="14"/>
        <v>54931.44</v>
      </c>
      <c r="N39" s="138">
        <f t="shared" si="12"/>
        <v>2132.4400000000023</v>
      </c>
      <c r="O39" s="143">
        <f t="shared" si="13"/>
        <v>4.0387886134207129E-2</v>
      </c>
    </row>
    <row r="40" spans="1:16" ht="16.5" thickBot="1" x14ac:dyDescent="0.3">
      <c r="A40" s="29" t="s">
        <v>6</v>
      </c>
      <c r="B40" s="130"/>
      <c r="C40" s="130"/>
      <c r="D40" s="381"/>
      <c r="E40" s="217"/>
      <c r="F40" s="201"/>
      <c r="G40" s="217"/>
      <c r="H40" s="159"/>
      <c r="I40" s="157"/>
      <c r="J40" s="158"/>
      <c r="K40" s="130"/>
      <c r="L40" s="217"/>
      <c r="M40" s="159"/>
      <c r="N40" s="157"/>
      <c r="O40" s="132"/>
    </row>
    <row r="41" spans="1:16" ht="15.75" customHeight="1" x14ac:dyDescent="0.2">
      <c r="A41" s="133"/>
      <c r="B41" s="134" t="s">
        <v>2</v>
      </c>
      <c r="C41" s="134"/>
      <c r="D41" s="223"/>
      <c r="E41" s="219"/>
      <c r="F41" s="218"/>
      <c r="G41" s="219"/>
      <c r="H41" s="161"/>
      <c r="I41" s="160"/>
      <c r="J41" s="141"/>
      <c r="K41" s="134"/>
      <c r="L41" s="219"/>
      <c r="M41" s="161"/>
      <c r="N41" s="160"/>
      <c r="O41" s="163"/>
    </row>
    <row r="42" spans="1:16" ht="15.75" customHeight="1" x14ac:dyDescent="0.2">
      <c r="A42" s="133"/>
      <c r="B42" s="134"/>
      <c r="C42" s="134" t="s">
        <v>26</v>
      </c>
      <c r="D42" s="208">
        <v>22590</v>
      </c>
      <c r="E42" s="156">
        <v>1591</v>
      </c>
      <c r="F42" s="156">
        <v>10100</v>
      </c>
      <c r="G42" s="156">
        <v>7254</v>
      </c>
      <c r="H42" s="142">
        <f t="shared" ref="H42:H48" si="16">SUM(D42:G42)</f>
        <v>41535</v>
      </c>
      <c r="I42" s="138">
        <v>23280</v>
      </c>
      <c r="J42" s="140">
        <v>1612.9</v>
      </c>
      <c r="K42" s="140">
        <v>10500</v>
      </c>
      <c r="L42" s="156">
        <v>7254</v>
      </c>
      <c r="M42" s="142">
        <f>SUM(I42:L42)</f>
        <v>42646.9</v>
      </c>
      <c r="N42" s="138">
        <f>M42-H42</f>
        <v>1111.9000000000015</v>
      </c>
      <c r="O42" s="143">
        <f>N42/H42</f>
        <v>2.6770193812447367E-2</v>
      </c>
      <c r="P42" s="26"/>
    </row>
    <row r="43" spans="1:16" ht="15.75" customHeight="1" x14ac:dyDescent="0.2">
      <c r="A43" s="133"/>
      <c r="B43" s="134"/>
      <c r="C43" s="134" t="s">
        <v>55</v>
      </c>
      <c r="D43" s="208">
        <v>23550</v>
      </c>
      <c r="E43" s="156">
        <v>1591</v>
      </c>
      <c r="F43" s="156">
        <v>10100</v>
      </c>
      <c r="G43" s="156">
        <v>7254</v>
      </c>
      <c r="H43" s="142">
        <f t="shared" si="16"/>
        <v>42495</v>
      </c>
      <c r="I43" s="138">
        <v>24270</v>
      </c>
      <c r="J43" s="140">
        <v>1612.9</v>
      </c>
      <c r="K43" s="140">
        <v>10500</v>
      </c>
      <c r="L43" s="156">
        <v>7254</v>
      </c>
      <c r="M43" s="142">
        <f>SUM(I43:L43)</f>
        <v>43636.9</v>
      </c>
      <c r="N43" s="138">
        <f>M43-H43</f>
        <v>1141.9000000000015</v>
      </c>
      <c r="O43" s="143">
        <f>N43/H43</f>
        <v>2.6871396634898258E-2</v>
      </c>
    </row>
    <row r="44" spans="1:16" ht="15.75" customHeight="1" thickBot="1" x14ac:dyDescent="0.25">
      <c r="A44" s="133"/>
      <c r="B44" s="134"/>
      <c r="C44" s="134" t="s">
        <v>69</v>
      </c>
      <c r="D44" s="208">
        <v>24390</v>
      </c>
      <c r="E44" s="156">
        <v>1591</v>
      </c>
      <c r="F44" s="156">
        <v>10100</v>
      </c>
      <c r="G44" s="156">
        <v>7254</v>
      </c>
      <c r="H44" s="142">
        <f t="shared" si="16"/>
        <v>43335</v>
      </c>
      <c r="I44" s="138">
        <v>25110</v>
      </c>
      <c r="J44" s="173">
        <v>1612.9</v>
      </c>
      <c r="K44" s="173">
        <v>10500</v>
      </c>
      <c r="L44" s="156">
        <v>7254</v>
      </c>
      <c r="M44" s="142">
        <f>SUM(I44:L44)</f>
        <v>44476.9</v>
      </c>
      <c r="N44" s="138">
        <f>M44-H44</f>
        <v>1141.9000000000015</v>
      </c>
      <c r="O44" s="143">
        <f>N44/H44</f>
        <v>2.6350524979808502E-2</v>
      </c>
    </row>
    <row r="45" spans="1:16" ht="15.75" customHeight="1" x14ac:dyDescent="0.2">
      <c r="A45" s="135"/>
      <c r="B45" s="136" t="s">
        <v>5</v>
      </c>
      <c r="C45" s="136"/>
      <c r="D45" s="223"/>
      <c r="E45" s="224"/>
      <c r="F45" s="224"/>
      <c r="G45" s="224"/>
      <c r="H45" s="182"/>
      <c r="I45" s="181"/>
      <c r="J45" s="83"/>
      <c r="K45" s="140"/>
      <c r="L45" s="224"/>
      <c r="M45" s="182"/>
      <c r="N45" s="181"/>
      <c r="O45" s="183"/>
    </row>
    <row r="46" spans="1:16" ht="15.75" customHeight="1" x14ac:dyDescent="0.2">
      <c r="A46" s="133"/>
      <c r="B46" s="134"/>
      <c r="C46" s="134" t="s">
        <v>64</v>
      </c>
      <c r="D46" s="208">
        <v>26232</v>
      </c>
      <c r="E46" s="156">
        <v>1426</v>
      </c>
      <c r="F46" s="156">
        <v>10332</v>
      </c>
      <c r="G46" s="156">
        <v>7254</v>
      </c>
      <c r="H46" s="142">
        <f t="shared" si="16"/>
        <v>45244</v>
      </c>
      <c r="I46" s="140">
        <v>27024</v>
      </c>
      <c r="J46" s="140">
        <v>1443.52</v>
      </c>
      <c r="K46" s="140">
        <v>11108</v>
      </c>
      <c r="L46" s="156">
        <v>7254</v>
      </c>
      <c r="M46" s="142">
        <f>SUM(I46:L46)</f>
        <v>46829.520000000004</v>
      </c>
      <c r="N46" s="138">
        <f>M46-H46</f>
        <v>1585.5200000000041</v>
      </c>
      <c r="O46" s="143">
        <f>N46/H46</f>
        <v>3.5043762708867561E-2</v>
      </c>
    </row>
    <row r="47" spans="1:16" s="26" customFormat="1" ht="15.75" customHeight="1" x14ac:dyDescent="0.2">
      <c r="A47" s="133"/>
      <c r="B47" s="134"/>
      <c r="C47" s="134" t="s">
        <v>89</v>
      </c>
      <c r="D47" s="208">
        <v>28104</v>
      </c>
      <c r="E47" s="156">
        <v>1426</v>
      </c>
      <c r="F47" s="156">
        <v>10332</v>
      </c>
      <c r="G47" s="156">
        <v>7254</v>
      </c>
      <c r="H47" s="142">
        <f>SUM(D47:G47)</f>
        <v>47116</v>
      </c>
      <c r="I47" s="140">
        <v>28944</v>
      </c>
      <c r="J47" s="140">
        <v>1443.52</v>
      </c>
      <c r="K47" s="140">
        <v>11108</v>
      </c>
      <c r="L47" s="156">
        <v>7254</v>
      </c>
      <c r="M47" s="142">
        <f>I47+J47+K47+L47</f>
        <v>48749.520000000004</v>
      </c>
      <c r="N47" s="138">
        <f>M47-H47</f>
        <v>1633.5200000000041</v>
      </c>
      <c r="O47" s="143">
        <f>N47/H47</f>
        <v>3.4670175736480263E-2</v>
      </c>
    </row>
    <row r="48" spans="1:16" ht="15.75" customHeight="1" thickBot="1" x14ac:dyDescent="0.25">
      <c r="A48" s="170"/>
      <c r="B48" s="171"/>
      <c r="C48" s="171" t="s">
        <v>90</v>
      </c>
      <c r="D48" s="222">
        <v>27000</v>
      </c>
      <c r="E48" s="220">
        <v>1426</v>
      </c>
      <c r="F48" s="220">
        <v>10332</v>
      </c>
      <c r="G48" s="220">
        <v>7254</v>
      </c>
      <c r="H48" s="174">
        <f t="shared" si="16"/>
        <v>46012</v>
      </c>
      <c r="I48" s="222">
        <v>27816</v>
      </c>
      <c r="J48" s="173">
        <v>1443.52</v>
      </c>
      <c r="K48" s="173">
        <v>11108</v>
      </c>
      <c r="L48" s="220">
        <v>7254</v>
      </c>
      <c r="M48" s="174">
        <f>SUM(I48:L48)</f>
        <v>47621.520000000004</v>
      </c>
      <c r="N48" s="172">
        <f>M48-H48</f>
        <v>1609.5200000000041</v>
      </c>
      <c r="O48" s="175">
        <f>N48/H48</f>
        <v>3.4980439885247412E-2</v>
      </c>
    </row>
    <row r="49" spans="1:15" ht="16.5" thickBot="1" x14ac:dyDescent="0.3">
      <c r="A49" s="36" t="s">
        <v>82</v>
      </c>
      <c r="B49" s="184"/>
      <c r="C49" s="184"/>
      <c r="D49" s="222"/>
      <c r="E49" s="225"/>
      <c r="F49" s="225"/>
      <c r="G49" s="225"/>
      <c r="H49" s="187"/>
      <c r="I49" s="185"/>
      <c r="J49" s="186"/>
      <c r="K49" s="186"/>
      <c r="L49" s="225"/>
      <c r="M49" s="187"/>
      <c r="N49" s="185"/>
      <c r="O49" s="188"/>
    </row>
    <row r="50" spans="1:15" ht="15.75" customHeight="1" x14ac:dyDescent="0.2">
      <c r="A50" s="135"/>
      <c r="B50" s="136" t="s">
        <v>2</v>
      </c>
      <c r="C50" s="164"/>
      <c r="D50" s="223"/>
      <c r="E50" s="219"/>
      <c r="F50" s="219"/>
      <c r="G50" s="219"/>
      <c r="H50" s="166"/>
      <c r="I50" s="165"/>
      <c r="J50" s="162"/>
      <c r="K50" s="162"/>
      <c r="L50" s="219"/>
      <c r="M50" s="166"/>
      <c r="N50" s="165"/>
      <c r="O50" s="137"/>
    </row>
    <row r="51" spans="1:15" ht="15.75" customHeight="1" x14ac:dyDescent="0.2">
      <c r="A51" s="133"/>
      <c r="B51" s="134"/>
      <c r="C51" s="155" t="s">
        <v>91</v>
      </c>
      <c r="D51" s="202">
        <v>29910</v>
      </c>
      <c r="E51" s="156">
        <v>1538.06</v>
      </c>
      <c r="F51" s="156">
        <v>10332</v>
      </c>
      <c r="G51" s="156">
        <v>7254</v>
      </c>
      <c r="H51" s="142">
        <f t="shared" ref="H51:H88" si="17">SUM(D51:G51)</f>
        <v>49034.06</v>
      </c>
      <c r="I51" s="138">
        <v>30510</v>
      </c>
      <c r="J51" s="140">
        <v>1494.96</v>
      </c>
      <c r="K51" s="167">
        <v>11547</v>
      </c>
      <c r="L51" s="156">
        <v>7254</v>
      </c>
      <c r="M51" s="142">
        <f t="shared" ref="M51:M62" si="18">SUM(I51:L51)</f>
        <v>50805.96</v>
      </c>
      <c r="N51" s="138">
        <f>M51-H51</f>
        <v>1771.9000000000015</v>
      </c>
      <c r="O51" s="143">
        <f>N51/H51</f>
        <v>3.6136106208623182E-2</v>
      </c>
    </row>
    <row r="52" spans="1:15" s="26" customFormat="1" ht="15.75" customHeight="1" x14ac:dyDescent="0.2">
      <c r="A52" s="133"/>
      <c r="B52" s="134"/>
      <c r="C52" s="155" t="s">
        <v>83</v>
      </c>
      <c r="D52" s="202">
        <v>31410</v>
      </c>
      <c r="E52" s="156">
        <v>1538.06</v>
      </c>
      <c r="F52" s="206">
        <v>10332</v>
      </c>
      <c r="G52" s="156">
        <v>7254</v>
      </c>
      <c r="H52" s="229">
        <f t="shared" si="17"/>
        <v>50534.06</v>
      </c>
      <c r="I52" s="138">
        <v>32010</v>
      </c>
      <c r="J52" s="140">
        <v>1494.96</v>
      </c>
      <c r="K52" s="167">
        <v>11547</v>
      </c>
      <c r="L52" s="156">
        <v>7254</v>
      </c>
      <c r="M52" s="142">
        <f t="shared" si="18"/>
        <v>52305.96</v>
      </c>
      <c r="N52" s="138">
        <f t="shared" ref="N52:N53" si="19">M52-H52</f>
        <v>1771.9000000000015</v>
      </c>
      <c r="O52" s="143">
        <f t="shared" ref="O52:O53" si="20">N52/H52</f>
        <v>3.506347995787399E-2</v>
      </c>
    </row>
    <row r="53" spans="1:15" s="26" customFormat="1" ht="15.75" customHeight="1" x14ac:dyDescent="0.2">
      <c r="A53" s="133"/>
      <c r="B53" s="134"/>
      <c r="C53" s="155" t="s">
        <v>106</v>
      </c>
      <c r="D53" s="202">
        <v>32400</v>
      </c>
      <c r="E53" s="156">
        <v>1538.06</v>
      </c>
      <c r="F53" s="206">
        <v>10332</v>
      </c>
      <c r="G53" s="156">
        <v>7254</v>
      </c>
      <c r="H53" s="229">
        <f t="shared" si="17"/>
        <v>51524.06</v>
      </c>
      <c r="I53" s="138">
        <v>33060</v>
      </c>
      <c r="J53" s="140">
        <v>1494.96</v>
      </c>
      <c r="K53" s="167">
        <v>11547</v>
      </c>
      <c r="L53" s="156">
        <v>7254</v>
      </c>
      <c r="M53" s="142">
        <f t="shared" si="18"/>
        <v>53355.96</v>
      </c>
      <c r="N53" s="138">
        <f t="shared" si="19"/>
        <v>1831.9000000000015</v>
      </c>
      <c r="O53" s="143">
        <f t="shared" si="20"/>
        <v>3.5554263386852698E-2</v>
      </c>
    </row>
    <row r="54" spans="1:15" ht="15.75" customHeight="1" x14ac:dyDescent="0.2">
      <c r="A54" s="152"/>
      <c r="B54" s="153" t="s">
        <v>5</v>
      </c>
      <c r="C54" s="420"/>
      <c r="D54" s="298"/>
      <c r="E54" s="216"/>
      <c r="F54" s="216"/>
      <c r="G54" s="216"/>
      <c r="H54" s="194"/>
      <c r="I54" s="230"/>
      <c r="J54" s="154"/>
      <c r="K54" s="421"/>
      <c r="L54" s="216"/>
      <c r="M54" s="194"/>
      <c r="N54" s="230"/>
      <c r="O54" s="231"/>
    </row>
    <row r="55" spans="1:15" ht="15.75" customHeight="1" x14ac:dyDescent="0.2">
      <c r="A55" s="133"/>
      <c r="B55" s="134"/>
      <c r="C55" s="155" t="s">
        <v>8</v>
      </c>
      <c r="D55" s="202">
        <f>37290/30*24</f>
        <v>29832</v>
      </c>
      <c r="E55" s="156">
        <v>1331.4799999999998</v>
      </c>
      <c r="F55" s="156">
        <v>10332</v>
      </c>
      <c r="G55" s="156">
        <v>7254</v>
      </c>
      <c r="H55" s="142">
        <f t="shared" si="17"/>
        <v>48749.479999999996</v>
      </c>
      <c r="I55" s="138">
        <v>30120</v>
      </c>
      <c r="J55" s="140">
        <v>1362.96</v>
      </c>
      <c r="K55" s="140">
        <v>11547</v>
      </c>
      <c r="L55" s="156">
        <v>7254</v>
      </c>
      <c r="M55" s="142">
        <f t="shared" si="18"/>
        <v>50283.96</v>
      </c>
      <c r="N55" s="138">
        <f t="shared" ref="N55:N62" si="21">M55-H55</f>
        <v>1534.4800000000032</v>
      </c>
      <c r="O55" s="143">
        <f t="shared" ref="O55:O62" si="22">N55/H55</f>
        <v>3.1476848573564344E-2</v>
      </c>
    </row>
    <row r="56" spans="1:15" ht="15.75" customHeight="1" x14ac:dyDescent="0.2">
      <c r="A56" s="133"/>
      <c r="B56" s="134"/>
      <c r="C56" s="155" t="s">
        <v>9</v>
      </c>
      <c r="D56" s="202">
        <f>37290/30*24</f>
        <v>29832</v>
      </c>
      <c r="E56" s="156">
        <v>1331.4799999999998</v>
      </c>
      <c r="F56" s="156">
        <v>10332</v>
      </c>
      <c r="G56" s="156">
        <v>7254</v>
      </c>
      <c r="H56" s="142">
        <f t="shared" si="17"/>
        <v>48749.479999999996</v>
      </c>
      <c r="I56" s="138">
        <v>30120</v>
      </c>
      <c r="J56" s="140">
        <v>1362.96</v>
      </c>
      <c r="K56" s="140">
        <v>11547</v>
      </c>
      <c r="L56" s="156">
        <v>7254</v>
      </c>
      <c r="M56" s="142">
        <f t="shared" si="18"/>
        <v>50283.96</v>
      </c>
      <c r="N56" s="138">
        <f t="shared" si="21"/>
        <v>1534.4800000000032</v>
      </c>
      <c r="O56" s="143">
        <f t="shared" si="22"/>
        <v>3.1476848573564344E-2</v>
      </c>
    </row>
    <row r="57" spans="1:15" ht="15.75" customHeight="1" x14ac:dyDescent="0.2">
      <c r="A57" s="133"/>
      <c r="B57" s="134"/>
      <c r="C57" s="155" t="s">
        <v>4</v>
      </c>
      <c r="D57" s="202">
        <f>40950/30*24</f>
        <v>32760</v>
      </c>
      <c r="E57" s="156">
        <v>1331.4799999999998</v>
      </c>
      <c r="F57" s="156">
        <v>10332</v>
      </c>
      <c r="G57" s="156">
        <v>7254</v>
      </c>
      <c r="H57" s="142">
        <f t="shared" si="17"/>
        <v>51677.48</v>
      </c>
      <c r="I57" s="138">
        <v>33072</v>
      </c>
      <c r="J57" s="140">
        <v>1362.96</v>
      </c>
      <c r="K57" s="140">
        <v>11547</v>
      </c>
      <c r="L57" s="156">
        <v>7254</v>
      </c>
      <c r="M57" s="142">
        <f t="shared" si="18"/>
        <v>53235.96</v>
      </c>
      <c r="N57" s="138">
        <f t="shared" si="21"/>
        <v>1558.4799999999959</v>
      </c>
      <c r="O57" s="143">
        <f t="shared" si="22"/>
        <v>3.0157817292948415E-2</v>
      </c>
    </row>
    <row r="58" spans="1:15" ht="15.75" customHeight="1" x14ac:dyDescent="0.2">
      <c r="A58" s="133"/>
      <c r="B58" s="134"/>
      <c r="C58" s="155" t="s">
        <v>24</v>
      </c>
      <c r="D58" s="202">
        <f>37290/30*24</f>
        <v>29832</v>
      </c>
      <c r="E58" s="156">
        <v>1331.4799999999998</v>
      </c>
      <c r="F58" s="156">
        <v>10332</v>
      </c>
      <c r="G58" s="156">
        <v>7254</v>
      </c>
      <c r="H58" s="142">
        <f t="shared" si="17"/>
        <v>48749.479999999996</v>
      </c>
      <c r="I58" s="138">
        <v>30120</v>
      </c>
      <c r="J58" s="140">
        <v>1362.96</v>
      </c>
      <c r="K58" s="140">
        <v>11547</v>
      </c>
      <c r="L58" s="156">
        <v>7254</v>
      </c>
      <c r="M58" s="142">
        <f t="shared" si="18"/>
        <v>50283.96</v>
      </c>
      <c r="N58" s="138">
        <f t="shared" si="21"/>
        <v>1534.4800000000032</v>
      </c>
      <c r="O58" s="143">
        <f t="shared" si="22"/>
        <v>3.1476848573564344E-2</v>
      </c>
    </row>
    <row r="59" spans="1:15" ht="15.75" customHeight="1" x14ac:dyDescent="0.2">
      <c r="A59" s="133"/>
      <c r="B59" s="134"/>
      <c r="C59" s="155" t="s">
        <v>10</v>
      </c>
      <c r="D59" s="202">
        <f t="shared" ref="D59:D60" si="23">37290/30*24</f>
        <v>29832</v>
      </c>
      <c r="E59" s="156">
        <v>1331.4799999999998</v>
      </c>
      <c r="F59" s="156">
        <v>10332</v>
      </c>
      <c r="G59" s="156">
        <v>7254</v>
      </c>
      <c r="H59" s="142">
        <f t="shared" si="17"/>
        <v>48749.479999999996</v>
      </c>
      <c r="I59" s="138">
        <v>30120</v>
      </c>
      <c r="J59" s="140">
        <v>1362.96</v>
      </c>
      <c r="K59" s="140">
        <v>11547</v>
      </c>
      <c r="L59" s="156">
        <v>7254</v>
      </c>
      <c r="M59" s="142">
        <f t="shared" si="18"/>
        <v>50283.96</v>
      </c>
      <c r="N59" s="138">
        <f t="shared" si="21"/>
        <v>1534.4800000000032</v>
      </c>
      <c r="O59" s="143">
        <f t="shared" si="22"/>
        <v>3.1476848573564344E-2</v>
      </c>
    </row>
    <row r="60" spans="1:15" ht="15.75" customHeight="1" x14ac:dyDescent="0.2">
      <c r="A60" s="133"/>
      <c r="B60" s="134"/>
      <c r="C60" s="155" t="s">
        <v>7</v>
      </c>
      <c r="D60" s="202">
        <f t="shared" si="23"/>
        <v>29832</v>
      </c>
      <c r="E60" s="156">
        <v>1331.4799999999998</v>
      </c>
      <c r="F60" s="156">
        <v>10332</v>
      </c>
      <c r="G60" s="156">
        <v>7254</v>
      </c>
      <c r="H60" s="142">
        <f t="shared" si="17"/>
        <v>48749.479999999996</v>
      </c>
      <c r="I60" s="138">
        <v>30120</v>
      </c>
      <c r="J60" s="140">
        <v>1362.96</v>
      </c>
      <c r="K60" s="140">
        <v>11547</v>
      </c>
      <c r="L60" s="156">
        <v>7254</v>
      </c>
      <c r="M60" s="142">
        <f t="shared" si="18"/>
        <v>50283.96</v>
      </c>
      <c r="N60" s="138">
        <f t="shared" si="21"/>
        <v>1534.4800000000032</v>
      </c>
      <c r="O60" s="143">
        <f t="shared" si="22"/>
        <v>3.1476848573564344E-2</v>
      </c>
    </row>
    <row r="61" spans="1:15" s="26" customFormat="1" ht="15.75" customHeight="1" x14ac:dyDescent="0.2">
      <c r="A61" s="133"/>
      <c r="B61" s="134"/>
      <c r="C61" s="169" t="s">
        <v>41</v>
      </c>
      <c r="D61" s="202">
        <f>40950/30*24</f>
        <v>32760</v>
      </c>
      <c r="E61" s="156">
        <v>1331.4799999999998</v>
      </c>
      <c r="F61" s="156">
        <v>10332</v>
      </c>
      <c r="G61" s="156">
        <v>7254</v>
      </c>
      <c r="H61" s="142">
        <f t="shared" si="17"/>
        <v>51677.48</v>
      </c>
      <c r="I61" s="138">
        <v>33072</v>
      </c>
      <c r="J61" s="140">
        <v>1362.96</v>
      </c>
      <c r="K61" s="140">
        <v>11547</v>
      </c>
      <c r="L61" s="156">
        <v>7254</v>
      </c>
      <c r="M61" s="142">
        <f t="shared" si="18"/>
        <v>53235.96</v>
      </c>
      <c r="N61" s="138">
        <f t="shared" si="21"/>
        <v>1558.4799999999959</v>
      </c>
      <c r="O61" s="143">
        <f t="shared" si="22"/>
        <v>3.0157817292948415E-2</v>
      </c>
    </row>
    <row r="62" spans="1:15" ht="15.75" customHeight="1" thickBot="1" x14ac:dyDescent="0.25">
      <c r="A62" s="170"/>
      <c r="B62" s="171"/>
      <c r="C62" s="373" t="s">
        <v>3</v>
      </c>
      <c r="D62" s="299">
        <f>40950/30*24</f>
        <v>32760</v>
      </c>
      <c r="E62" s="220">
        <v>1331.4799999999998</v>
      </c>
      <c r="F62" s="220">
        <v>10332</v>
      </c>
      <c r="G62" s="220">
        <v>7254</v>
      </c>
      <c r="H62" s="174">
        <f t="shared" si="17"/>
        <v>51677.48</v>
      </c>
      <c r="I62" s="172">
        <v>33072</v>
      </c>
      <c r="J62" s="173">
        <v>1362.96</v>
      </c>
      <c r="K62" s="140">
        <v>11547</v>
      </c>
      <c r="L62" s="220">
        <v>7254</v>
      </c>
      <c r="M62" s="142">
        <f t="shared" si="18"/>
        <v>53235.96</v>
      </c>
      <c r="N62" s="172">
        <f t="shared" si="21"/>
        <v>1558.4799999999959</v>
      </c>
      <c r="O62" s="175">
        <f t="shared" si="22"/>
        <v>3.0157817292948415E-2</v>
      </c>
    </row>
    <row r="63" spans="1:15" ht="19.5" thickBot="1" x14ac:dyDescent="0.3">
      <c r="A63" s="29" t="s">
        <v>46</v>
      </c>
      <c r="B63" s="130"/>
      <c r="C63" s="422"/>
      <c r="D63" s="223"/>
      <c r="E63" s="224"/>
      <c r="F63" s="224"/>
      <c r="G63" s="423"/>
      <c r="H63" s="424"/>
      <c r="I63" s="425"/>
      <c r="J63" s="426"/>
      <c r="K63" s="426"/>
      <c r="L63" s="423"/>
      <c r="M63" s="427"/>
      <c r="N63" s="157"/>
      <c r="O63" s="132"/>
    </row>
    <row r="64" spans="1:15" s="7" customFormat="1" ht="15.75" customHeight="1" x14ac:dyDescent="0.2">
      <c r="A64" s="176"/>
      <c r="B64" s="169" t="s">
        <v>2</v>
      </c>
      <c r="C64" s="169"/>
      <c r="D64" s="223"/>
      <c r="E64" s="226"/>
      <c r="F64" s="226"/>
      <c r="G64" s="224"/>
      <c r="H64" s="182"/>
      <c r="I64" s="190"/>
      <c r="J64" s="189"/>
      <c r="K64" s="189"/>
      <c r="L64" s="224"/>
      <c r="M64" s="183"/>
      <c r="N64" s="190"/>
      <c r="O64" s="191"/>
    </row>
    <row r="65" spans="1:15" s="7" customFormat="1" ht="15.75" customHeight="1" x14ac:dyDescent="0.2">
      <c r="A65" s="176"/>
      <c r="B65" s="169"/>
      <c r="C65" s="169" t="s">
        <v>13</v>
      </c>
      <c r="D65" s="208">
        <v>27000</v>
      </c>
      <c r="E65" s="156">
        <v>254.7</v>
      </c>
      <c r="F65" s="156">
        <v>10332</v>
      </c>
      <c r="G65" s="156">
        <v>7254</v>
      </c>
      <c r="H65" s="142">
        <f t="shared" si="17"/>
        <v>44840.7</v>
      </c>
      <c r="I65" s="138">
        <v>27450</v>
      </c>
      <c r="J65" s="140">
        <v>254.7</v>
      </c>
      <c r="K65" s="140">
        <v>11547</v>
      </c>
      <c r="L65" s="156">
        <v>7254</v>
      </c>
      <c r="M65" s="142">
        <f t="shared" ref="M65:M82" si="24">SUM(I65:L65)</f>
        <v>46505.7</v>
      </c>
      <c r="N65" s="138">
        <f>M65-H65</f>
        <v>1665</v>
      </c>
      <c r="O65" s="143">
        <f>N65/H65</f>
        <v>3.7131445316420132E-2</v>
      </c>
    </row>
    <row r="66" spans="1:15" s="7" customFormat="1" ht="15.75" customHeight="1" x14ac:dyDescent="0.2">
      <c r="A66" s="176"/>
      <c r="B66" s="169"/>
      <c r="C66" s="177" t="s">
        <v>37</v>
      </c>
      <c r="D66" s="212">
        <v>15450</v>
      </c>
      <c r="E66" s="214">
        <v>254.7</v>
      </c>
      <c r="F66" s="214">
        <v>10332</v>
      </c>
      <c r="G66" s="214">
        <v>7254</v>
      </c>
      <c r="H66" s="150">
        <f t="shared" si="17"/>
        <v>33290.699999999997</v>
      </c>
      <c r="I66" s="147">
        <v>15450</v>
      </c>
      <c r="J66" s="149">
        <v>254.7</v>
      </c>
      <c r="K66" s="149">
        <v>11547</v>
      </c>
      <c r="L66" s="214">
        <v>7254</v>
      </c>
      <c r="M66" s="150">
        <f t="shared" si="24"/>
        <v>34505.699999999997</v>
      </c>
      <c r="N66" s="147">
        <f>M66-H66</f>
        <v>1215</v>
      </c>
      <c r="O66" s="151">
        <f>N66/H66</f>
        <v>3.6496679252764286E-2</v>
      </c>
    </row>
    <row r="67" spans="1:15" s="7" customFormat="1" ht="15.75" customHeight="1" x14ac:dyDescent="0.2">
      <c r="A67" s="192"/>
      <c r="B67" s="193" t="s">
        <v>5</v>
      </c>
      <c r="C67" s="193"/>
      <c r="D67" s="208"/>
      <c r="E67" s="156"/>
      <c r="F67" s="156"/>
      <c r="G67" s="156"/>
      <c r="H67" s="142"/>
      <c r="I67" s="138"/>
      <c r="J67" s="140"/>
      <c r="K67" s="140"/>
      <c r="L67" s="156"/>
      <c r="M67" s="142"/>
      <c r="N67" s="138"/>
      <c r="O67" s="143"/>
    </row>
    <row r="68" spans="1:15" s="7" customFormat="1" ht="15.75" customHeight="1" x14ac:dyDescent="0.2">
      <c r="A68" s="176"/>
      <c r="B68" s="169"/>
      <c r="C68" s="155" t="s">
        <v>97</v>
      </c>
      <c r="D68" s="208">
        <v>35984</v>
      </c>
      <c r="E68" s="156">
        <v>254.7</v>
      </c>
      <c r="F68" s="156">
        <v>10332</v>
      </c>
      <c r="G68" s="156">
        <v>7254</v>
      </c>
      <c r="H68" s="142">
        <f t="shared" ref="H68" si="25">SUM(D68:G68)</f>
        <v>53824.7</v>
      </c>
      <c r="I68" s="138">
        <v>37783</v>
      </c>
      <c r="J68" s="140">
        <v>254.7</v>
      </c>
      <c r="K68" s="140">
        <v>11547</v>
      </c>
      <c r="L68" s="156">
        <v>7254</v>
      </c>
      <c r="M68" s="142">
        <f t="shared" ref="M68" si="26">SUM(I68:L68)</f>
        <v>56838.7</v>
      </c>
      <c r="N68" s="138">
        <f t="shared" ref="N68:N82" si="27">M68-H68</f>
        <v>3014</v>
      </c>
      <c r="O68" s="143">
        <f t="shared" ref="O68:O82" si="28">N68/H68</f>
        <v>5.5996596358177567E-2</v>
      </c>
    </row>
    <row r="69" spans="1:15" s="7" customFormat="1" ht="15.75" customHeight="1" x14ac:dyDescent="0.2">
      <c r="A69" s="176"/>
      <c r="B69" s="169"/>
      <c r="C69" s="169" t="s">
        <v>56</v>
      </c>
      <c r="D69" s="208">
        <v>27840</v>
      </c>
      <c r="E69" s="156">
        <v>254.7</v>
      </c>
      <c r="F69" s="156">
        <v>10332</v>
      </c>
      <c r="G69" s="156">
        <v>7254</v>
      </c>
      <c r="H69" s="142">
        <f t="shared" si="17"/>
        <v>45680.7</v>
      </c>
      <c r="I69" s="138">
        <v>28320</v>
      </c>
      <c r="J69" s="140">
        <v>254.7</v>
      </c>
      <c r="K69" s="140">
        <v>11547</v>
      </c>
      <c r="L69" s="156">
        <v>7254</v>
      </c>
      <c r="M69" s="142">
        <f t="shared" si="24"/>
        <v>47375.7</v>
      </c>
      <c r="N69" s="138">
        <f t="shared" si="27"/>
        <v>1695</v>
      </c>
      <c r="O69" s="143">
        <f t="shared" si="28"/>
        <v>3.7105385863176354E-2</v>
      </c>
    </row>
    <row r="70" spans="1:15" s="25" customFormat="1" ht="15.75" customHeight="1" x14ac:dyDescent="0.2">
      <c r="A70" s="176"/>
      <c r="B70" s="169"/>
      <c r="C70" s="169" t="s">
        <v>57</v>
      </c>
      <c r="D70" s="208">
        <v>21720</v>
      </c>
      <c r="E70" s="156">
        <v>254.7</v>
      </c>
      <c r="F70" s="156">
        <v>10332</v>
      </c>
      <c r="G70" s="156">
        <v>7254</v>
      </c>
      <c r="H70" s="142">
        <f t="shared" si="17"/>
        <v>39560.699999999997</v>
      </c>
      <c r="I70" s="138">
        <v>22200</v>
      </c>
      <c r="J70" s="140">
        <v>254.7</v>
      </c>
      <c r="K70" s="140">
        <v>11547</v>
      </c>
      <c r="L70" s="156">
        <v>7254</v>
      </c>
      <c r="M70" s="142">
        <f t="shared" si="24"/>
        <v>41255.699999999997</v>
      </c>
      <c r="N70" s="138">
        <f t="shared" ref="N70:N71" si="29">M70-H70</f>
        <v>1695</v>
      </c>
      <c r="O70" s="143">
        <f t="shared" ref="O70:O71" si="30">N70/H70</f>
        <v>4.2845551266787497E-2</v>
      </c>
    </row>
    <row r="71" spans="1:15" s="25" customFormat="1" ht="15.75" customHeight="1" x14ac:dyDescent="0.2">
      <c r="A71" s="176"/>
      <c r="B71" s="169"/>
      <c r="C71" s="155" t="s">
        <v>58</v>
      </c>
      <c r="D71" s="208">
        <v>28440</v>
      </c>
      <c r="E71" s="156">
        <v>254.7</v>
      </c>
      <c r="F71" s="156">
        <v>10332</v>
      </c>
      <c r="G71" s="156">
        <v>7254</v>
      </c>
      <c r="H71" s="428">
        <f t="shared" si="17"/>
        <v>46280.7</v>
      </c>
      <c r="I71" s="138">
        <v>29880</v>
      </c>
      <c r="J71" s="156">
        <v>254.7</v>
      </c>
      <c r="K71" s="140">
        <v>11547</v>
      </c>
      <c r="L71" s="156">
        <v>7254</v>
      </c>
      <c r="M71" s="142">
        <f t="shared" si="24"/>
        <v>48935.7</v>
      </c>
      <c r="N71" s="138">
        <f t="shared" si="29"/>
        <v>2655</v>
      </c>
      <c r="O71" s="143">
        <f t="shared" si="30"/>
        <v>5.7367325904750799E-2</v>
      </c>
    </row>
    <row r="72" spans="1:15" s="7" customFormat="1" ht="15.75" customHeight="1" x14ac:dyDescent="0.2">
      <c r="A72" s="176"/>
      <c r="B72" s="169"/>
      <c r="C72" s="169" t="s">
        <v>32</v>
      </c>
      <c r="D72" s="208">
        <v>29160</v>
      </c>
      <c r="E72" s="156">
        <v>254.7</v>
      </c>
      <c r="F72" s="156">
        <v>10332</v>
      </c>
      <c r="G72" s="156">
        <v>7254</v>
      </c>
      <c r="H72" s="142">
        <f t="shared" si="17"/>
        <v>47000.7</v>
      </c>
      <c r="I72" s="138">
        <f>1287*24</f>
        <v>30888</v>
      </c>
      <c r="J72" s="140">
        <v>254.7</v>
      </c>
      <c r="K72" s="140">
        <v>11547</v>
      </c>
      <c r="L72" s="156">
        <v>7254</v>
      </c>
      <c r="M72" s="142">
        <f t="shared" si="24"/>
        <v>49943.7</v>
      </c>
      <c r="N72" s="138">
        <f t="shared" si="27"/>
        <v>2943</v>
      </c>
      <c r="O72" s="143">
        <f t="shared" si="28"/>
        <v>6.2616088696551331E-2</v>
      </c>
    </row>
    <row r="73" spans="1:15" s="7" customFormat="1" ht="15.75" customHeight="1" x14ac:dyDescent="0.2">
      <c r="A73" s="176"/>
      <c r="B73" s="169"/>
      <c r="C73" s="169" t="s">
        <v>33</v>
      </c>
      <c r="D73" s="208">
        <v>25632</v>
      </c>
      <c r="E73" s="156">
        <v>254.7</v>
      </c>
      <c r="F73" s="156">
        <v>10332</v>
      </c>
      <c r="G73" s="156">
        <v>7254</v>
      </c>
      <c r="H73" s="142">
        <f t="shared" si="17"/>
        <v>43472.7</v>
      </c>
      <c r="I73" s="138">
        <f>1132*24</f>
        <v>27168</v>
      </c>
      <c r="J73" s="140">
        <v>254.7</v>
      </c>
      <c r="K73" s="140">
        <v>11547</v>
      </c>
      <c r="L73" s="156">
        <v>7254</v>
      </c>
      <c r="M73" s="142">
        <f t="shared" si="24"/>
        <v>46223.7</v>
      </c>
      <c r="N73" s="138">
        <f t="shared" si="27"/>
        <v>2751</v>
      </c>
      <c r="O73" s="143">
        <f t="shared" si="28"/>
        <v>6.3281093651878076E-2</v>
      </c>
    </row>
    <row r="74" spans="1:15" s="7" customFormat="1" ht="15.75" customHeight="1" x14ac:dyDescent="0.2">
      <c r="A74" s="176"/>
      <c r="B74" s="169"/>
      <c r="C74" s="169" t="s">
        <v>38</v>
      </c>
      <c r="D74" s="208">
        <v>25632</v>
      </c>
      <c r="E74" s="156">
        <v>254.7</v>
      </c>
      <c r="F74" s="156">
        <v>10332</v>
      </c>
      <c r="G74" s="156">
        <v>7254</v>
      </c>
      <c r="H74" s="142">
        <f t="shared" si="17"/>
        <v>43472.7</v>
      </c>
      <c r="I74" s="138">
        <f>1132*24</f>
        <v>27168</v>
      </c>
      <c r="J74" s="140">
        <v>254.7</v>
      </c>
      <c r="K74" s="140">
        <v>11547</v>
      </c>
      <c r="L74" s="156">
        <v>7254</v>
      </c>
      <c r="M74" s="142">
        <f t="shared" si="24"/>
        <v>46223.7</v>
      </c>
      <c r="N74" s="138">
        <f t="shared" si="27"/>
        <v>2751</v>
      </c>
      <c r="O74" s="143">
        <f t="shared" si="28"/>
        <v>6.3281093651878076E-2</v>
      </c>
    </row>
    <row r="75" spans="1:15" s="7" customFormat="1" ht="15.75" customHeight="1" x14ac:dyDescent="0.2">
      <c r="A75" s="176"/>
      <c r="B75" s="169"/>
      <c r="C75" s="169" t="s">
        <v>39</v>
      </c>
      <c r="D75" s="208">
        <v>29160</v>
      </c>
      <c r="E75" s="156">
        <v>254.7</v>
      </c>
      <c r="F75" s="156">
        <v>10332</v>
      </c>
      <c r="G75" s="156">
        <v>7254</v>
      </c>
      <c r="H75" s="142">
        <f t="shared" si="17"/>
        <v>47000.7</v>
      </c>
      <c r="I75" s="138">
        <f>1287*24</f>
        <v>30888</v>
      </c>
      <c r="J75" s="140">
        <v>254.7</v>
      </c>
      <c r="K75" s="140">
        <v>11547</v>
      </c>
      <c r="L75" s="156">
        <v>7254</v>
      </c>
      <c r="M75" s="142">
        <f t="shared" si="24"/>
        <v>49943.7</v>
      </c>
      <c r="N75" s="138">
        <f t="shared" si="27"/>
        <v>2943</v>
      </c>
      <c r="O75" s="143">
        <f t="shared" si="28"/>
        <v>6.2616088696551331E-2</v>
      </c>
    </row>
    <row r="76" spans="1:15" s="7" customFormat="1" ht="15.75" customHeight="1" x14ac:dyDescent="0.2">
      <c r="A76" s="176"/>
      <c r="B76" s="169"/>
      <c r="C76" s="169" t="s">
        <v>22</v>
      </c>
      <c r="D76" s="208">
        <v>28536</v>
      </c>
      <c r="E76" s="156">
        <v>254.7</v>
      </c>
      <c r="F76" s="156">
        <v>10332</v>
      </c>
      <c r="G76" s="156">
        <v>7254</v>
      </c>
      <c r="H76" s="142">
        <f t="shared" si="17"/>
        <v>46376.7</v>
      </c>
      <c r="I76" s="138">
        <v>29400</v>
      </c>
      <c r="J76" s="140">
        <v>254.7</v>
      </c>
      <c r="K76" s="140">
        <v>11547</v>
      </c>
      <c r="L76" s="156">
        <v>7254</v>
      </c>
      <c r="M76" s="142">
        <f t="shared" si="24"/>
        <v>48455.7</v>
      </c>
      <c r="N76" s="138">
        <f t="shared" si="27"/>
        <v>2079</v>
      </c>
      <c r="O76" s="143">
        <f t="shared" si="28"/>
        <v>4.4828545368687293E-2</v>
      </c>
    </row>
    <row r="77" spans="1:15" s="7" customFormat="1" ht="15.75" customHeight="1" x14ac:dyDescent="0.2">
      <c r="A77" s="176"/>
      <c r="B77" s="169"/>
      <c r="C77" s="169" t="s">
        <v>40</v>
      </c>
      <c r="D77" s="208">
        <v>27672</v>
      </c>
      <c r="E77" s="156">
        <v>254.7</v>
      </c>
      <c r="F77" s="156">
        <v>10332</v>
      </c>
      <c r="G77" s="156">
        <v>7254</v>
      </c>
      <c r="H77" s="142">
        <f t="shared" si="17"/>
        <v>45512.7</v>
      </c>
      <c r="I77" s="138">
        <v>29064</v>
      </c>
      <c r="J77" s="140">
        <v>254.7</v>
      </c>
      <c r="K77" s="140">
        <v>11547</v>
      </c>
      <c r="L77" s="156">
        <v>7254</v>
      </c>
      <c r="M77" s="142">
        <f t="shared" si="24"/>
        <v>48119.7</v>
      </c>
      <c r="N77" s="138">
        <f t="shared" si="27"/>
        <v>2607</v>
      </c>
      <c r="O77" s="143">
        <f t="shared" si="28"/>
        <v>5.7280715053160992E-2</v>
      </c>
    </row>
    <row r="78" spans="1:15" s="25" customFormat="1" ht="15.75" customHeight="1" x14ac:dyDescent="0.2">
      <c r="A78" s="176"/>
      <c r="B78" s="169"/>
      <c r="C78" s="169" t="s">
        <v>85</v>
      </c>
      <c r="D78" s="208">
        <v>22800</v>
      </c>
      <c r="E78" s="156">
        <v>254.7</v>
      </c>
      <c r="F78" s="156">
        <v>10332</v>
      </c>
      <c r="G78" s="156">
        <v>7254</v>
      </c>
      <c r="H78" s="142">
        <f t="shared" si="17"/>
        <v>40640.699999999997</v>
      </c>
      <c r="I78" s="138">
        <v>22800</v>
      </c>
      <c r="J78" s="140">
        <v>254.7</v>
      </c>
      <c r="K78" s="140">
        <v>11547</v>
      </c>
      <c r="L78" s="156">
        <v>7254</v>
      </c>
      <c r="M78" s="142">
        <f t="shared" si="24"/>
        <v>41855.699999999997</v>
      </c>
      <c r="N78" s="138">
        <f t="shared" si="27"/>
        <v>1215</v>
      </c>
      <c r="O78" s="143">
        <f t="shared" si="28"/>
        <v>2.9896138599974906E-2</v>
      </c>
    </row>
    <row r="79" spans="1:15" s="7" customFormat="1" ht="15.75" customHeight="1" x14ac:dyDescent="0.2">
      <c r="A79" s="176"/>
      <c r="B79" s="169"/>
      <c r="C79" s="169" t="s">
        <v>42</v>
      </c>
      <c r="D79" s="208">
        <v>21216</v>
      </c>
      <c r="E79" s="156">
        <v>254.7</v>
      </c>
      <c r="F79" s="156">
        <v>10332</v>
      </c>
      <c r="G79" s="156">
        <v>7254</v>
      </c>
      <c r="H79" s="142">
        <f t="shared" si="17"/>
        <v>39056.699999999997</v>
      </c>
      <c r="I79" s="138">
        <v>21216</v>
      </c>
      <c r="J79" s="140">
        <v>254.7</v>
      </c>
      <c r="K79" s="140">
        <v>11547</v>
      </c>
      <c r="L79" s="156">
        <v>7254</v>
      </c>
      <c r="M79" s="142">
        <f t="shared" si="24"/>
        <v>40271.699999999997</v>
      </c>
      <c r="N79" s="138">
        <f t="shared" si="27"/>
        <v>1215</v>
      </c>
      <c r="O79" s="143">
        <f t="shared" si="28"/>
        <v>3.1108619007750273E-2</v>
      </c>
    </row>
    <row r="80" spans="1:15" s="7" customFormat="1" ht="15.75" customHeight="1" x14ac:dyDescent="0.2">
      <c r="A80" s="176"/>
      <c r="B80" s="169"/>
      <c r="C80" s="169" t="s">
        <v>34</v>
      </c>
      <c r="D80" s="208">
        <v>24720</v>
      </c>
      <c r="E80" s="156">
        <v>254.7</v>
      </c>
      <c r="F80" s="156">
        <v>10332</v>
      </c>
      <c r="G80" s="156">
        <v>7254</v>
      </c>
      <c r="H80" s="142">
        <f t="shared" si="17"/>
        <v>42560.7</v>
      </c>
      <c r="I80" s="138">
        <v>25440</v>
      </c>
      <c r="J80" s="140">
        <v>254.7</v>
      </c>
      <c r="K80" s="140">
        <v>11547</v>
      </c>
      <c r="L80" s="156">
        <v>7254</v>
      </c>
      <c r="M80" s="142">
        <f t="shared" si="24"/>
        <v>44495.7</v>
      </c>
      <c r="N80" s="138">
        <f t="shared" si="27"/>
        <v>1935</v>
      </c>
      <c r="O80" s="143">
        <f t="shared" si="28"/>
        <v>4.5464477792893448E-2</v>
      </c>
    </row>
    <row r="81" spans="1:15" s="7" customFormat="1" ht="15.75" customHeight="1" x14ac:dyDescent="0.2">
      <c r="A81" s="176"/>
      <c r="B81" s="169"/>
      <c r="C81" s="169" t="s">
        <v>35</v>
      </c>
      <c r="D81" s="208">
        <v>24480</v>
      </c>
      <c r="E81" s="156">
        <v>254.7</v>
      </c>
      <c r="F81" s="156">
        <v>10332</v>
      </c>
      <c r="G81" s="156">
        <v>7254</v>
      </c>
      <c r="H81" s="142">
        <f t="shared" si="17"/>
        <v>42320.7</v>
      </c>
      <c r="I81" s="138">
        <v>25320</v>
      </c>
      <c r="J81" s="140">
        <v>254.7</v>
      </c>
      <c r="K81" s="140">
        <v>11547</v>
      </c>
      <c r="L81" s="156">
        <v>7254</v>
      </c>
      <c r="M81" s="142">
        <f t="shared" si="24"/>
        <v>44375.7</v>
      </c>
      <c r="N81" s="138">
        <f t="shared" si="27"/>
        <v>2055</v>
      </c>
      <c r="O81" s="143">
        <f t="shared" si="28"/>
        <v>4.8557797957028123E-2</v>
      </c>
    </row>
    <row r="82" spans="1:15" s="7" customFormat="1" ht="15.75" customHeight="1" x14ac:dyDescent="0.2">
      <c r="A82" s="176"/>
      <c r="B82" s="169"/>
      <c r="C82" s="169" t="s">
        <v>81</v>
      </c>
      <c r="D82" s="227">
        <v>12168</v>
      </c>
      <c r="E82" s="221">
        <v>254.7</v>
      </c>
      <c r="F82" s="214">
        <v>10332</v>
      </c>
      <c r="G82" s="214">
        <v>7254</v>
      </c>
      <c r="H82" s="150">
        <f t="shared" si="17"/>
        <v>30008.7</v>
      </c>
      <c r="I82" s="178">
        <v>12168</v>
      </c>
      <c r="J82" s="179">
        <v>254.7</v>
      </c>
      <c r="K82" s="140">
        <v>11547</v>
      </c>
      <c r="L82" s="214">
        <v>7254</v>
      </c>
      <c r="M82" s="142">
        <f t="shared" si="24"/>
        <v>31223.7</v>
      </c>
      <c r="N82" s="147">
        <f t="shared" si="27"/>
        <v>1215</v>
      </c>
      <c r="O82" s="151">
        <f t="shared" si="28"/>
        <v>4.0488258405062531E-2</v>
      </c>
    </row>
    <row r="83" spans="1:15" s="7" customFormat="1" ht="15.75" customHeight="1" x14ac:dyDescent="0.2">
      <c r="A83" s="192"/>
      <c r="B83" s="193" t="s">
        <v>11</v>
      </c>
      <c r="C83" s="193"/>
      <c r="D83" s="208"/>
      <c r="E83" s="216"/>
      <c r="F83" s="216"/>
      <c r="G83" s="216"/>
      <c r="H83" s="194"/>
      <c r="I83" s="138"/>
      <c r="J83" s="154"/>
      <c r="K83" s="154"/>
      <c r="L83" s="216"/>
      <c r="M83" s="194"/>
      <c r="N83" s="138"/>
      <c r="O83" s="143"/>
    </row>
    <row r="84" spans="1:15" s="7" customFormat="1" ht="15.75" customHeight="1" x14ac:dyDescent="0.2">
      <c r="A84" s="176"/>
      <c r="B84" s="169"/>
      <c r="C84" s="169" t="s">
        <v>137</v>
      </c>
      <c r="D84" s="208">
        <v>37850</v>
      </c>
      <c r="E84" s="156">
        <f>25955+255</f>
        <v>26210</v>
      </c>
      <c r="F84" s="156">
        <v>10332</v>
      </c>
      <c r="G84" s="156">
        <v>7254</v>
      </c>
      <c r="H84" s="142">
        <f t="shared" si="17"/>
        <v>81646</v>
      </c>
      <c r="I84" s="138">
        <v>39364</v>
      </c>
      <c r="J84" s="156">
        <f>25955+255</f>
        <v>26210</v>
      </c>
      <c r="K84" s="140">
        <v>11547</v>
      </c>
      <c r="L84" s="156">
        <v>7254</v>
      </c>
      <c r="M84" s="142">
        <f>SUM(I84:L84)</f>
        <v>84375</v>
      </c>
      <c r="N84" s="138">
        <f>M84-H84</f>
        <v>2729</v>
      </c>
      <c r="O84" s="143">
        <f>N84/H84</f>
        <v>3.3424785047644713E-2</v>
      </c>
    </row>
    <row r="85" spans="1:15" s="7" customFormat="1" ht="15.75" customHeight="1" x14ac:dyDescent="0.2">
      <c r="A85" s="176"/>
      <c r="B85" s="169"/>
      <c r="C85" s="169" t="s">
        <v>59</v>
      </c>
      <c r="D85" s="208">
        <v>36205</v>
      </c>
      <c r="E85" s="156">
        <f>25303+255</f>
        <v>25558</v>
      </c>
      <c r="F85" s="156">
        <v>10332</v>
      </c>
      <c r="G85" s="156">
        <v>7254</v>
      </c>
      <c r="H85" s="142">
        <f t="shared" si="17"/>
        <v>79349</v>
      </c>
      <c r="I85" s="138">
        <v>37653</v>
      </c>
      <c r="J85" s="156">
        <f>25303+255</f>
        <v>25558</v>
      </c>
      <c r="K85" s="140">
        <v>11547</v>
      </c>
      <c r="L85" s="156">
        <v>7254</v>
      </c>
      <c r="M85" s="142">
        <f>SUM(I85:L85)</f>
        <v>82012</v>
      </c>
      <c r="N85" s="138">
        <f>M85-H85</f>
        <v>2663</v>
      </c>
      <c r="O85" s="143">
        <f>N85/H85</f>
        <v>3.3560599377433865E-2</v>
      </c>
    </row>
    <row r="86" spans="1:15" s="7" customFormat="1" ht="15.75" customHeight="1" x14ac:dyDescent="0.2">
      <c r="A86" s="176"/>
      <c r="B86" s="169"/>
      <c r="C86" s="195" t="s">
        <v>29</v>
      </c>
      <c r="D86" s="208">
        <v>25176</v>
      </c>
      <c r="E86" s="156">
        <v>255</v>
      </c>
      <c r="F86" s="156">
        <v>10332</v>
      </c>
      <c r="G86" s="156">
        <v>7254</v>
      </c>
      <c r="H86" s="142">
        <f t="shared" si="17"/>
        <v>43017</v>
      </c>
      <c r="I86" s="138">
        <v>25176</v>
      </c>
      <c r="J86" s="167">
        <v>254.7</v>
      </c>
      <c r="K86" s="140">
        <v>11547</v>
      </c>
      <c r="L86" s="156">
        <v>7254</v>
      </c>
      <c r="M86" s="142">
        <f>SUM(I86:L86)</f>
        <v>44231.7</v>
      </c>
      <c r="N86" s="138">
        <f>M86-H86</f>
        <v>1214.6999999999971</v>
      </c>
      <c r="O86" s="143">
        <f>N86/H86</f>
        <v>2.8237673477927265E-2</v>
      </c>
    </row>
    <row r="87" spans="1:15" s="7" customFormat="1" ht="15.75" customHeight="1" x14ac:dyDescent="0.2">
      <c r="A87" s="176"/>
      <c r="B87" s="169"/>
      <c r="C87" s="195" t="s">
        <v>25</v>
      </c>
      <c r="D87" s="208">
        <v>24720</v>
      </c>
      <c r="E87" s="156">
        <v>255</v>
      </c>
      <c r="F87" s="156">
        <v>10332</v>
      </c>
      <c r="G87" s="156">
        <v>7254</v>
      </c>
      <c r="H87" s="142">
        <f t="shared" si="17"/>
        <v>42561</v>
      </c>
      <c r="I87" s="138">
        <v>25440</v>
      </c>
      <c r="J87" s="167">
        <v>254.7</v>
      </c>
      <c r="K87" s="140">
        <v>11547</v>
      </c>
      <c r="L87" s="156">
        <v>7254</v>
      </c>
      <c r="M87" s="142">
        <f>SUM(I87:L87)</f>
        <v>44495.7</v>
      </c>
      <c r="N87" s="138">
        <f>M87-H87</f>
        <v>1934.6999999999971</v>
      </c>
      <c r="O87" s="143">
        <f>N87/H87</f>
        <v>4.5457108620568058E-2</v>
      </c>
    </row>
    <row r="88" spans="1:15" s="16" customFormat="1" ht="15.75" customHeight="1" thickBot="1" x14ac:dyDescent="0.25">
      <c r="A88" s="196"/>
      <c r="B88" s="197"/>
      <c r="C88" s="198" t="s">
        <v>30</v>
      </c>
      <c r="D88" s="222">
        <v>39870</v>
      </c>
      <c r="E88" s="220">
        <v>255</v>
      </c>
      <c r="F88" s="220">
        <v>10332</v>
      </c>
      <c r="G88" s="220">
        <v>7254</v>
      </c>
      <c r="H88" s="174">
        <f t="shared" si="17"/>
        <v>57711</v>
      </c>
      <c r="I88" s="172">
        <v>39870</v>
      </c>
      <c r="J88" s="173">
        <v>254.7</v>
      </c>
      <c r="K88" s="173">
        <v>11547</v>
      </c>
      <c r="L88" s="220">
        <v>7254</v>
      </c>
      <c r="M88" s="174">
        <f>SUM(I88:L88)</f>
        <v>58925.7</v>
      </c>
      <c r="N88" s="172">
        <f>M88-H88</f>
        <v>1214.6999999999971</v>
      </c>
      <c r="O88" s="175">
        <f>N88/H88</f>
        <v>2.1047980454332746E-2</v>
      </c>
    </row>
    <row r="89" spans="1:15" s="4" customFormat="1" ht="21.75" customHeight="1" x14ac:dyDescent="0.25">
      <c r="A89" s="3"/>
      <c r="B89" s="5" t="s">
        <v>20</v>
      </c>
      <c r="C89" s="3"/>
      <c r="D89" s="20"/>
      <c r="E89" s="2"/>
      <c r="F89" s="2"/>
      <c r="G89" s="2"/>
      <c r="H89" s="2"/>
      <c r="I89" s="2"/>
      <c r="J89" s="2"/>
      <c r="K89" s="2"/>
      <c r="L89" s="2"/>
      <c r="M89" s="2"/>
      <c r="N89" s="2"/>
      <c r="O89" s="2"/>
    </row>
    <row r="90" spans="1:15" s="25" customFormat="1" ht="15" x14ac:dyDescent="0.2">
      <c r="A90" s="27"/>
      <c r="B90" s="169"/>
      <c r="C90" s="17" t="s">
        <v>63</v>
      </c>
      <c r="D90" s="32"/>
      <c r="E90" s="32"/>
      <c r="F90" s="32"/>
      <c r="G90" s="32"/>
      <c r="H90" s="32"/>
      <c r="I90" s="32"/>
      <c r="J90" s="32"/>
      <c r="K90" s="32"/>
      <c r="L90" s="32"/>
      <c r="M90" s="32"/>
      <c r="N90" s="32"/>
      <c r="O90" s="32"/>
    </row>
    <row r="91" spans="1:15" s="7" customFormat="1" ht="12" customHeight="1" x14ac:dyDescent="0.2">
      <c r="A91" s="10"/>
      <c r="B91" s="10"/>
      <c r="C91" s="17" t="s">
        <v>47</v>
      </c>
      <c r="D91" s="32"/>
      <c r="E91" s="32"/>
      <c r="F91" s="32"/>
      <c r="G91" s="32"/>
      <c r="H91" s="32"/>
      <c r="I91" s="32"/>
      <c r="J91" s="32"/>
      <c r="K91" s="32"/>
      <c r="L91" s="32"/>
      <c r="M91" s="32"/>
      <c r="N91" s="32"/>
      <c r="O91" s="33"/>
    </row>
    <row r="92" spans="1:15" s="7" customFormat="1" x14ac:dyDescent="0.2">
      <c r="C92" s="452" t="s">
        <v>86</v>
      </c>
      <c r="D92" s="452"/>
      <c r="E92" s="452"/>
      <c r="F92" s="452"/>
      <c r="G92" s="452"/>
      <c r="H92" s="452"/>
      <c r="I92" s="452"/>
      <c r="J92" s="452"/>
      <c r="K92" s="452"/>
      <c r="L92" s="452"/>
      <c r="M92" s="452"/>
      <c r="N92" s="452"/>
      <c r="O92" s="452"/>
    </row>
    <row r="93" spans="1:15" s="7" customFormat="1" ht="12" customHeight="1" x14ac:dyDescent="0.2">
      <c r="C93" s="38" t="s">
        <v>62</v>
      </c>
      <c r="D93" s="34"/>
      <c r="E93" s="34"/>
      <c r="F93" s="34"/>
      <c r="G93" s="34"/>
      <c r="H93" s="35"/>
      <c r="I93" s="34"/>
      <c r="J93" s="34"/>
      <c r="K93" s="34"/>
      <c r="L93" s="34"/>
      <c r="M93" s="35"/>
      <c r="N93" s="34"/>
      <c r="O93" s="35"/>
    </row>
    <row r="94" spans="1:15" s="14" customFormat="1" ht="12" customHeight="1" x14ac:dyDescent="0.2">
      <c r="A94" s="15"/>
      <c r="B94" s="15"/>
      <c r="C94" s="451" t="s">
        <v>122</v>
      </c>
      <c r="D94" s="451"/>
      <c r="E94" s="451"/>
      <c r="F94" s="451"/>
      <c r="G94" s="451"/>
      <c r="H94" s="451"/>
      <c r="I94" s="451"/>
      <c r="J94" s="451"/>
      <c r="K94" s="451"/>
      <c r="L94" s="451"/>
      <c r="M94" s="451"/>
      <c r="N94" s="451"/>
      <c r="O94" s="451"/>
    </row>
    <row r="95" spans="1:15" ht="12" customHeight="1" x14ac:dyDescent="0.2">
      <c r="C95" s="39" t="s">
        <v>48</v>
      </c>
      <c r="D95" s="34"/>
      <c r="E95" s="34"/>
      <c r="F95" s="34"/>
      <c r="G95" s="34"/>
      <c r="H95" s="35"/>
      <c r="I95" s="34"/>
      <c r="J95" s="34"/>
      <c r="K95" s="34"/>
      <c r="L95" s="34"/>
      <c r="M95" s="35"/>
      <c r="N95" s="34"/>
      <c r="O95" s="35"/>
    </row>
    <row r="96" spans="1:15" ht="12" customHeight="1" x14ac:dyDescent="0.2">
      <c r="C96" s="9" t="s">
        <v>96</v>
      </c>
    </row>
    <row r="97" spans="3:12" x14ac:dyDescent="0.2">
      <c r="C97" s="434" t="s">
        <v>139</v>
      </c>
    </row>
    <row r="98" spans="3:12" ht="42" customHeight="1" x14ac:dyDescent="0.2">
      <c r="C98" s="450" t="s">
        <v>133</v>
      </c>
      <c r="D98" s="450"/>
      <c r="E98" s="450"/>
      <c r="F98" s="450"/>
      <c r="G98" s="450"/>
      <c r="H98" s="450"/>
      <c r="I98" s="450"/>
      <c r="J98" s="404"/>
      <c r="K98" s="403"/>
      <c r="L98" s="403"/>
    </row>
  </sheetData>
  <mergeCells count="7">
    <mergeCell ref="C98:I98"/>
    <mergeCell ref="N4:O4"/>
    <mergeCell ref="C94:O94"/>
    <mergeCell ref="C92:O92"/>
    <mergeCell ref="D5:H5"/>
    <mergeCell ref="I5:M5"/>
    <mergeCell ref="N5:O5"/>
  </mergeCells>
  <phoneticPr fontId="0" type="noConversion"/>
  <printOptions horizontalCentered="1"/>
  <pageMargins left="0.25" right="0.25" top="0.5" bottom="0.25" header="0.3" footer="0.3"/>
  <pageSetup scale="55" fitToHeight="2" orientation="landscape" r:id="rId1"/>
  <headerFooter alignWithMargins="0"/>
  <rowBreaks count="1" manualBreakCount="1">
    <brk id="48"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7"/>
  <sheetViews>
    <sheetView zoomScale="75" zoomScaleNormal="75" zoomScaleSheetLayoutView="70" workbookViewId="0">
      <selection activeCell="E32" sqref="E32"/>
    </sheetView>
  </sheetViews>
  <sheetFormatPr defaultColWidth="9.140625" defaultRowHeight="12.75" x14ac:dyDescent="0.2"/>
  <cols>
    <col min="1" max="1" width="2" style="9" customWidth="1"/>
    <col min="2" max="2" width="2.28515625" style="9" customWidth="1"/>
    <col min="3" max="3" width="64.28515625" style="9" customWidth="1"/>
    <col min="4" max="6" width="10.85546875" style="9" customWidth="1"/>
    <col min="7" max="7" width="12.85546875" style="11" customWidth="1"/>
    <col min="8" max="10" width="10.85546875" style="9" customWidth="1"/>
    <col min="11" max="11" width="10.85546875" style="11" customWidth="1"/>
    <col min="12" max="12" width="10.85546875" style="9" customWidth="1"/>
    <col min="13" max="13" width="10.85546875" style="11" customWidth="1"/>
    <col min="14" max="14" width="11.42578125" style="8" bestFit="1" customWidth="1"/>
    <col min="15" max="15" width="10.85546875" style="8" customWidth="1"/>
    <col min="16" max="16384" width="9.140625" style="9"/>
  </cols>
  <sheetData>
    <row r="1" spans="1:15" ht="18" x14ac:dyDescent="0.25">
      <c r="A1" s="55" t="s">
        <v>31</v>
      </c>
      <c r="B1" s="55"/>
      <c r="C1" s="55"/>
      <c r="D1" s="55"/>
      <c r="E1" s="55"/>
      <c r="F1" s="55"/>
      <c r="G1" s="55"/>
      <c r="H1" s="55"/>
      <c r="I1" s="55"/>
      <c r="J1" s="55"/>
      <c r="K1" s="55"/>
      <c r="L1" s="55"/>
      <c r="M1" s="55"/>
      <c r="N1" s="55"/>
      <c r="O1" s="55"/>
    </row>
    <row r="2" spans="1:15" ht="18" x14ac:dyDescent="0.25">
      <c r="A2" s="57" t="s">
        <v>100</v>
      </c>
      <c r="B2" s="55"/>
      <c r="C2" s="55"/>
      <c r="D2" s="55"/>
      <c r="E2" s="55"/>
      <c r="F2" s="55"/>
      <c r="G2" s="55"/>
      <c r="H2" s="55"/>
      <c r="I2" s="55"/>
      <c r="J2" s="55"/>
      <c r="K2" s="55"/>
      <c r="L2" s="55"/>
      <c r="M2" s="55"/>
      <c r="N2" s="55"/>
      <c r="O2" s="55"/>
    </row>
    <row r="3" spans="1:15" ht="18.75" thickBot="1" x14ac:dyDescent="0.3">
      <c r="A3" s="56" t="s">
        <v>119</v>
      </c>
      <c r="B3" s="56"/>
      <c r="C3" s="56"/>
      <c r="D3" s="56"/>
      <c r="E3" s="56"/>
      <c r="F3" s="56"/>
      <c r="G3" s="56"/>
      <c r="H3" s="56"/>
      <c r="I3" s="56"/>
      <c r="J3" s="56"/>
      <c r="K3" s="56"/>
      <c r="L3" s="56"/>
      <c r="M3" s="56"/>
      <c r="N3" s="56"/>
      <c r="O3" s="56"/>
    </row>
    <row r="4" spans="1:15" s="1" customFormat="1" ht="15.75" x14ac:dyDescent="0.25">
      <c r="A4" s="118"/>
      <c r="B4" s="119"/>
      <c r="C4" s="119"/>
      <c r="D4" s="400"/>
      <c r="E4" s="120"/>
      <c r="F4" s="120"/>
      <c r="G4" s="120"/>
      <c r="H4" s="401"/>
      <c r="I4" s="400"/>
      <c r="J4" s="120"/>
      <c r="K4" s="120"/>
      <c r="L4" s="120"/>
      <c r="M4" s="401"/>
      <c r="N4" s="445" t="s">
        <v>1</v>
      </c>
      <c r="O4" s="446"/>
    </row>
    <row r="5" spans="1:15" s="1" customFormat="1" ht="16.5" thickBot="1" x14ac:dyDescent="0.3">
      <c r="A5" s="121"/>
      <c r="B5" s="122"/>
      <c r="C5" s="122"/>
      <c r="D5" s="457" t="s">
        <v>87</v>
      </c>
      <c r="E5" s="454"/>
      <c r="F5" s="454"/>
      <c r="G5" s="454"/>
      <c r="H5" s="449"/>
      <c r="I5" s="457" t="s">
        <v>98</v>
      </c>
      <c r="J5" s="454"/>
      <c r="K5" s="454"/>
      <c r="L5" s="454"/>
      <c r="M5" s="449"/>
      <c r="N5" s="448" t="s">
        <v>18</v>
      </c>
      <c r="O5" s="449"/>
    </row>
    <row r="6" spans="1:15" s="1" customFormat="1" ht="15.75" x14ac:dyDescent="0.25">
      <c r="A6" s="121"/>
      <c r="B6" s="122"/>
      <c r="C6" s="122"/>
      <c r="D6" s="398" t="s">
        <v>88</v>
      </c>
      <c r="E6" s="63" t="s">
        <v>88</v>
      </c>
      <c r="F6" s="63" t="s">
        <v>88</v>
      </c>
      <c r="G6" s="63" t="s">
        <v>88</v>
      </c>
      <c r="H6" s="64" t="s">
        <v>88</v>
      </c>
      <c r="I6" s="398" t="s">
        <v>101</v>
      </c>
      <c r="J6" s="63" t="s">
        <v>101</v>
      </c>
      <c r="K6" s="63" t="s">
        <v>101</v>
      </c>
      <c r="L6" s="63" t="s">
        <v>101</v>
      </c>
      <c r="M6" s="64" t="s">
        <v>101</v>
      </c>
      <c r="N6" s="123" t="s">
        <v>14</v>
      </c>
      <c r="O6" s="124" t="s">
        <v>15</v>
      </c>
    </row>
    <row r="7" spans="1:15" s="1" customFormat="1" ht="19.5" thickBot="1" x14ac:dyDescent="0.3">
      <c r="A7" s="199" t="s">
        <v>0</v>
      </c>
      <c r="B7" s="200"/>
      <c r="C7" s="126"/>
      <c r="D7" s="402" t="s">
        <v>17</v>
      </c>
      <c r="E7" s="127" t="s">
        <v>78</v>
      </c>
      <c r="F7" s="127" t="s">
        <v>79</v>
      </c>
      <c r="G7" s="127" t="s">
        <v>80</v>
      </c>
      <c r="H7" s="128" t="s">
        <v>16</v>
      </c>
      <c r="I7" s="402" t="s">
        <v>17</v>
      </c>
      <c r="J7" s="127" t="s">
        <v>78</v>
      </c>
      <c r="K7" s="127" t="s">
        <v>79</v>
      </c>
      <c r="L7" s="127" t="s">
        <v>80</v>
      </c>
      <c r="M7" s="128" t="s">
        <v>16</v>
      </c>
      <c r="N7" s="123" t="s">
        <v>1</v>
      </c>
      <c r="O7" s="129" t="s">
        <v>1</v>
      </c>
    </row>
    <row r="8" spans="1:15" ht="16.5" thickBot="1" x14ac:dyDescent="0.3">
      <c r="A8" s="29" t="s">
        <v>12</v>
      </c>
      <c r="B8" s="130"/>
      <c r="C8" s="130"/>
      <c r="D8" s="131"/>
      <c r="E8" s="130"/>
      <c r="F8" s="130"/>
      <c r="G8" s="130"/>
      <c r="H8" s="132"/>
      <c r="I8" s="130"/>
      <c r="J8" s="130"/>
      <c r="K8" s="130"/>
      <c r="L8" s="130"/>
      <c r="M8" s="132"/>
      <c r="N8" s="131"/>
      <c r="O8" s="132"/>
    </row>
    <row r="9" spans="1:15" ht="15.75" customHeight="1" x14ac:dyDescent="0.2">
      <c r="A9" s="133"/>
      <c r="B9" s="134" t="s">
        <v>132</v>
      </c>
      <c r="C9" s="134"/>
      <c r="D9" s="133"/>
      <c r="E9" s="134"/>
      <c r="F9" s="134"/>
      <c r="G9" s="134"/>
      <c r="H9" s="163"/>
      <c r="I9" s="136"/>
      <c r="J9" s="136"/>
      <c r="K9" s="136"/>
      <c r="L9" s="136"/>
      <c r="M9" s="137"/>
      <c r="N9" s="135"/>
      <c r="O9" s="137"/>
    </row>
    <row r="10" spans="1:15" ht="15.75" customHeight="1" x14ac:dyDescent="0.2">
      <c r="A10" s="133"/>
      <c r="B10" s="134"/>
      <c r="C10" s="144" t="s">
        <v>21</v>
      </c>
      <c r="D10" s="113">
        <v>34382</v>
      </c>
      <c r="E10" s="235">
        <v>1601</v>
      </c>
      <c r="F10" s="113">
        <v>13999.8</v>
      </c>
      <c r="G10" s="236">
        <v>3627</v>
      </c>
      <c r="H10" s="84">
        <f>SUM(D10:G10)</f>
        <v>53609.8</v>
      </c>
      <c r="I10" s="83">
        <v>35482</v>
      </c>
      <c r="J10" s="318">
        <v>1592.6599999999999</v>
      </c>
      <c r="K10" s="83">
        <v>14418</v>
      </c>
      <c r="L10" s="324">
        <v>3627</v>
      </c>
      <c r="M10" s="84">
        <f>SUM(I10:L10)</f>
        <v>55119.66</v>
      </c>
      <c r="N10" s="82">
        <f>M10-H10</f>
        <v>1509.8600000000006</v>
      </c>
      <c r="O10" s="85">
        <f>N10/H10</f>
        <v>2.8163880484538283E-2</v>
      </c>
    </row>
    <row r="11" spans="1:15" ht="15.75" customHeight="1" x14ac:dyDescent="0.2">
      <c r="A11" s="133"/>
      <c r="B11" s="134"/>
      <c r="C11" s="144" t="s">
        <v>50</v>
      </c>
      <c r="D11" s="244">
        <v>35978</v>
      </c>
      <c r="E11" s="236">
        <v>1601</v>
      </c>
      <c r="F11" s="236">
        <v>13999.8</v>
      </c>
      <c r="G11" s="236">
        <v>3627</v>
      </c>
      <c r="H11" s="319">
        <f t="shared" ref="H11:H29" si="0">SUM(D11:G11)</f>
        <v>55205.8</v>
      </c>
      <c r="I11" s="83">
        <v>37130</v>
      </c>
      <c r="J11" s="318">
        <v>1592.6599999999999</v>
      </c>
      <c r="K11" s="83">
        <v>14418</v>
      </c>
      <c r="L11" s="324">
        <v>3627</v>
      </c>
      <c r="M11" s="84">
        <f t="shared" ref="M11:M20" si="1">SUM(I11:L11)</f>
        <v>56767.66</v>
      </c>
      <c r="N11" s="82">
        <f>M11-H11</f>
        <v>1561.8600000000006</v>
      </c>
      <c r="O11" s="85">
        <f>N11/H11</f>
        <v>2.8291592550058156E-2</v>
      </c>
    </row>
    <row r="12" spans="1:15" s="26" customFormat="1" ht="15.75" customHeight="1" x14ac:dyDescent="0.2">
      <c r="A12" s="133"/>
      <c r="B12" s="134"/>
      <c r="C12" s="144" t="s">
        <v>3</v>
      </c>
      <c r="D12" s="113">
        <v>37578</v>
      </c>
      <c r="E12" s="235">
        <v>1601</v>
      </c>
      <c r="F12" s="113">
        <v>13999.8</v>
      </c>
      <c r="G12" s="236">
        <v>3627</v>
      </c>
      <c r="H12" s="84">
        <f t="shared" si="0"/>
        <v>56805.8</v>
      </c>
      <c r="I12" s="83">
        <v>38780</v>
      </c>
      <c r="J12" s="318">
        <v>1592.6599999999999</v>
      </c>
      <c r="K12" s="83">
        <v>14418</v>
      </c>
      <c r="L12" s="324">
        <v>3627</v>
      </c>
      <c r="M12" s="84">
        <f t="shared" si="1"/>
        <v>58417.66</v>
      </c>
      <c r="N12" s="82">
        <f>M12-H12</f>
        <v>1611.8600000000006</v>
      </c>
      <c r="O12" s="85">
        <f>N12/H12</f>
        <v>2.8374919462449265E-2</v>
      </c>
    </row>
    <row r="13" spans="1:15" ht="15.75" customHeight="1" x14ac:dyDescent="0.2">
      <c r="A13" s="133"/>
      <c r="B13" s="134"/>
      <c r="C13" s="144" t="s">
        <v>4</v>
      </c>
      <c r="D13" s="113">
        <v>37290</v>
      </c>
      <c r="E13" s="235">
        <v>1601</v>
      </c>
      <c r="F13" s="113">
        <v>13999.8</v>
      </c>
      <c r="G13" s="236">
        <v>3627</v>
      </c>
      <c r="H13" s="84">
        <f t="shared" si="0"/>
        <v>56517.8</v>
      </c>
      <c r="I13" s="83">
        <v>38484</v>
      </c>
      <c r="J13" s="318">
        <v>1592.6599999999999</v>
      </c>
      <c r="K13" s="83">
        <v>14418</v>
      </c>
      <c r="L13" s="324">
        <v>3627</v>
      </c>
      <c r="M13" s="84">
        <f t="shared" si="1"/>
        <v>58121.66</v>
      </c>
      <c r="N13" s="82">
        <f>M13-H13</f>
        <v>1603.8600000000006</v>
      </c>
      <c r="O13" s="85">
        <f>N13/H13</f>
        <v>2.8377962341067778E-2</v>
      </c>
    </row>
    <row r="14" spans="1:15" ht="15.75" customHeight="1" x14ac:dyDescent="0.2">
      <c r="A14" s="133"/>
      <c r="B14" s="134"/>
      <c r="C14" s="144" t="s">
        <v>49</v>
      </c>
      <c r="D14" s="113">
        <v>34746</v>
      </c>
      <c r="E14" s="235">
        <v>1601</v>
      </c>
      <c r="F14" s="113">
        <v>13999.8</v>
      </c>
      <c r="G14" s="236">
        <v>3627</v>
      </c>
      <c r="H14" s="84">
        <f t="shared" si="0"/>
        <v>53973.8</v>
      </c>
      <c r="I14" s="83">
        <v>35858</v>
      </c>
      <c r="J14" s="318">
        <v>1592.6599999999999</v>
      </c>
      <c r="K14" s="83">
        <v>14418</v>
      </c>
      <c r="L14" s="324">
        <v>3627</v>
      </c>
      <c r="M14" s="84">
        <f t="shared" si="1"/>
        <v>55495.66</v>
      </c>
      <c r="N14" s="82">
        <f>M14-H14</f>
        <v>1521.8600000000006</v>
      </c>
      <c r="O14" s="85">
        <f>N14/H14</f>
        <v>2.819627300653281E-2</v>
      </c>
    </row>
    <row r="15" spans="1:15" s="26" customFormat="1" ht="15.75" customHeight="1" x14ac:dyDescent="0.2">
      <c r="A15" s="133"/>
      <c r="B15" s="134" t="s">
        <v>127</v>
      </c>
      <c r="C15" s="155"/>
      <c r="D15" s="113"/>
      <c r="E15" s="235"/>
      <c r="F15" s="113"/>
      <c r="G15" s="236"/>
      <c r="H15" s="84"/>
      <c r="I15" s="83"/>
      <c r="J15" s="318"/>
      <c r="K15" s="83"/>
      <c r="L15" s="324"/>
      <c r="M15" s="84"/>
      <c r="N15" s="82"/>
      <c r="O15" s="85"/>
    </row>
    <row r="16" spans="1:15" s="26" customFormat="1" ht="15.75" customHeight="1" x14ac:dyDescent="0.2">
      <c r="A16" s="133"/>
      <c r="B16" s="134"/>
      <c r="C16" s="144" t="s">
        <v>21</v>
      </c>
      <c r="D16" s="113">
        <v>36066</v>
      </c>
      <c r="E16" s="235">
        <v>1601</v>
      </c>
      <c r="F16" s="113">
        <v>13999.8</v>
      </c>
      <c r="G16" s="236">
        <v>3627</v>
      </c>
      <c r="H16" s="84">
        <f t="shared" si="0"/>
        <v>55293.8</v>
      </c>
      <c r="I16" s="83">
        <v>37220</v>
      </c>
      <c r="J16" s="318">
        <v>1592.6599999999999</v>
      </c>
      <c r="K16" s="83">
        <v>14418</v>
      </c>
      <c r="L16" s="324">
        <v>3627</v>
      </c>
      <c r="M16" s="84">
        <f t="shared" si="1"/>
        <v>56857.66</v>
      </c>
      <c r="N16" s="82">
        <f>M16-H16</f>
        <v>1563.8600000000006</v>
      </c>
      <c r="O16" s="85">
        <f>N16/H16</f>
        <v>2.8282736943382451E-2</v>
      </c>
    </row>
    <row r="17" spans="1:15" s="26" customFormat="1" ht="15.75" customHeight="1" x14ac:dyDescent="0.2">
      <c r="A17" s="133"/>
      <c r="B17" s="134"/>
      <c r="C17" s="144" t="s">
        <v>50</v>
      </c>
      <c r="D17" s="244">
        <v>37570</v>
      </c>
      <c r="E17" s="236">
        <v>1601</v>
      </c>
      <c r="F17" s="236">
        <v>13999.8</v>
      </c>
      <c r="G17" s="236">
        <v>3627</v>
      </c>
      <c r="H17" s="319">
        <f t="shared" si="0"/>
        <v>56797.8</v>
      </c>
      <c r="I17" s="83">
        <v>38772</v>
      </c>
      <c r="J17" s="318">
        <v>1592.6599999999999</v>
      </c>
      <c r="K17" s="83">
        <v>14418</v>
      </c>
      <c r="L17" s="324">
        <v>3627</v>
      </c>
      <c r="M17" s="84">
        <f t="shared" si="1"/>
        <v>58409.66</v>
      </c>
      <c r="N17" s="82">
        <f>M17-H17</f>
        <v>1611.8600000000006</v>
      </c>
      <c r="O17" s="85">
        <f>N17/H17</f>
        <v>2.8378916084777939E-2</v>
      </c>
    </row>
    <row r="18" spans="1:15" s="26" customFormat="1" ht="15.75" customHeight="1" x14ac:dyDescent="0.2">
      <c r="A18" s="133"/>
      <c r="B18" s="134"/>
      <c r="C18" s="144" t="s">
        <v>3</v>
      </c>
      <c r="D18" s="113">
        <v>39262</v>
      </c>
      <c r="E18" s="235">
        <v>1601</v>
      </c>
      <c r="F18" s="113">
        <v>13999.8</v>
      </c>
      <c r="G18" s="236">
        <v>3627</v>
      </c>
      <c r="H18" s="84">
        <f t="shared" si="0"/>
        <v>58489.8</v>
      </c>
      <c r="I18" s="83">
        <v>40518</v>
      </c>
      <c r="J18" s="318">
        <v>1592.6599999999999</v>
      </c>
      <c r="K18" s="83">
        <v>14418</v>
      </c>
      <c r="L18" s="324">
        <v>3627</v>
      </c>
      <c r="M18" s="84">
        <f t="shared" si="1"/>
        <v>60155.66</v>
      </c>
      <c r="N18" s="82">
        <f>M18-H18</f>
        <v>1665.8600000000006</v>
      </c>
      <c r="O18" s="85">
        <f>N18/H18</f>
        <v>2.8481205269978705E-2</v>
      </c>
    </row>
    <row r="19" spans="1:15" s="26" customFormat="1" ht="15.75" customHeight="1" x14ac:dyDescent="0.2">
      <c r="A19" s="133"/>
      <c r="B19" s="134"/>
      <c r="C19" s="144" t="s">
        <v>4</v>
      </c>
      <c r="D19" s="113">
        <v>38880</v>
      </c>
      <c r="E19" s="235">
        <v>1601</v>
      </c>
      <c r="F19" s="113">
        <v>13999.8</v>
      </c>
      <c r="G19" s="236">
        <v>3627</v>
      </c>
      <c r="H19" s="84">
        <f t="shared" si="0"/>
        <v>58107.8</v>
      </c>
      <c r="I19" s="83">
        <v>40124</v>
      </c>
      <c r="J19" s="318">
        <v>1592.6599999999999</v>
      </c>
      <c r="K19" s="83">
        <v>14418</v>
      </c>
      <c r="L19" s="324">
        <v>3627</v>
      </c>
      <c r="M19" s="84">
        <f t="shared" si="1"/>
        <v>59761.66</v>
      </c>
      <c r="N19" s="82">
        <f t="shared" ref="N19:N20" si="2">M19-H19</f>
        <v>1653.8600000000006</v>
      </c>
      <c r="O19" s="85">
        <f t="shared" ref="O19:O20" si="3">N19/H19</f>
        <v>2.8461927658593175E-2</v>
      </c>
    </row>
    <row r="20" spans="1:15" s="26" customFormat="1" ht="15.75" customHeight="1" x14ac:dyDescent="0.2">
      <c r="A20" s="133"/>
      <c r="B20" s="134"/>
      <c r="C20" s="144" t="s">
        <v>49</v>
      </c>
      <c r="D20" s="237">
        <v>36412</v>
      </c>
      <c r="E20" s="238">
        <v>1601</v>
      </c>
      <c r="F20" s="239">
        <v>13999.8</v>
      </c>
      <c r="G20" s="240">
        <v>3627</v>
      </c>
      <c r="H20" s="90">
        <f t="shared" si="0"/>
        <v>55639.8</v>
      </c>
      <c r="I20" s="89">
        <v>37578</v>
      </c>
      <c r="J20" s="320">
        <v>1592.6599999999999</v>
      </c>
      <c r="K20" s="325">
        <v>14418</v>
      </c>
      <c r="L20" s="356">
        <v>3627</v>
      </c>
      <c r="M20" s="90">
        <f t="shared" si="1"/>
        <v>57215.66</v>
      </c>
      <c r="N20" s="89">
        <f t="shared" si="2"/>
        <v>1575.8600000000006</v>
      </c>
      <c r="O20" s="91">
        <f t="shared" si="3"/>
        <v>2.8322531712910552E-2</v>
      </c>
    </row>
    <row r="21" spans="1:15" ht="15.75" customHeight="1" x14ac:dyDescent="0.2">
      <c r="A21" s="152"/>
      <c r="B21" s="153" t="s">
        <v>5</v>
      </c>
      <c r="C21" s="168"/>
      <c r="D21" s="113"/>
      <c r="E21" s="235"/>
      <c r="F21" s="113"/>
      <c r="G21" s="236"/>
      <c r="H21" s="84"/>
      <c r="I21" s="83"/>
      <c r="J21" s="318"/>
      <c r="K21" s="83"/>
      <c r="L21" s="324"/>
      <c r="M21" s="84"/>
      <c r="N21" s="82"/>
      <c r="O21" s="85"/>
    </row>
    <row r="22" spans="1:15" ht="15.75" customHeight="1" x14ac:dyDescent="0.2">
      <c r="A22" s="133"/>
      <c r="B22" s="134"/>
      <c r="C22" s="144" t="s">
        <v>21</v>
      </c>
      <c r="D22" s="234">
        <v>14751</v>
      </c>
      <c r="E22" s="377">
        <v>1616</v>
      </c>
      <c r="F22" s="113">
        <v>10332</v>
      </c>
      <c r="G22" s="236">
        <v>3627</v>
      </c>
      <c r="H22" s="84">
        <f t="shared" si="0"/>
        <v>30326</v>
      </c>
      <c r="I22" s="83">
        <v>15192</v>
      </c>
      <c r="J22" s="318">
        <v>1550.66</v>
      </c>
      <c r="K22" s="83">
        <v>11547</v>
      </c>
      <c r="L22" s="324">
        <v>3627</v>
      </c>
      <c r="M22" s="84">
        <f>SUM(I22:L22)</f>
        <v>31916.66</v>
      </c>
      <c r="N22" s="82">
        <f t="shared" ref="N22:N29" si="4">M22-H22</f>
        <v>1590.6599999999999</v>
      </c>
      <c r="O22" s="85">
        <f t="shared" ref="O22:O29" si="5">N22/H22</f>
        <v>5.2452021367803199E-2</v>
      </c>
    </row>
    <row r="23" spans="1:15" s="26" customFormat="1" ht="15.75" customHeight="1" x14ac:dyDescent="0.2">
      <c r="A23" s="133"/>
      <c r="B23" s="134"/>
      <c r="C23" s="144" t="s">
        <v>50</v>
      </c>
      <c r="D23" s="234">
        <v>15552</v>
      </c>
      <c r="E23" s="377">
        <v>1616</v>
      </c>
      <c r="F23" s="113">
        <v>10332</v>
      </c>
      <c r="G23" s="236">
        <v>3627</v>
      </c>
      <c r="H23" s="84">
        <f t="shared" si="0"/>
        <v>31127</v>
      </c>
      <c r="I23" s="83">
        <v>16011</v>
      </c>
      <c r="J23" s="318">
        <v>1550.66</v>
      </c>
      <c r="K23" s="83">
        <v>11547</v>
      </c>
      <c r="L23" s="324">
        <v>3627</v>
      </c>
      <c r="M23" s="84">
        <f t="shared" ref="M23:M29" si="6">SUM(I23:L23)</f>
        <v>32735.66</v>
      </c>
      <c r="N23" s="82">
        <f t="shared" si="4"/>
        <v>1608.6599999999999</v>
      </c>
      <c r="O23" s="85">
        <f t="shared" si="5"/>
        <v>5.1680534584123104E-2</v>
      </c>
    </row>
    <row r="24" spans="1:15" s="26" customFormat="1" ht="15.75" customHeight="1" x14ac:dyDescent="0.2">
      <c r="A24" s="133"/>
      <c r="B24" s="134"/>
      <c r="C24" s="155" t="s">
        <v>116</v>
      </c>
      <c r="D24" s="234">
        <v>10800</v>
      </c>
      <c r="E24" s="377">
        <v>1616</v>
      </c>
      <c r="F24" s="113">
        <v>10332</v>
      </c>
      <c r="G24" s="236">
        <v>3627</v>
      </c>
      <c r="H24" s="84">
        <f t="shared" si="0"/>
        <v>26375</v>
      </c>
      <c r="I24" s="83">
        <v>11124</v>
      </c>
      <c r="J24" s="318">
        <v>1550.66</v>
      </c>
      <c r="K24" s="83">
        <v>11547</v>
      </c>
      <c r="L24" s="324">
        <v>3627</v>
      </c>
      <c r="M24" s="84">
        <f>SUM(I24:L24)</f>
        <v>27848.66</v>
      </c>
      <c r="N24" s="82">
        <f>M24-H24</f>
        <v>1473.6599999999999</v>
      </c>
      <c r="O24" s="85">
        <f>N24/H24</f>
        <v>5.5873364928909944E-2</v>
      </c>
    </row>
    <row r="25" spans="1:15" s="26" customFormat="1" ht="15.75" customHeight="1" x14ac:dyDescent="0.2">
      <c r="A25" s="133"/>
      <c r="B25" s="134"/>
      <c r="C25" s="155" t="s">
        <v>52</v>
      </c>
      <c r="D25" s="234">
        <v>12510</v>
      </c>
      <c r="E25" s="377">
        <v>1616</v>
      </c>
      <c r="F25" s="113">
        <v>10332</v>
      </c>
      <c r="G25" s="236">
        <v>3627</v>
      </c>
      <c r="H25" s="84">
        <f t="shared" si="0"/>
        <v>28085</v>
      </c>
      <c r="I25" s="83">
        <v>12888</v>
      </c>
      <c r="J25" s="318">
        <v>1550.66</v>
      </c>
      <c r="K25" s="83">
        <v>11547</v>
      </c>
      <c r="L25" s="324">
        <v>3627</v>
      </c>
      <c r="M25" s="84">
        <f t="shared" si="6"/>
        <v>29612.66</v>
      </c>
      <c r="N25" s="82">
        <f t="shared" si="4"/>
        <v>1527.6599999999999</v>
      </c>
      <c r="O25" s="85">
        <f t="shared" si="5"/>
        <v>5.43941605839416E-2</v>
      </c>
    </row>
    <row r="26" spans="1:15" s="26" customFormat="1" ht="15.75" customHeight="1" x14ac:dyDescent="0.2">
      <c r="A26" s="133"/>
      <c r="B26" s="134"/>
      <c r="C26" s="155" t="s">
        <v>53</v>
      </c>
      <c r="D26" s="234">
        <v>16551</v>
      </c>
      <c r="E26" s="366">
        <v>1616</v>
      </c>
      <c r="F26" s="113">
        <v>10332</v>
      </c>
      <c r="G26" s="113">
        <v>3627</v>
      </c>
      <c r="H26" s="84">
        <f t="shared" si="0"/>
        <v>32126</v>
      </c>
      <c r="I26" s="83">
        <v>17046</v>
      </c>
      <c r="J26" s="318">
        <v>1550.66</v>
      </c>
      <c r="K26" s="83">
        <v>11547</v>
      </c>
      <c r="L26" s="324">
        <v>3627</v>
      </c>
      <c r="M26" s="84">
        <f t="shared" si="6"/>
        <v>33770.660000000003</v>
      </c>
      <c r="N26" s="82">
        <f t="shared" si="4"/>
        <v>1644.6600000000035</v>
      </c>
      <c r="O26" s="85">
        <f t="shared" si="5"/>
        <v>5.1194048434290089E-2</v>
      </c>
    </row>
    <row r="27" spans="1:15" s="26" customFormat="1" ht="15.75" customHeight="1" x14ac:dyDescent="0.2">
      <c r="A27" s="133"/>
      <c r="B27" s="134"/>
      <c r="C27" s="144" t="s">
        <v>113</v>
      </c>
      <c r="D27" s="234">
        <v>16092</v>
      </c>
      <c r="E27" s="377">
        <v>1616</v>
      </c>
      <c r="F27" s="113">
        <v>10332</v>
      </c>
      <c r="G27" s="236">
        <v>3627</v>
      </c>
      <c r="H27" s="84">
        <f t="shared" si="0"/>
        <v>31667</v>
      </c>
      <c r="I27" s="83">
        <v>16569</v>
      </c>
      <c r="J27" s="318">
        <v>1550.66</v>
      </c>
      <c r="K27" s="83">
        <v>11547</v>
      </c>
      <c r="L27" s="324">
        <v>3627</v>
      </c>
      <c r="M27" s="84">
        <f t="shared" si="6"/>
        <v>33293.660000000003</v>
      </c>
      <c r="N27" s="82">
        <f t="shared" si="4"/>
        <v>1626.6600000000035</v>
      </c>
      <c r="O27" s="85">
        <f t="shared" si="5"/>
        <v>5.1367669814002065E-2</v>
      </c>
    </row>
    <row r="28" spans="1:15" s="26" customFormat="1" ht="15.75" customHeight="1" x14ac:dyDescent="0.2">
      <c r="A28" s="133"/>
      <c r="B28" s="134"/>
      <c r="C28" s="155" t="s">
        <v>114</v>
      </c>
      <c r="D28" s="234">
        <v>12150</v>
      </c>
      <c r="E28" s="377">
        <v>1616</v>
      </c>
      <c r="F28" s="113">
        <v>10332</v>
      </c>
      <c r="G28" s="236">
        <v>3627</v>
      </c>
      <c r="H28" s="84">
        <f t="shared" si="0"/>
        <v>27725</v>
      </c>
      <c r="I28" s="357">
        <v>12519</v>
      </c>
      <c r="J28" s="318">
        <v>1550.66</v>
      </c>
      <c r="K28" s="83">
        <v>11547</v>
      </c>
      <c r="L28" s="324">
        <v>3627</v>
      </c>
      <c r="M28" s="84">
        <f t="shared" si="6"/>
        <v>29243.66</v>
      </c>
      <c r="N28" s="82">
        <f t="shared" si="4"/>
        <v>1518.6599999999999</v>
      </c>
      <c r="O28" s="85">
        <f t="shared" si="5"/>
        <v>5.4775834084761041E-2</v>
      </c>
    </row>
    <row r="29" spans="1:15" s="26" customFormat="1" ht="15.75" customHeight="1" x14ac:dyDescent="0.2">
      <c r="A29" s="133"/>
      <c r="B29" s="134"/>
      <c r="C29" s="144" t="s">
        <v>54</v>
      </c>
      <c r="D29" s="234">
        <v>18252</v>
      </c>
      <c r="E29" s="377">
        <v>1616</v>
      </c>
      <c r="F29" s="113">
        <v>10332</v>
      </c>
      <c r="G29" s="236">
        <v>3627</v>
      </c>
      <c r="H29" s="84">
        <f t="shared" si="0"/>
        <v>33827</v>
      </c>
      <c r="I29" s="83">
        <v>18252</v>
      </c>
      <c r="J29" s="318">
        <v>1550.66</v>
      </c>
      <c r="K29" s="83">
        <v>11547</v>
      </c>
      <c r="L29" s="324">
        <v>3627</v>
      </c>
      <c r="M29" s="84">
        <f t="shared" si="6"/>
        <v>34976.660000000003</v>
      </c>
      <c r="N29" s="82">
        <f t="shared" si="4"/>
        <v>1149.6600000000035</v>
      </c>
      <c r="O29" s="85">
        <f t="shared" si="5"/>
        <v>3.3986460519703297E-2</v>
      </c>
    </row>
    <row r="30" spans="1:15" s="26" customFormat="1" ht="15.75" customHeight="1" x14ac:dyDescent="0.2">
      <c r="A30" s="133"/>
      <c r="B30" s="134"/>
      <c r="C30" s="155" t="s">
        <v>111</v>
      </c>
      <c r="D30" s="305" t="s">
        <v>36</v>
      </c>
      <c r="E30" s="378" t="s">
        <v>36</v>
      </c>
      <c r="F30" s="307" t="s">
        <v>36</v>
      </c>
      <c r="G30" s="311" t="s">
        <v>36</v>
      </c>
      <c r="H30" s="312" t="s">
        <v>36</v>
      </c>
      <c r="I30" s="83">
        <v>12753</v>
      </c>
      <c r="J30" s="318">
        <v>1550.66</v>
      </c>
      <c r="K30" s="83">
        <v>11547</v>
      </c>
      <c r="L30" s="324">
        <v>3627</v>
      </c>
      <c r="M30" s="84">
        <f>SUM(I30:L30)</f>
        <v>29477.66</v>
      </c>
      <c r="N30" s="305" t="s">
        <v>120</v>
      </c>
      <c r="O30" s="374" t="s">
        <v>120</v>
      </c>
    </row>
    <row r="31" spans="1:15" s="26" customFormat="1" ht="15.75" customHeight="1" x14ac:dyDescent="0.2">
      <c r="A31" s="133"/>
      <c r="B31" s="134"/>
      <c r="C31" s="155" t="s">
        <v>112</v>
      </c>
      <c r="D31" s="234">
        <v>11736</v>
      </c>
      <c r="E31" s="366">
        <v>1616</v>
      </c>
      <c r="F31" s="313">
        <v>10332</v>
      </c>
      <c r="G31" s="236">
        <v>3627</v>
      </c>
      <c r="H31" s="84">
        <f t="shared" ref="H31:H39" si="7">SUM(D31:G31)</f>
        <v>27311</v>
      </c>
      <c r="I31" s="82">
        <v>11736</v>
      </c>
      <c r="J31" s="318">
        <v>1550.66</v>
      </c>
      <c r="K31" s="83">
        <v>11547</v>
      </c>
      <c r="L31" s="324">
        <v>3627</v>
      </c>
      <c r="M31" s="84">
        <f>SUM(I31:L31)</f>
        <v>28460.66</v>
      </c>
      <c r="N31" s="82">
        <f t="shared" ref="N31:N39" si="8">M31-H31</f>
        <v>1149.6599999999999</v>
      </c>
      <c r="O31" s="85">
        <f t="shared" ref="O31:O39" si="9">N31/H31</f>
        <v>4.2095126505803514E-2</v>
      </c>
    </row>
    <row r="32" spans="1:15" s="26" customFormat="1" ht="15.75" customHeight="1" x14ac:dyDescent="0.2">
      <c r="A32" s="133"/>
      <c r="B32" s="134"/>
      <c r="C32" s="169" t="s">
        <v>49</v>
      </c>
      <c r="D32" s="234">
        <v>14922</v>
      </c>
      <c r="E32" s="377">
        <v>1616</v>
      </c>
      <c r="F32" s="113">
        <v>10332</v>
      </c>
      <c r="G32" s="236">
        <v>3627</v>
      </c>
      <c r="H32" s="84">
        <f>SUM(D32:G32)</f>
        <v>30497</v>
      </c>
      <c r="I32" s="83">
        <v>15363</v>
      </c>
      <c r="J32" s="318">
        <v>1550.66</v>
      </c>
      <c r="K32" s="83">
        <v>11547</v>
      </c>
      <c r="L32" s="324">
        <v>3627</v>
      </c>
      <c r="M32" s="84">
        <f t="shared" ref="M32" si="10">SUM(I32:L32)</f>
        <v>32087.66</v>
      </c>
      <c r="N32" s="82">
        <f>M32-H32</f>
        <v>1590.6599999999999</v>
      </c>
      <c r="O32" s="85">
        <f>N32/H32</f>
        <v>5.2157917172180865E-2</v>
      </c>
    </row>
    <row r="33" spans="1:15" s="26" customFormat="1" ht="15.75" customHeight="1" x14ac:dyDescent="0.2">
      <c r="A33" s="133"/>
      <c r="B33" s="134"/>
      <c r="C33" s="169" t="s">
        <v>92</v>
      </c>
      <c r="D33" s="234">
        <v>10197</v>
      </c>
      <c r="E33" s="366">
        <v>1616</v>
      </c>
      <c r="F33" s="313">
        <v>10332</v>
      </c>
      <c r="G33" s="236">
        <v>3627</v>
      </c>
      <c r="H33" s="84">
        <f t="shared" si="7"/>
        <v>25772</v>
      </c>
      <c r="I33" s="82">
        <v>10197</v>
      </c>
      <c r="J33" s="318">
        <v>1550.66</v>
      </c>
      <c r="K33" s="83">
        <v>11547</v>
      </c>
      <c r="L33" s="324">
        <v>3627</v>
      </c>
      <c r="M33" s="84">
        <f t="shared" ref="M33:M39" si="11">SUM(I33:L33)</f>
        <v>26921.66</v>
      </c>
      <c r="N33" s="82">
        <f t="shared" si="8"/>
        <v>1149.6599999999999</v>
      </c>
      <c r="O33" s="85">
        <f t="shared" si="9"/>
        <v>4.4608877851932321E-2</v>
      </c>
    </row>
    <row r="34" spans="1:15" s="26" customFormat="1" ht="15.75" customHeight="1" x14ac:dyDescent="0.2">
      <c r="A34" s="133"/>
      <c r="B34" s="134"/>
      <c r="C34" s="169" t="s">
        <v>93</v>
      </c>
      <c r="D34" s="234">
        <v>13500</v>
      </c>
      <c r="E34" s="366">
        <v>1616</v>
      </c>
      <c r="F34" s="313">
        <v>10332</v>
      </c>
      <c r="G34" s="236">
        <v>3627</v>
      </c>
      <c r="H34" s="84">
        <f t="shared" si="7"/>
        <v>29075</v>
      </c>
      <c r="I34" s="82">
        <v>13500</v>
      </c>
      <c r="J34" s="318">
        <v>1550.66</v>
      </c>
      <c r="K34" s="83">
        <v>11547</v>
      </c>
      <c r="L34" s="324">
        <v>3627</v>
      </c>
      <c r="M34" s="84">
        <f t="shared" si="11"/>
        <v>30224.66</v>
      </c>
      <c r="N34" s="82">
        <f t="shared" si="8"/>
        <v>1149.6599999999999</v>
      </c>
      <c r="O34" s="85">
        <f t="shared" si="9"/>
        <v>3.9541186586414444E-2</v>
      </c>
    </row>
    <row r="35" spans="1:15" s="26" customFormat="1" ht="15.75" customHeight="1" x14ac:dyDescent="0.2">
      <c r="A35" s="133"/>
      <c r="B35" s="134"/>
      <c r="C35" s="169" t="s">
        <v>107</v>
      </c>
      <c r="D35" s="234">
        <v>10197</v>
      </c>
      <c r="E35" s="366">
        <v>1616</v>
      </c>
      <c r="F35" s="313">
        <v>10332</v>
      </c>
      <c r="G35" s="236">
        <v>3627</v>
      </c>
      <c r="H35" s="84">
        <f t="shared" si="7"/>
        <v>25772</v>
      </c>
      <c r="I35" s="82">
        <v>12231</v>
      </c>
      <c r="J35" s="318">
        <v>1550.66</v>
      </c>
      <c r="K35" s="83">
        <v>11547</v>
      </c>
      <c r="L35" s="324">
        <v>3627</v>
      </c>
      <c r="M35" s="84">
        <f t="shared" si="11"/>
        <v>28955.66</v>
      </c>
      <c r="N35" s="82">
        <f t="shared" si="8"/>
        <v>3183.66</v>
      </c>
      <c r="O35" s="85">
        <f t="shared" si="9"/>
        <v>0.12353173987273008</v>
      </c>
    </row>
    <row r="36" spans="1:15" s="26" customFormat="1" ht="15.75" customHeight="1" x14ac:dyDescent="0.2">
      <c r="A36" s="133"/>
      <c r="B36" s="134"/>
      <c r="C36" s="169" t="s">
        <v>109</v>
      </c>
      <c r="D36" s="234">
        <v>12150</v>
      </c>
      <c r="E36" s="366">
        <v>1616</v>
      </c>
      <c r="F36" s="313">
        <v>10332</v>
      </c>
      <c r="G36" s="236">
        <v>3627</v>
      </c>
      <c r="H36" s="84">
        <f t="shared" si="7"/>
        <v>27725</v>
      </c>
      <c r="I36" s="82">
        <v>12519</v>
      </c>
      <c r="J36" s="318">
        <v>1550.66</v>
      </c>
      <c r="K36" s="83">
        <v>11547</v>
      </c>
      <c r="L36" s="324">
        <v>3627</v>
      </c>
      <c r="M36" s="84">
        <f t="shared" ref="M36:M38" si="12">SUM(I36:L36)</f>
        <v>29243.66</v>
      </c>
      <c r="N36" s="82">
        <f t="shared" si="8"/>
        <v>1518.6599999999999</v>
      </c>
      <c r="O36" s="85">
        <f t="shared" si="9"/>
        <v>5.4775834084761041E-2</v>
      </c>
    </row>
    <row r="37" spans="1:15" s="26" customFormat="1" ht="15.75" customHeight="1" x14ac:dyDescent="0.2">
      <c r="A37" s="133"/>
      <c r="B37" s="134"/>
      <c r="C37" s="169" t="s">
        <v>110</v>
      </c>
      <c r="D37" s="234">
        <v>12150</v>
      </c>
      <c r="E37" s="366">
        <v>1616</v>
      </c>
      <c r="F37" s="313">
        <v>10332</v>
      </c>
      <c r="G37" s="236">
        <v>3627</v>
      </c>
      <c r="H37" s="84">
        <f t="shared" si="7"/>
        <v>27725</v>
      </c>
      <c r="I37" s="82">
        <v>12519</v>
      </c>
      <c r="J37" s="318">
        <v>1550.66</v>
      </c>
      <c r="K37" s="83">
        <v>11547</v>
      </c>
      <c r="L37" s="324">
        <v>3627</v>
      </c>
      <c r="M37" s="84">
        <f t="shared" si="12"/>
        <v>29243.66</v>
      </c>
      <c r="N37" s="82">
        <f t="shared" si="8"/>
        <v>1518.6599999999999</v>
      </c>
      <c r="O37" s="85">
        <f t="shared" si="9"/>
        <v>5.4775834084761041E-2</v>
      </c>
    </row>
    <row r="38" spans="1:15" s="26" customFormat="1" ht="15.75" customHeight="1" x14ac:dyDescent="0.2">
      <c r="A38" s="133"/>
      <c r="B38" s="134"/>
      <c r="C38" s="92" t="s">
        <v>126</v>
      </c>
      <c r="D38" s="305" t="s">
        <v>36</v>
      </c>
      <c r="E38" s="378" t="s">
        <v>36</v>
      </c>
      <c r="F38" s="307" t="s">
        <v>36</v>
      </c>
      <c r="G38" s="311" t="s">
        <v>36</v>
      </c>
      <c r="H38" s="312" t="s">
        <v>36</v>
      </c>
      <c r="I38" s="82">
        <v>8100</v>
      </c>
      <c r="J38" s="318">
        <v>1550.66</v>
      </c>
      <c r="K38" s="83">
        <v>11547</v>
      </c>
      <c r="L38" s="324">
        <v>3627</v>
      </c>
      <c r="M38" s="84">
        <f t="shared" si="12"/>
        <v>24824.66</v>
      </c>
      <c r="N38" s="305" t="s">
        <v>120</v>
      </c>
      <c r="O38" s="374" t="s">
        <v>120</v>
      </c>
    </row>
    <row r="39" spans="1:15" s="26" customFormat="1" ht="15.75" customHeight="1" thickBot="1" x14ac:dyDescent="0.25">
      <c r="A39" s="170"/>
      <c r="B39" s="171"/>
      <c r="C39" s="373" t="s">
        <v>94</v>
      </c>
      <c r="D39" s="234">
        <v>12510</v>
      </c>
      <c r="E39" s="366">
        <v>1616</v>
      </c>
      <c r="F39" s="313">
        <v>10332</v>
      </c>
      <c r="G39" s="236">
        <v>3627</v>
      </c>
      <c r="H39" s="84">
        <f t="shared" si="7"/>
        <v>28085</v>
      </c>
      <c r="I39" s="82">
        <v>12888</v>
      </c>
      <c r="J39" s="318">
        <v>1550.66</v>
      </c>
      <c r="K39" s="83">
        <v>11547</v>
      </c>
      <c r="L39" s="324">
        <v>3627</v>
      </c>
      <c r="M39" s="84">
        <f t="shared" si="11"/>
        <v>29612.66</v>
      </c>
      <c r="N39" s="82">
        <f t="shared" si="8"/>
        <v>1527.6599999999999</v>
      </c>
      <c r="O39" s="85">
        <f t="shared" si="9"/>
        <v>5.43941605839416E-2</v>
      </c>
    </row>
    <row r="40" spans="1:15" ht="16.5" thickBot="1" x14ac:dyDescent="0.3">
      <c r="A40" s="36" t="s">
        <v>6</v>
      </c>
      <c r="B40" s="184"/>
      <c r="C40" s="184"/>
      <c r="D40" s="358"/>
      <c r="E40" s="379"/>
      <c r="F40" s="243"/>
      <c r="G40" s="243"/>
      <c r="H40" s="94"/>
      <c r="I40" s="93"/>
      <c r="J40" s="322"/>
      <c r="K40" s="73"/>
      <c r="L40" s="322"/>
      <c r="M40" s="94"/>
      <c r="N40" s="93"/>
      <c r="O40" s="75"/>
    </row>
    <row r="41" spans="1:15" ht="15.75" customHeight="1" x14ac:dyDescent="0.2">
      <c r="A41" s="133"/>
      <c r="B41" s="134" t="s">
        <v>2</v>
      </c>
      <c r="C41" s="134"/>
      <c r="D41" s="343"/>
      <c r="E41" s="236"/>
      <c r="F41" s="245"/>
      <c r="G41" s="245"/>
      <c r="H41" s="97"/>
      <c r="I41" s="95"/>
      <c r="J41" s="324"/>
      <c r="K41" s="77"/>
      <c r="L41" s="96"/>
      <c r="M41" s="97"/>
      <c r="N41" s="95"/>
      <c r="O41" s="98"/>
    </row>
    <row r="42" spans="1:15" ht="15.75" customHeight="1" x14ac:dyDescent="0.2">
      <c r="A42" s="133"/>
      <c r="B42" s="134"/>
      <c r="C42" s="134" t="s">
        <v>26</v>
      </c>
      <c r="D42" s="234">
        <v>9036</v>
      </c>
      <c r="E42" s="113">
        <v>1093</v>
      </c>
      <c r="F42" s="113">
        <v>10100</v>
      </c>
      <c r="G42" s="113">
        <v>3627</v>
      </c>
      <c r="H42" s="84">
        <f t="shared" ref="H42:H44" si="13">SUM(D42:G42)</f>
        <v>23856</v>
      </c>
      <c r="I42" s="82">
        <v>9312</v>
      </c>
      <c r="J42" s="83">
        <v>1101.76</v>
      </c>
      <c r="K42" s="83">
        <v>10500</v>
      </c>
      <c r="L42" s="83">
        <v>3627</v>
      </c>
      <c r="M42" s="84">
        <f>SUM(I42:L42)</f>
        <v>24540.760000000002</v>
      </c>
      <c r="N42" s="82">
        <f>M42-H42</f>
        <v>684.76000000000204</v>
      </c>
      <c r="O42" s="85">
        <f>N42/H42</f>
        <v>2.8703890006706992E-2</v>
      </c>
    </row>
    <row r="43" spans="1:15" ht="15.75" customHeight="1" x14ac:dyDescent="0.2">
      <c r="A43" s="133"/>
      <c r="B43" s="134"/>
      <c r="C43" s="134" t="s">
        <v>55</v>
      </c>
      <c r="D43" s="234">
        <v>9420</v>
      </c>
      <c r="E43" s="113">
        <v>1093</v>
      </c>
      <c r="F43" s="113">
        <v>10100</v>
      </c>
      <c r="G43" s="113">
        <v>3627</v>
      </c>
      <c r="H43" s="84">
        <f t="shared" si="13"/>
        <v>24240</v>
      </c>
      <c r="I43" s="82">
        <v>9708</v>
      </c>
      <c r="J43" s="83">
        <v>1101.76</v>
      </c>
      <c r="K43" s="83">
        <v>10500</v>
      </c>
      <c r="L43" s="83">
        <v>3627</v>
      </c>
      <c r="M43" s="84">
        <f t="shared" ref="M43:M44" si="14">SUM(I43:L43)</f>
        <v>24936.760000000002</v>
      </c>
      <c r="N43" s="82">
        <f>M43-H43</f>
        <v>696.76000000000204</v>
      </c>
      <c r="O43" s="85">
        <f>N43/H43</f>
        <v>2.874422442244233E-2</v>
      </c>
    </row>
    <row r="44" spans="1:15" ht="15.75" customHeight="1" thickBot="1" x14ac:dyDescent="0.25">
      <c r="A44" s="133"/>
      <c r="B44" s="134"/>
      <c r="C44" s="134" t="s">
        <v>69</v>
      </c>
      <c r="D44" s="234">
        <v>9756</v>
      </c>
      <c r="E44" s="113">
        <v>1093</v>
      </c>
      <c r="F44" s="113">
        <v>10100</v>
      </c>
      <c r="G44" s="113">
        <v>3627</v>
      </c>
      <c r="H44" s="84">
        <f t="shared" si="13"/>
        <v>24576</v>
      </c>
      <c r="I44" s="82">
        <v>10044</v>
      </c>
      <c r="J44" s="83">
        <v>1101.76</v>
      </c>
      <c r="K44" s="83">
        <v>10500</v>
      </c>
      <c r="L44" s="83">
        <v>3627</v>
      </c>
      <c r="M44" s="84">
        <f t="shared" si="14"/>
        <v>25272.760000000002</v>
      </c>
      <c r="N44" s="82">
        <f>M44-H44</f>
        <v>696.76000000000204</v>
      </c>
      <c r="O44" s="85">
        <f>N44/H44</f>
        <v>2.835123697916675E-2</v>
      </c>
    </row>
    <row r="45" spans="1:15" ht="15.75" customHeight="1" x14ac:dyDescent="0.2">
      <c r="A45" s="135"/>
      <c r="B45" s="136" t="s">
        <v>5</v>
      </c>
      <c r="C45" s="136"/>
      <c r="D45" s="359"/>
      <c r="E45" s="255"/>
      <c r="F45" s="255"/>
      <c r="G45" s="255"/>
      <c r="H45" s="360"/>
      <c r="I45" s="361"/>
      <c r="J45" s="362"/>
      <c r="K45" s="362"/>
      <c r="L45" s="362"/>
      <c r="M45" s="360"/>
      <c r="N45" s="361"/>
      <c r="O45" s="363"/>
    </row>
    <row r="46" spans="1:15" ht="15.75" customHeight="1" x14ac:dyDescent="0.2">
      <c r="A46" s="133"/>
      <c r="B46" s="134"/>
      <c r="C46" s="134" t="s">
        <v>64</v>
      </c>
      <c r="D46" s="234">
        <v>8744</v>
      </c>
      <c r="E46" s="113">
        <v>983</v>
      </c>
      <c r="F46" s="113">
        <v>10332</v>
      </c>
      <c r="G46" s="113">
        <v>3627</v>
      </c>
      <c r="H46" s="84">
        <f t="shared" ref="H46:H48" si="15">SUM(D46:G46)</f>
        <v>23686</v>
      </c>
      <c r="I46" s="82">
        <v>9008</v>
      </c>
      <c r="J46" s="83">
        <v>989</v>
      </c>
      <c r="K46" s="83">
        <v>11108</v>
      </c>
      <c r="L46" s="83">
        <v>3627</v>
      </c>
      <c r="M46" s="84">
        <f t="shared" ref="M46:M48" si="16">SUM(I46:L46)</f>
        <v>24732</v>
      </c>
      <c r="N46" s="82">
        <f>M46-H46</f>
        <v>1046</v>
      </c>
      <c r="O46" s="85">
        <f>N46/H46</f>
        <v>4.4161107827408598E-2</v>
      </c>
    </row>
    <row r="47" spans="1:15" s="26" customFormat="1" ht="15.75" customHeight="1" x14ac:dyDescent="0.2">
      <c r="A47" s="133"/>
      <c r="B47" s="134"/>
      <c r="C47" s="134" t="s">
        <v>89</v>
      </c>
      <c r="D47" s="234">
        <v>9368</v>
      </c>
      <c r="E47" s="113">
        <v>983</v>
      </c>
      <c r="F47" s="113">
        <v>10332</v>
      </c>
      <c r="G47" s="113">
        <v>3627</v>
      </c>
      <c r="H47" s="84">
        <f t="shared" si="15"/>
        <v>24310</v>
      </c>
      <c r="I47" s="82">
        <v>9648</v>
      </c>
      <c r="J47" s="83">
        <v>989</v>
      </c>
      <c r="K47" s="83">
        <v>11108</v>
      </c>
      <c r="L47" s="83">
        <v>3627</v>
      </c>
      <c r="M47" s="84">
        <f t="shared" si="16"/>
        <v>25372</v>
      </c>
      <c r="N47" s="82">
        <f>M47-H47</f>
        <v>1062</v>
      </c>
      <c r="O47" s="85">
        <f>N47/H47</f>
        <v>4.3685726038667216E-2</v>
      </c>
    </row>
    <row r="48" spans="1:15" ht="15.75" customHeight="1" thickBot="1" x14ac:dyDescent="0.25">
      <c r="A48" s="133"/>
      <c r="B48" s="134"/>
      <c r="C48" s="134" t="s">
        <v>90</v>
      </c>
      <c r="D48" s="234">
        <v>9000</v>
      </c>
      <c r="E48" s="113">
        <v>983</v>
      </c>
      <c r="F48" s="113">
        <v>10332</v>
      </c>
      <c r="G48" s="113">
        <v>3627</v>
      </c>
      <c r="H48" s="84">
        <f t="shared" si="15"/>
        <v>23942</v>
      </c>
      <c r="I48" s="82">
        <v>9272</v>
      </c>
      <c r="J48" s="83">
        <v>989</v>
      </c>
      <c r="K48" s="83">
        <v>11108</v>
      </c>
      <c r="L48" s="83">
        <v>3627</v>
      </c>
      <c r="M48" s="84">
        <f t="shared" si="16"/>
        <v>24996</v>
      </c>
      <c r="N48" s="82">
        <f>M48-H48</f>
        <v>1054</v>
      </c>
      <c r="O48" s="85">
        <f>N48/H48</f>
        <v>4.4023055717985128E-2</v>
      </c>
    </row>
    <row r="49" spans="1:15" ht="16.5" thickBot="1" x14ac:dyDescent="0.3">
      <c r="A49" s="29" t="s">
        <v>82</v>
      </c>
      <c r="B49" s="130"/>
      <c r="C49" s="130"/>
      <c r="D49" s="241"/>
      <c r="E49" s="242"/>
      <c r="F49" s="242"/>
      <c r="G49" s="242"/>
      <c r="H49" s="94"/>
      <c r="I49" s="93"/>
      <c r="J49" s="322"/>
      <c r="K49" s="322"/>
      <c r="L49" s="322"/>
      <c r="M49" s="94"/>
      <c r="N49" s="93"/>
      <c r="O49" s="75"/>
    </row>
    <row r="50" spans="1:15" ht="15.75" customHeight="1" x14ac:dyDescent="0.2">
      <c r="A50" s="135"/>
      <c r="B50" s="136" t="s">
        <v>2</v>
      </c>
      <c r="C50" s="164"/>
      <c r="D50" s="364"/>
      <c r="E50" s="246"/>
      <c r="F50" s="246"/>
      <c r="G50" s="246"/>
      <c r="H50" s="365"/>
      <c r="I50" s="292"/>
      <c r="J50" s="96"/>
      <c r="K50" s="96"/>
      <c r="L50" s="96"/>
      <c r="M50" s="365"/>
      <c r="N50" s="292"/>
      <c r="O50" s="80"/>
    </row>
    <row r="51" spans="1:15" ht="15.75" customHeight="1" x14ac:dyDescent="0.2">
      <c r="A51" s="133"/>
      <c r="B51" s="134"/>
      <c r="C51" s="155" t="s">
        <v>91</v>
      </c>
      <c r="D51" s="234">
        <v>11964</v>
      </c>
      <c r="E51" s="113">
        <v>918.32</v>
      </c>
      <c r="F51" s="113">
        <v>10332</v>
      </c>
      <c r="G51" s="113">
        <v>3627</v>
      </c>
      <c r="H51" s="84">
        <f t="shared" ref="H51:H53" si="17">SUM(D51:G51)</f>
        <v>26841.32</v>
      </c>
      <c r="I51" s="82">
        <v>12204</v>
      </c>
      <c r="J51" s="83">
        <v>1098.96</v>
      </c>
      <c r="K51" s="366">
        <v>11547</v>
      </c>
      <c r="L51" s="83">
        <v>3627</v>
      </c>
      <c r="M51" s="84">
        <f t="shared" ref="M51:M62" si="18">SUM(I51:L51)</f>
        <v>28476.959999999999</v>
      </c>
      <c r="N51" s="82">
        <f>M51-H51</f>
        <v>1635.6399999999994</v>
      </c>
      <c r="O51" s="85">
        <f>N51/H51</f>
        <v>6.093739056052383E-2</v>
      </c>
    </row>
    <row r="52" spans="1:15" s="26" customFormat="1" ht="15.75" customHeight="1" x14ac:dyDescent="0.2">
      <c r="A52" s="133"/>
      <c r="B52" s="134"/>
      <c r="C52" s="155" t="s">
        <v>83</v>
      </c>
      <c r="D52" s="113">
        <v>12564</v>
      </c>
      <c r="E52" s="235">
        <v>918.32</v>
      </c>
      <c r="F52" s="113">
        <v>10332</v>
      </c>
      <c r="G52" s="113">
        <v>3627</v>
      </c>
      <c r="H52" s="84">
        <f t="shared" si="17"/>
        <v>27441.32</v>
      </c>
      <c r="I52" s="367">
        <v>12804</v>
      </c>
      <c r="J52" s="113">
        <v>1098.96</v>
      </c>
      <c r="K52" s="113">
        <v>11547</v>
      </c>
      <c r="L52" s="83">
        <v>3627</v>
      </c>
      <c r="M52" s="84">
        <f t="shared" si="18"/>
        <v>29076.959999999999</v>
      </c>
      <c r="N52" s="82">
        <f t="shared" ref="N52:N53" si="19">M52-H52</f>
        <v>1635.6399999999994</v>
      </c>
      <c r="O52" s="85">
        <f t="shared" ref="O52:O53" si="20">N52/H52</f>
        <v>5.9605004423985412E-2</v>
      </c>
    </row>
    <row r="53" spans="1:15" s="26" customFormat="1" ht="15.75" customHeight="1" x14ac:dyDescent="0.2">
      <c r="A53" s="133"/>
      <c r="B53" s="134"/>
      <c r="C53" s="155" t="s">
        <v>106</v>
      </c>
      <c r="D53" s="113">
        <v>12960</v>
      </c>
      <c r="E53" s="235">
        <v>918.32</v>
      </c>
      <c r="F53" s="113">
        <v>10332</v>
      </c>
      <c r="G53" s="113">
        <v>3627</v>
      </c>
      <c r="H53" s="84">
        <f t="shared" si="17"/>
        <v>27837.32</v>
      </c>
      <c r="I53" s="367">
        <v>13224</v>
      </c>
      <c r="J53" s="113">
        <v>1098.96</v>
      </c>
      <c r="K53" s="113">
        <v>11547</v>
      </c>
      <c r="L53" s="83">
        <v>3627</v>
      </c>
      <c r="M53" s="84">
        <f t="shared" si="18"/>
        <v>29496.959999999999</v>
      </c>
      <c r="N53" s="82">
        <f t="shared" si="19"/>
        <v>1659.6399999999994</v>
      </c>
      <c r="O53" s="85">
        <f t="shared" si="20"/>
        <v>5.9619244956051781E-2</v>
      </c>
    </row>
    <row r="54" spans="1:15" ht="15.75" customHeight="1" x14ac:dyDescent="0.2">
      <c r="A54" s="152"/>
      <c r="B54" s="153" t="s">
        <v>5</v>
      </c>
      <c r="C54" s="420"/>
      <c r="D54" s="328"/>
      <c r="E54" s="247"/>
      <c r="F54" s="247"/>
      <c r="G54" s="247"/>
      <c r="H54" s="329"/>
      <c r="I54" s="368"/>
      <c r="J54" s="369"/>
      <c r="K54" s="429"/>
      <c r="L54" s="331"/>
      <c r="M54" s="329"/>
      <c r="N54" s="330"/>
      <c r="O54" s="333"/>
    </row>
    <row r="55" spans="1:15" ht="15.75" customHeight="1" x14ac:dyDescent="0.2">
      <c r="A55" s="133"/>
      <c r="B55" s="134"/>
      <c r="C55" s="155" t="s">
        <v>8</v>
      </c>
      <c r="D55" s="234">
        <v>11187</v>
      </c>
      <c r="E55" s="113">
        <v>815.03</v>
      </c>
      <c r="F55" s="113">
        <v>10332</v>
      </c>
      <c r="G55" s="113">
        <v>3627</v>
      </c>
      <c r="H55" s="84">
        <f t="shared" ref="H55:H62" si="21">SUM(D55:G55)</f>
        <v>25961.03</v>
      </c>
      <c r="I55" s="82">
        <v>11295</v>
      </c>
      <c r="J55" s="83">
        <v>1032.96</v>
      </c>
      <c r="K55" s="83">
        <v>11547</v>
      </c>
      <c r="L55" s="83">
        <v>3627</v>
      </c>
      <c r="M55" s="84">
        <f t="shared" si="18"/>
        <v>27501.96</v>
      </c>
      <c r="N55" s="82">
        <f t="shared" ref="N55:N62" si="22">M55-H55</f>
        <v>1540.9300000000003</v>
      </c>
      <c r="O55" s="85">
        <f t="shared" ref="O55:O62" si="23">N55/H55</f>
        <v>5.9355503229263258E-2</v>
      </c>
    </row>
    <row r="56" spans="1:15" ht="15.75" customHeight="1" x14ac:dyDescent="0.2">
      <c r="A56" s="133"/>
      <c r="B56" s="134"/>
      <c r="C56" s="155" t="s">
        <v>9</v>
      </c>
      <c r="D56" s="234">
        <v>11187</v>
      </c>
      <c r="E56" s="113">
        <v>815.03</v>
      </c>
      <c r="F56" s="113">
        <v>10332</v>
      </c>
      <c r="G56" s="113">
        <v>3627</v>
      </c>
      <c r="H56" s="84">
        <f t="shared" si="21"/>
        <v>25961.03</v>
      </c>
      <c r="I56" s="82">
        <v>11295</v>
      </c>
      <c r="J56" s="83">
        <v>1032.96</v>
      </c>
      <c r="K56" s="83">
        <v>11547</v>
      </c>
      <c r="L56" s="83">
        <v>3627</v>
      </c>
      <c r="M56" s="84">
        <f t="shared" si="18"/>
        <v>27501.96</v>
      </c>
      <c r="N56" s="82">
        <f t="shared" si="22"/>
        <v>1540.9300000000003</v>
      </c>
      <c r="O56" s="85">
        <f t="shared" si="23"/>
        <v>5.9355503229263258E-2</v>
      </c>
    </row>
    <row r="57" spans="1:15" ht="15.75" customHeight="1" x14ac:dyDescent="0.2">
      <c r="A57" s="133"/>
      <c r="B57" s="134"/>
      <c r="C57" s="155" t="s">
        <v>4</v>
      </c>
      <c r="D57" s="234">
        <v>12285</v>
      </c>
      <c r="E57" s="113">
        <v>815.03</v>
      </c>
      <c r="F57" s="113">
        <v>10332</v>
      </c>
      <c r="G57" s="113">
        <v>3627</v>
      </c>
      <c r="H57" s="84">
        <f t="shared" si="21"/>
        <v>27059.03</v>
      </c>
      <c r="I57" s="82">
        <v>12402</v>
      </c>
      <c r="J57" s="83">
        <v>1032.96</v>
      </c>
      <c r="K57" s="83">
        <v>11547</v>
      </c>
      <c r="L57" s="83">
        <v>3627</v>
      </c>
      <c r="M57" s="84">
        <f t="shared" si="18"/>
        <v>28608.959999999999</v>
      </c>
      <c r="N57" s="82">
        <f t="shared" si="22"/>
        <v>1549.9300000000003</v>
      </c>
      <c r="O57" s="85">
        <f t="shared" si="23"/>
        <v>5.727958467099524E-2</v>
      </c>
    </row>
    <row r="58" spans="1:15" ht="15.75" customHeight="1" x14ac:dyDescent="0.2">
      <c r="A58" s="133"/>
      <c r="B58" s="134"/>
      <c r="C58" s="155" t="s">
        <v>24</v>
      </c>
      <c r="D58" s="234">
        <v>11187</v>
      </c>
      <c r="E58" s="113">
        <v>815.03</v>
      </c>
      <c r="F58" s="113">
        <v>10332</v>
      </c>
      <c r="G58" s="113">
        <v>3627</v>
      </c>
      <c r="H58" s="84">
        <f t="shared" si="21"/>
        <v>25961.03</v>
      </c>
      <c r="I58" s="82">
        <v>11295</v>
      </c>
      <c r="J58" s="83">
        <v>1032.96</v>
      </c>
      <c r="K58" s="83">
        <v>11547</v>
      </c>
      <c r="L58" s="83">
        <v>3627</v>
      </c>
      <c r="M58" s="84">
        <f t="shared" si="18"/>
        <v>27501.96</v>
      </c>
      <c r="N58" s="82">
        <f t="shared" si="22"/>
        <v>1540.9300000000003</v>
      </c>
      <c r="O58" s="85">
        <f t="shared" si="23"/>
        <v>5.9355503229263258E-2</v>
      </c>
    </row>
    <row r="59" spans="1:15" ht="15.75" customHeight="1" x14ac:dyDescent="0.2">
      <c r="A59" s="133"/>
      <c r="B59" s="134"/>
      <c r="C59" s="155" t="s">
        <v>10</v>
      </c>
      <c r="D59" s="234">
        <v>11187</v>
      </c>
      <c r="E59" s="113">
        <v>815.03</v>
      </c>
      <c r="F59" s="113">
        <v>10332</v>
      </c>
      <c r="G59" s="113">
        <v>3627</v>
      </c>
      <c r="H59" s="84">
        <f t="shared" si="21"/>
        <v>25961.03</v>
      </c>
      <c r="I59" s="82">
        <v>11295</v>
      </c>
      <c r="J59" s="83">
        <v>1032.96</v>
      </c>
      <c r="K59" s="83">
        <v>11547</v>
      </c>
      <c r="L59" s="83">
        <v>3627</v>
      </c>
      <c r="M59" s="84">
        <f t="shared" si="18"/>
        <v>27501.96</v>
      </c>
      <c r="N59" s="82">
        <f t="shared" si="22"/>
        <v>1540.9300000000003</v>
      </c>
      <c r="O59" s="85">
        <f t="shared" si="23"/>
        <v>5.9355503229263258E-2</v>
      </c>
    </row>
    <row r="60" spans="1:15" ht="15.75" customHeight="1" x14ac:dyDescent="0.2">
      <c r="A60" s="133"/>
      <c r="B60" s="134"/>
      <c r="C60" s="169" t="s">
        <v>7</v>
      </c>
      <c r="D60" s="234">
        <v>11187</v>
      </c>
      <c r="E60" s="113">
        <v>815.03</v>
      </c>
      <c r="F60" s="113">
        <v>10332</v>
      </c>
      <c r="G60" s="113">
        <v>3627</v>
      </c>
      <c r="H60" s="84">
        <f t="shared" si="21"/>
        <v>25961.03</v>
      </c>
      <c r="I60" s="82">
        <v>11295</v>
      </c>
      <c r="J60" s="83">
        <v>1032.96</v>
      </c>
      <c r="K60" s="83">
        <v>11547</v>
      </c>
      <c r="L60" s="83">
        <v>3627</v>
      </c>
      <c r="M60" s="84">
        <f t="shared" si="18"/>
        <v>27501.96</v>
      </c>
      <c r="N60" s="82">
        <f t="shared" si="22"/>
        <v>1540.9300000000003</v>
      </c>
      <c r="O60" s="85">
        <f t="shared" si="23"/>
        <v>5.9355503229263258E-2</v>
      </c>
    </row>
    <row r="61" spans="1:15" s="26" customFormat="1" ht="15.75" customHeight="1" x14ac:dyDescent="0.2">
      <c r="A61" s="133"/>
      <c r="B61" s="134"/>
      <c r="C61" s="169" t="s">
        <v>41</v>
      </c>
      <c r="D61" s="234">
        <v>12285</v>
      </c>
      <c r="E61" s="113">
        <v>815.03</v>
      </c>
      <c r="F61" s="113">
        <v>10332</v>
      </c>
      <c r="G61" s="113">
        <v>3627</v>
      </c>
      <c r="H61" s="84">
        <f t="shared" si="21"/>
        <v>27059.03</v>
      </c>
      <c r="I61" s="82">
        <v>12402</v>
      </c>
      <c r="J61" s="83">
        <v>1032.96</v>
      </c>
      <c r="K61" s="83">
        <v>11547</v>
      </c>
      <c r="L61" s="83">
        <v>3627</v>
      </c>
      <c r="M61" s="84">
        <f t="shared" si="18"/>
        <v>28608.959999999999</v>
      </c>
      <c r="N61" s="82">
        <f t="shared" si="22"/>
        <v>1549.9300000000003</v>
      </c>
      <c r="O61" s="85">
        <f t="shared" si="23"/>
        <v>5.727958467099524E-2</v>
      </c>
    </row>
    <row r="62" spans="1:15" ht="15.75" customHeight="1" thickBot="1" x14ac:dyDescent="0.25">
      <c r="A62" s="170"/>
      <c r="B62" s="171"/>
      <c r="C62" s="373" t="s">
        <v>3</v>
      </c>
      <c r="D62" s="248">
        <v>12285</v>
      </c>
      <c r="E62" s="249">
        <v>815.03</v>
      </c>
      <c r="F62" s="249">
        <v>10332</v>
      </c>
      <c r="G62" s="249">
        <v>3627</v>
      </c>
      <c r="H62" s="84">
        <f t="shared" si="21"/>
        <v>27059.03</v>
      </c>
      <c r="I62" s="293">
        <v>12402</v>
      </c>
      <c r="J62" s="341">
        <v>1032.96</v>
      </c>
      <c r="K62" s="341">
        <v>11547</v>
      </c>
      <c r="L62" s="341">
        <v>3627</v>
      </c>
      <c r="M62" s="103">
        <f t="shared" si="18"/>
        <v>28608.959999999999</v>
      </c>
      <c r="N62" s="293">
        <f t="shared" si="22"/>
        <v>1549.9300000000003</v>
      </c>
      <c r="O62" s="104">
        <f t="shared" si="23"/>
        <v>5.727958467099524E-2</v>
      </c>
    </row>
    <row r="63" spans="1:15" ht="19.5" thickBot="1" x14ac:dyDescent="0.3">
      <c r="A63" s="29" t="s">
        <v>46</v>
      </c>
      <c r="B63" s="130"/>
      <c r="C63" s="422"/>
      <c r="D63" s="430"/>
      <c r="E63" s="409"/>
      <c r="F63" s="409"/>
      <c r="G63" s="409"/>
      <c r="H63" s="431"/>
      <c r="I63" s="412"/>
      <c r="J63" s="411"/>
      <c r="K63" s="411"/>
      <c r="L63" s="411"/>
      <c r="M63" s="432"/>
      <c r="N63" s="93"/>
      <c r="O63" s="75"/>
    </row>
    <row r="64" spans="1:15" ht="15.75" customHeight="1" x14ac:dyDescent="0.2">
      <c r="A64" s="133"/>
      <c r="B64" s="134" t="s">
        <v>2</v>
      </c>
      <c r="C64" s="169"/>
      <c r="D64" s="253"/>
      <c r="E64" s="254"/>
      <c r="F64" s="254"/>
      <c r="G64" s="254"/>
      <c r="H64" s="433"/>
      <c r="I64" s="108"/>
      <c r="J64" s="109"/>
      <c r="K64" s="109"/>
      <c r="L64" s="362"/>
      <c r="M64" s="363"/>
      <c r="N64" s="108"/>
      <c r="O64" s="110"/>
    </row>
    <row r="65" spans="1:15" ht="15.75" customHeight="1" x14ac:dyDescent="0.2">
      <c r="A65" s="133"/>
      <c r="B65" s="134"/>
      <c r="C65" s="169" t="s">
        <v>13</v>
      </c>
      <c r="D65" s="234">
        <v>10800</v>
      </c>
      <c r="E65" s="113">
        <v>254.7</v>
      </c>
      <c r="F65" s="113">
        <v>10332</v>
      </c>
      <c r="G65" s="113">
        <v>3627</v>
      </c>
      <c r="H65" s="84">
        <f t="shared" ref="H65:H82" si="24">SUM(D65:G65)</f>
        <v>25013.7</v>
      </c>
      <c r="I65" s="82">
        <v>10980</v>
      </c>
      <c r="J65" s="83">
        <v>254.7</v>
      </c>
      <c r="K65" s="83">
        <v>11547</v>
      </c>
      <c r="L65" s="83">
        <v>3627</v>
      </c>
      <c r="M65" s="84">
        <f t="shared" ref="M65:M82" si="25">SUM(I65:L65)</f>
        <v>26408.7</v>
      </c>
      <c r="N65" s="82">
        <f>M65-H65</f>
        <v>1395</v>
      </c>
      <c r="O65" s="85">
        <f>N65/H65</f>
        <v>5.5769438347785409E-2</v>
      </c>
    </row>
    <row r="66" spans="1:15" ht="15.75" customHeight="1" x14ac:dyDescent="0.2">
      <c r="A66" s="133"/>
      <c r="B66" s="134"/>
      <c r="C66" s="177" t="s">
        <v>37</v>
      </c>
      <c r="D66" s="237">
        <v>6180</v>
      </c>
      <c r="E66" s="239">
        <v>254.7</v>
      </c>
      <c r="F66" s="239">
        <v>10332</v>
      </c>
      <c r="G66" s="239">
        <v>3627</v>
      </c>
      <c r="H66" s="239">
        <f t="shared" si="24"/>
        <v>20393.7</v>
      </c>
      <c r="I66" s="89">
        <v>6180</v>
      </c>
      <c r="J66" s="325">
        <v>254.7</v>
      </c>
      <c r="K66" s="325">
        <v>11547</v>
      </c>
      <c r="L66" s="325">
        <v>3627</v>
      </c>
      <c r="M66" s="90">
        <f t="shared" si="25"/>
        <v>21608.7</v>
      </c>
      <c r="N66" s="89">
        <f>M66-H66</f>
        <v>1215</v>
      </c>
      <c r="O66" s="91">
        <f>N66/H66</f>
        <v>5.9577222377498934E-2</v>
      </c>
    </row>
    <row r="67" spans="1:15" ht="15.75" customHeight="1" x14ac:dyDescent="0.2">
      <c r="A67" s="152"/>
      <c r="B67" s="153" t="s">
        <v>5</v>
      </c>
      <c r="C67" s="193"/>
      <c r="D67" s="234"/>
      <c r="E67" s="113"/>
      <c r="F67" s="113"/>
      <c r="G67" s="113"/>
      <c r="H67" s="84"/>
      <c r="I67" s="82"/>
      <c r="J67" s="83"/>
      <c r="K67" s="83"/>
      <c r="L67" s="83"/>
      <c r="M67" s="84"/>
      <c r="N67" s="82"/>
      <c r="O67" s="85"/>
    </row>
    <row r="68" spans="1:15" ht="15.75" customHeight="1" x14ac:dyDescent="0.2">
      <c r="A68" s="133"/>
      <c r="B68" s="134"/>
      <c r="C68" s="169" t="s">
        <v>136</v>
      </c>
      <c r="D68" s="305" t="s">
        <v>36</v>
      </c>
      <c r="E68" s="313" t="s">
        <v>36</v>
      </c>
      <c r="F68" s="313" t="s">
        <v>36</v>
      </c>
      <c r="G68" s="313" t="s">
        <v>36</v>
      </c>
      <c r="H68" s="346" t="s">
        <v>36</v>
      </c>
      <c r="I68" s="305" t="s">
        <v>36</v>
      </c>
      <c r="J68" s="313" t="s">
        <v>36</v>
      </c>
      <c r="K68" s="313" t="s">
        <v>36</v>
      </c>
      <c r="L68" s="313" t="s">
        <v>36</v>
      </c>
      <c r="M68" s="346" t="s">
        <v>36</v>
      </c>
      <c r="N68" s="305" t="s">
        <v>36</v>
      </c>
      <c r="O68" s="346" t="s">
        <v>36</v>
      </c>
    </row>
    <row r="69" spans="1:15" s="26" customFormat="1" ht="15.75" customHeight="1" x14ac:dyDescent="0.2">
      <c r="A69" s="133"/>
      <c r="B69" s="134"/>
      <c r="C69" s="169" t="s">
        <v>56</v>
      </c>
      <c r="D69" s="234">
        <v>10440</v>
      </c>
      <c r="E69" s="113">
        <v>254.7</v>
      </c>
      <c r="F69" s="113">
        <v>10332</v>
      </c>
      <c r="G69" s="113">
        <v>3627</v>
      </c>
      <c r="H69" s="84">
        <f t="shared" si="24"/>
        <v>24653.7</v>
      </c>
      <c r="I69" s="82">
        <v>10620</v>
      </c>
      <c r="J69" s="83">
        <v>254.7</v>
      </c>
      <c r="K69" s="83">
        <v>11547</v>
      </c>
      <c r="L69" s="83">
        <v>3627</v>
      </c>
      <c r="M69" s="84">
        <f t="shared" si="25"/>
        <v>26048.7</v>
      </c>
      <c r="N69" s="82">
        <f t="shared" ref="N69:N72" si="26">M69-H69</f>
        <v>1395</v>
      </c>
      <c r="O69" s="85">
        <f t="shared" ref="O69:O71" si="27">N69/H69</f>
        <v>5.6583798780710397E-2</v>
      </c>
    </row>
    <row r="70" spans="1:15" s="26" customFormat="1" ht="15.75" customHeight="1" x14ac:dyDescent="0.2">
      <c r="A70" s="133"/>
      <c r="B70" s="134"/>
      <c r="C70" s="169" t="s">
        <v>57</v>
      </c>
      <c r="D70" s="234">
        <v>8145</v>
      </c>
      <c r="E70" s="113">
        <v>254.7</v>
      </c>
      <c r="F70" s="113">
        <v>10332</v>
      </c>
      <c r="G70" s="113">
        <v>3627</v>
      </c>
      <c r="H70" s="84">
        <f t="shared" si="24"/>
        <v>22358.7</v>
      </c>
      <c r="I70" s="82">
        <v>8325</v>
      </c>
      <c r="J70" s="83">
        <v>254.7</v>
      </c>
      <c r="K70" s="83">
        <v>11547</v>
      </c>
      <c r="L70" s="83">
        <v>3627</v>
      </c>
      <c r="M70" s="84">
        <f t="shared" si="25"/>
        <v>23753.7</v>
      </c>
      <c r="N70" s="82">
        <f t="shared" si="26"/>
        <v>1395</v>
      </c>
      <c r="O70" s="85">
        <f t="shared" si="27"/>
        <v>6.2391820633578871E-2</v>
      </c>
    </row>
    <row r="71" spans="1:15" s="26" customFormat="1" ht="15.75" customHeight="1" x14ac:dyDescent="0.2">
      <c r="A71" s="133"/>
      <c r="B71" s="134"/>
      <c r="C71" s="155" t="s">
        <v>58</v>
      </c>
      <c r="D71" s="234">
        <v>10665</v>
      </c>
      <c r="E71" s="113">
        <v>254.7</v>
      </c>
      <c r="F71" s="113">
        <v>10332</v>
      </c>
      <c r="G71" s="113">
        <v>3627</v>
      </c>
      <c r="H71" s="84">
        <f t="shared" si="24"/>
        <v>24878.7</v>
      </c>
      <c r="I71" s="82">
        <v>11205</v>
      </c>
      <c r="J71" s="83">
        <v>254.7</v>
      </c>
      <c r="K71" s="83">
        <v>11547</v>
      </c>
      <c r="L71" s="83">
        <v>3627</v>
      </c>
      <c r="M71" s="84">
        <f t="shared" si="25"/>
        <v>26633.7</v>
      </c>
      <c r="N71" s="82">
        <f t="shared" si="26"/>
        <v>1755</v>
      </c>
      <c r="O71" s="85">
        <f t="shared" si="27"/>
        <v>7.0542271099374165E-2</v>
      </c>
    </row>
    <row r="72" spans="1:15" ht="15.75" customHeight="1" x14ac:dyDescent="0.2">
      <c r="A72" s="133"/>
      <c r="B72" s="134"/>
      <c r="C72" s="169" t="s">
        <v>32</v>
      </c>
      <c r="D72" s="234">
        <v>10935</v>
      </c>
      <c r="E72" s="113">
        <v>254.7</v>
      </c>
      <c r="F72" s="113">
        <v>10332</v>
      </c>
      <c r="G72" s="113">
        <v>3627</v>
      </c>
      <c r="H72" s="84">
        <f t="shared" si="24"/>
        <v>25148.7</v>
      </c>
      <c r="I72" s="370">
        <f>1287*9</f>
        <v>11583</v>
      </c>
      <c r="J72" s="83">
        <v>254.7</v>
      </c>
      <c r="K72" s="83">
        <v>11547</v>
      </c>
      <c r="L72" s="83">
        <v>3627</v>
      </c>
      <c r="M72" s="84">
        <f t="shared" si="25"/>
        <v>27011.7</v>
      </c>
      <c r="N72" s="82">
        <f t="shared" si="26"/>
        <v>1863</v>
      </c>
      <c r="O72" s="85">
        <f t="shared" ref="O72:O82" si="28">N72/H72</f>
        <v>7.407937587231149E-2</v>
      </c>
    </row>
    <row r="73" spans="1:15" ht="15.75" customHeight="1" x14ac:dyDescent="0.2">
      <c r="A73" s="133"/>
      <c r="B73" s="134"/>
      <c r="C73" s="169" t="s">
        <v>33</v>
      </c>
      <c r="D73" s="234">
        <v>9612</v>
      </c>
      <c r="E73" s="113">
        <v>254.7</v>
      </c>
      <c r="F73" s="113">
        <v>10332</v>
      </c>
      <c r="G73" s="113">
        <v>3627</v>
      </c>
      <c r="H73" s="84">
        <f t="shared" si="24"/>
        <v>23825.7</v>
      </c>
      <c r="I73" s="370">
        <f>1132*9</f>
        <v>10188</v>
      </c>
      <c r="J73" s="83">
        <v>254.7</v>
      </c>
      <c r="K73" s="83">
        <v>11547</v>
      </c>
      <c r="L73" s="83">
        <v>3627</v>
      </c>
      <c r="M73" s="84">
        <f t="shared" si="25"/>
        <v>25616.7</v>
      </c>
      <c r="N73" s="82">
        <f t="shared" ref="N73:N82" si="29">M73-H73</f>
        <v>1791</v>
      </c>
      <c r="O73" s="85">
        <f t="shared" si="28"/>
        <v>7.5170928870925094E-2</v>
      </c>
    </row>
    <row r="74" spans="1:15" ht="15.75" customHeight="1" x14ac:dyDescent="0.2">
      <c r="A74" s="133"/>
      <c r="B74" s="134"/>
      <c r="C74" s="169" t="s">
        <v>38</v>
      </c>
      <c r="D74" s="234">
        <v>9612</v>
      </c>
      <c r="E74" s="113">
        <v>254.7</v>
      </c>
      <c r="F74" s="113">
        <v>10332</v>
      </c>
      <c r="G74" s="113">
        <v>3627</v>
      </c>
      <c r="H74" s="84">
        <f t="shared" si="24"/>
        <v>23825.7</v>
      </c>
      <c r="I74" s="370">
        <f>1132*9</f>
        <v>10188</v>
      </c>
      <c r="J74" s="83">
        <v>254.7</v>
      </c>
      <c r="K74" s="83">
        <v>11547</v>
      </c>
      <c r="L74" s="83">
        <v>3627</v>
      </c>
      <c r="M74" s="84">
        <f t="shared" si="25"/>
        <v>25616.7</v>
      </c>
      <c r="N74" s="82">
        <f t="shared" si="29"/>
        <v>1791</v>
      </c>
      <c r="O74" s="85">
        <f t="shared" si="28"/>
        <v>7.5170928870925094E-2</v>
      </c>
    </row>
    <row r="75" spans="1:15" ht="15.75" customHeight="1" x14ac:dyDescent="0.2">
      <c r="A75" s="133"/>
      <c r="B75" s="134"/>
      <c r="C75" s="169" t="s">
        <v>39</v>
      </c>
      <c r="D75" s="234">
        <v>10935</v>
      </c>
      <c r="E75" s="113">
        <v>254.7</v>
      </c>
      <c r="F75" s="113">
        <v>10332</v>
      </c>
      <c r="G75" s="113">
        <v>3627</v>
      </c>
      <c r="H75" s="84">
        <f t="shared" si="24"/>
        <v>25148.7</v>
      </c>
      <c r="I75" s="370">
        <f>1287*9</f>
        <v>11583</v>
      </c>
      <c r="J75" s="83">
        <v>254.7</v>
      </c>
      <c r="K75" s="83">
        <v>11547</v>
      </c>
      <c r="L75" s="83">
        <v>3627</v>
      </c>
      <c r="M75" s="84">
        <f t="shared" si="25"/>
        <v>27011.7</v>
      </c>
      <c r="N75" s="82">
        <f t="shared" si="29"/>
        <v>1863</v>
      </c>
      <c r="O75" s="85">
        <f t="shared" si="28"/>
        <v>7.407937587231149E-2</v>
      </c>
    </row>
    <row r="76" spans="1:15" ht="15.75" customHeight="1" x14ac:dyDescent="0.2">
      <c r="A76" s="133"/>
      <c r="B76" s="134"/>
      <c r="C76" s="169" t="s">
        <v>22</v>
      </c>
      <c r="D76" s="234">
        <v>10701</v>
      </c>
      <c r="E76" s="113">
        <v>254.7</v>
      </c>
      <c r="F76" s="113">
        <v>10332</v>
      </c>
      <c r="G76" s="113">
        <v>3627</v>
      </c>
      <c r="H76" s="84">
        <f t="shared" si="24"/>
        <v>24914.7</v>
      </c>
      <c r="I76" s="82">
        <v>11025</v>
      </c>
      <c r="J76" s="83">
        <v>254.7</v>
      </c>
      <c r="K76" s="83">
        <v>11547</v>
      </c>
      <c r="L76" s="83">
        <v>3627</v>
      </c>
      <c r="M76" s="84">
        <f t="shared" si="25"/>
        <v>26453.7</v>
      </c>
      <c r="N76" s="82">
        <f t="shared" si="29"/>
        <v>1539</v>
      </c>
      <c r="O76" s="85">
        <f t="shared" si="28"/>
        <v>6.1770761839396018E-2</v>
      </c>
    </row>
    <row r="77" spans="1:15" ht="15.75" customHeight="1" x14ac:dyDescent="0.2">
      <c r="A77" s="133"/>
      <c r="B77" s="134"/>
      <c r="C77" s="169" t="s">
        <v>40</v>
      </c>
      <c r="D77" s="234">
        <v>10377</v>
      </c>
      <c r="E77" s="113">
        <v>254.7</v>
      </c>
      <c r="F77" s="113">
        <v>10332</v>
      </c>
      <c r="G77" s="113">
        <v>3627</v>
      </c>
      <c r="H77" s="84">
        <f t="shared" si="24"/>
        <v>24590.7</v>
      </c>
      <c r="I77" s="82">
        <v>10899</v>
      </c>
      <c r="J77" s="83">
        <v>254.7</v>
      </c>
      <c r="K77" s="83">
        <v>11547</v>
      </c>
      <c r="L77" s="83">
        <v>3627</v>
      </c>
      <c r="M77" s="84">
        <f t="shared" si="25"/>
        <v>26327.7</v>
      </c>
      <c r="N77" s="82">
        <f t="shared" si="29"/>
        <v>1737</v>
      </c>
      <c r="O77" s="85">
        <f t="shared" si="28"/>
        <v>7.0636460125169276E-2</v>
      </c>
    </row>
    <row r="78" spans="1:15" s="26" customFormat="1" ht="15.75" customHeight="1" x14ac:dyDescent="0.2">
      <c r="A78" s="133"/>
      <c r="B78" s="134"/>
      <c r="C78" s="169" t="s">
        <v>85</v>
      </c>
      <c r="D78" s="234">
        <v>8550</v>
      </c>
      <c r="E78" s="113">
        <v>254.7</v>
      </c>
      <c r="F78" s="113">
        <v>10332</v>
      </c>
      <c r="G78" s="113">
        <v>3627</v>
      </c>
      <c r="H78" s="84">
        <f t="shared" si="24"/>
        <v>22763.7</v>
      </c>
      <c r="I78" s="82">
        <v>8550</v>
      </c>
      <c r="J78" s="83">
        <v>254.7</v>
      </c>
      <c r="K78" s="83">
        <v>11547</v>
      </c>
      <c r="L78" s="83">
        <v>3627</v>
      </c>
      <c r="M78" s="84">
        <f t="shared" si="25"/>
        <v>23978.7</v>
      </c>
      <c r="N78" s="82">
        <f t="shared" si="29"/>
        <v>1215</v>
      </c>
      <c r="O78" s="85">
        <f t="shared" si="28"/>
        <v>5.3374451429249195E-2</v>
      </c>
    </row>
    <row r="79" spans="1:15" ht="15.75" customHeight="1" x14ac:dyDescent="0.2">
      <c r="A79" s="133"/>
      <c r="B79" s="134"/>
      <c r="C79" s="169" t="s">
        <v>42</v>
      </c>
      <c r="D79" s="234">
        <v>7956</v>
      </c>
      <c r="E79" s="113">
        <v>254.7</v>
      </c>
      <c r="F79" s="113">
        <v>10332</v>
      </c>
      <c r="G79" s="113">
        <v>3627</v>
      </c>
      <c r="H79" s="84">
        <f t="shared" si="24"/>
        <v>22169.7</v>
      </c>
      <c r="I79" s="82">
        <v>7956</v>
      </c>
      <c r="J79" s="83">
        <v>254.7</v>
      </c>
      <c r="K79" s="83">
        <v>11547</v>
      </c>
      <c r="L79" s="83">
        <v>3627</v>
      </c>
      <c r="M79" s="84">
        <f t="shared" si="25"/>
        <v>23384.7</v>
      </c>
      <c r="N79" s="82">
        <f t="shared" si="29"/>
        <v>1215</v>
      </c>
      <c r="O79" s="85">
        <f t="shared" si="28"/>
        <v>5.4804530507855317E-2</v>
      </c>
    </row>
    <row r="80" spans="1:15" ht="15.75" customHeight="1" x14ac:dyDescent="0.2">
      <c r="A80" s="133"/>
      <c r="B80" s="134"/>
      <c r="C80" s="169" t="s">
        <v>34</v>
      </c>
      <c r="D80" s="234">
        <v>9270</v>
      </c>
      <c r="E80" s="113">
        <v>254.7</v>
      </c>
      <c r="F80" s="113">
        <v>10332</v>
      </c>
      <c r="G80" s="113">
        <v>3627</v>
      </c>
      <c r="H80" s="84">
        <f t="shared" si="24"/>
        <v>23483.7</v>
      </c>
      <c r="I80" s="82">
        <v>9540</v>
      </c>
      <c r="J80" s="83">
        <v>254.7</v>
      </c>
      <c r="K80" s="83">
        <v>11547</v>
      </c>
      <c r="L80" s="83">
        <v>3627</v>
      </c>
      <c r="M80" s="84">
        <f t="shared" si="25"/>
        <v>24968.7</v>
      </c>
      <c r="N80" s="82">
        <f t="shared" si="29"/>
        <v>1485</v>
      </c>
      <c r="O80" s="85">
        <f t="shared" si="28"/>
        <v>6.3235350477139463E-2</v>
      </c>
    </row>
    <row r="81" spans="1:15" ht="15.75" customHeight="1" x14ac:dyDescent="0.2">
      <c r="A81" s="133"/>
      <c r="B81" s="134"/>
      <c r="C81" s="169" t="s">
        <v>35</v>
      </c>
      <c r="D81" s="234">
        <v>9180</v>
      </c>
      <c r="E81" s="113">
        <v>254.7</v>
      </c>
      <c r="F81" s="113">
        <v>10332</v>
      </c>
      <c r="G81" s="113">
        <v>3627</v>
      </c>
      <c r="H81" s="84">
        <f t="shared" si="24"/>
        <v>23393.7</v>
      </c>
      <c r="I81" s="82">
        <v>9495</v>
      </c>
      <c r="J81" s="83">
        <v>254.7</v>
      </c>
      <c r="K81" s="83">
        <v>11547</v>
      </c>
      <c r="L81" s="83">
        <v>3627</v>
      </c>
      <c r="M81" s="84">
        <f t="shared" si="25"/>
        <v>24923.7</v>
      </c>
      <c r="N81" s="82">
        <f t="shared" si="29"/>
        <v>1530</v>
      </c>
      <c r="O81" s="85">
        <f t="shared" si="28"/>
        <v>6.540222367560497E-2</v>
      </c>
    </row>
    <row r="82" spans="1:15" ht="15.75" customHeight="1" x14ac:dyDescent="0.2">
      <c r="A82" s="133"/>
      <c r="B82" s="134"/>
      <c r="C82" s="169" t="s">
        <v>81</v>
      </c>
      <c r="D82" s="257">
        <v>6084</v>
      </c>
      <c r="E82" s="258">
        <v>254.7</v>
      </c>
      <c r="F82" s="239">
        <v>10332</v>
      </c>
      <c r="G82" s="239">
        <v>3627</v>
      </c>
      <c r="H82" s="90">
        <f t="shared" si="24"/>
        <v>20297.7</v>
      </c>
      <c r="I82" s="347">
        <v>6084</v>
      </c>
      <c r="J82" s="325">
        <v>254.7</v>
      </c>
      <c r="K82" s="325">
        <v>11547</v>
      </c>
      <c r="L82" s="325">
        <v>3627</v>
      </c>
      <c r="M82" s="90">
        <f t="shared" si="25"/>
        <v>21512.7</v>
      </c>
      <c r="N82" s="89">
        <f t="shared" si="29"/>
        <v>1215</v>
      </c>
      <c r="O82" s="91">
        <f t="shared" si="28"/>
        <v>5.9858998802820022E-2</v>
      </c>
    </row>
    <row r="83" spans="1:15" ht="15.75" customHeight="1" x14ac:dyDescent="0.2">
      <c r="A83" s="152"/>
      <c r="B83" s="153" t="s">
        <v>11</v>
      </c>
      <c r="C83" s="193"/>
      <c r="D83" s="371"/>
      <c r="E83" s="372"/>
      <c r="F83" s="372"/>
      <c r="G83" s="372"/>
      <c r="H83" s="346"/>
      <c r="I83" s="82"/>
      <c r="J83" s="83"/>
      <c r="K83" s="83"/>
      <c r="L83" s="83"/>
      <c r="M83" s="84"/>
      <c r="N83" s="82"/>
      <c r="O83" s="85"/>
    </row>
    <row r="84" spans="1:15" ht="15.75" customHeight="1" x14ac:dyDescent="0.2">
      <c r="A84" s="133"/>
      <c r="B84" s="134"/>
      <c r="C84" s="169" t="s">
        <v>138</v>
      </c>
      <c r="D84" s="305" t="s">
        <v>36</v>
      </c>
      <c r="E84" s="313" t="s">
        <v>36</v>
      </c>
      <c r="F84" s="313" t="s">
        <v>36</v>
      </c>
      <c r="G84" s="313" t="s">
        <v>36</v>
      </c>
      <c r="H84" s="346" t="s">
        <v>36</v>
      </c>
      <c r="I84" s="305" t="s">
        <v>36</v>
      </c>
      <c r="J84" s="313" t="s">
        <v>36</v>
      </c>
      <c r="K84" s="313" t="s">
        <v>36</v>
      </c>
      <c r="L84" s="313" t="s">
        <v>36</v>
      </c>
      <c r="M84" s="346" t="s">
        <v>36</v>
      </c>
      <c r="N84" s="350" t="s">
        <v>36</v>
      </c>
      <c r="O84" s="351" t="s">
        <v>36</v>
      </c>
    </row>
    <row r="85" spans="1:15" ht="15.75" customHeight="1" x14ac:dyDescent="0.2">
      <c r="A85" s="133"/>
      <c r="B85" s="134"/>
      <c r="C85" s="169" t="s">
        <v>59</v>
      </c>
      <c r="D85" s="305" t="s">
        <v>36</v>
      </c>
      <c r="E85" s="313" t="s">
        <v>36</v>
      </c>
      <c r="F85" s="313" t="s">
        <v>36</v>
      </c>
      <c r="G85" s="313" t="s">
        <v>36</v>
      </c>
      <c r="H85" s="346" t="s">
        <v>36</v>
      </c>
      <c r="I85" s="305" t="s">
        <v>36</v>
      </c>
      <c r="J85" s="313" t="s">
        <v>36</v>
      </c>
      <c r="K85" s="313" t="s">
        <v>36</v>
      </c>
      <c r="L85" s="313" t="s">
        <v>36</v>
      </c>
      <c r="M85" s="346" t="s">
        <v>36</v>
      </c>
      <c r="N85" s="350" t="s">
        <v>36</v>
      </c>
      <c r="O85" s="351" t="s">
        <v>36</v>
      </c>
    </row>
    <row r="86" spans="1:15" ht="15.75" customHeight="1" x14ac:dyDescent="0.2">
      <c r="A86" s="133"/>
      <c r="B86" s="134"/>
      <c r="C86" s="203" t="s">
        <v>29</v>
      </c>
      <c r="D86" s="305" t="s">
        <v>36</v>
      </c>
      <c r="E86" s="313" t="s">
        <v>36</v>
      </c>
      <c r="F86" s="313" t="s">
        <v>36</v>
      </c>
      <c r="G86" s="313" t="s">
        <v>36</v>
      </c>
      <c r="H86" s="346" t="s">
        <v>36</v>
      </c>
      <c r="I86" s="305" t="s">
        <v>36</v>
      </c>
      <c r="J86" s="313" t="s">
        <v>36</v>
      </c>
      <c r="K86" s="313" t="s">
        <v>36</v>
      </c>
      <c r="L86" s="313" t="s">
        <v>36</v>
      </c>
      <c r="M86" s="346" t="s">
        <v>36</v>
      </c>
      <c r="N86" s="350" t="s">
        <v>36</v>
      </c>
      <c r="O86" s="351" t="s">
        <v>36</v>
      </c>
    </row>
    <row r="87" spans="1:15" s="1" customFormat="1" ht="15.75" customHeight="1" x14ac:dyDescent="0.2">
      <c r="A87" s="133"/>
      <c r="B87" s="134"/>
      <c r="C87" s="203" t="s">
        <v>25</v>
      </c>
      <c r="D87" s="305" t="s">
        <v>36</v>
      </c>
      <c r="E87" s="313" t="s">
        <v>36</v>
      </c>
      <c r="F87" s="313" t="s">
        <v>36</v>
      </c>
      <c r="G87" s="313" t="s">
        <v>36</v>
      </c>
      <c r="H87" s="346" t="s">
        <v>36</v>
      </c>
      <c r="I87" s="305" t="s">
        <v>36</v>
      </c>
      <c r="J87" s="313" t="s">
        <v>36</v>
      </c>
      <c r="K87" s="313" t="s">
        <v>36</v>
      </c>
      <c r="L87" s="313" t="s">
        <v>36</v>
      </c>
      <c r="M87" s="346" t="s">
        <v>36</v>
      </c>
      <c r="N87" s="350" t="s">
        <v>36</v>
      </c>
      <c r="O87" s="351" t="s">
        <v>36</v>
      </c>
    </row>
    <row r="88" spans="1:15" s="19" customFormat="1" ht="15.75" customHeight="1" thickBot="1" x14ac:dyDescent="0.25">
      <c r="A88" s="170"/>
      <c r="B88" s="171"/>
      <c r="C88" s="204" t="s">
        <v>30</v>
      </c>
      <c r="D88" s="418" t="s">
        <v>36</v>
      </c>
      <c r="E88" s="355" t="s">
        <v>36</v>
      </c>
      <c r="F88" s="355" t="s">
        <v>36</v>
      </c>
      <c r="G88" s="355" t="s">
        <v>36</v>
      </c>
      <c r="H88" s="419" t="s">
        <v>36</v>
      </c>
      <c r="I88" s="418" t="s">
        <v>36</v>
      </c>
      <c r="J88" s="355" t="s">
        <v>36</v>
      </c>
      <c r="K88" s="355" t="s">
        <v>36</v>
      </c>
      <c r="L88" s="355" t="s">
        <v>36</v>
      </c>
      <c r="M88" s="419" t="s">
        <v>36</v>
      </c>
      <c r="N88" s="353" t="s">
        <v>36</v>
      </c>
      <c r="O88" s="354" t="s">
        <v>36</v>
      </c>
    </row>
    <row r="89" spans="1:15" s="7" customFormat="1" ht="21.75" customHeight="1" x14ac:dyDescent="0.25">
      <c r="A89" s="27"/>
      <c r="B89" s="22" t="s">
        <v>20</v>
      </c>
      <c r="C89" s="27"/>
      <c r="D89" s="24"/>
      <c r="E89" s="24"/>
      <c r="F89" s="24"/>
      <c r="G89" s="24"/>
      <c r="H89" s="24"/>
      <c r="I89" s="24"/>
      <c r="J89" s="24"/>
      <c r="K89" s="24"/>
      <c r="L89" s="24"/>
      <c r="M89" s="24"/>
      <c r="N89" s="24"/>
      <c r="O89" s="28"/>
    </row>
    <row r="90" spans="1:15" s="25" customFormat="1" ht="14.25" customHeight="1" x14ac:dyDescent="0.25">
      <c r="A90" s="27"/>
      <c r="B90" s="22"/>
      <c r="C90" s="40" t="s">
        <v>63</v>
      </c>
      <c r="D90" s="41"/>
      <c r="E90" s="41"/>
      <c r="F90" s="41"/>
      <c r="G90" s="41"/>
      <c r="H90" s="41"/>
      <c r="I90" s="41"/>
      <c r="J90" s="41"/>
      <c r="K90" s="41"/>
      <c r="L90" s="41"/>
      <c r="M90" s="41"/>
      <c r="N90" s="41"/>
      <c r="O90" s="41"/>
    </row>
    <row r="91" spans="1:15" s="7" customFormat="1" x14ac:dyDescent="0.2">
      <c r="A91" s="25"/>
      <c r="B91" s="25"/>
      <c r="C91" s="40" t="s">
        <v>47</v>
      </c>
      <c r="D91" s="42"/>
      <c r="E91" s="42"/>
      <c r="F91" s="42"/>
      <c r="G91" s="42"/>
      <c r="H91" s="42"/>
      <c r="I91" s="42"/>
      <c r="J91" s="42"/>
      <c r="K91" s="42"/>
      <c r="L91" s="42"/>
      <c r="M91" s="42"/>
      <c r="N91" s="42"/>
      <c r="O91" s="43"/>
    </row>
    <row r="92" spans="1:15" s="7" customFormat="1" x14ac:dyDescent="0.2">
      <c r="A92" s="25"/>
      <c r="B92" s="25"/>
      <c r="C92" s="456" t="s">
        <v>86</v>
      </c>
      <c r="D92" s="456"/>
      <c r="E92" s="456"/>
      <c r="F92" s="456"/>
      <c r="G92" s="456"/>
      <c r="H92" s="456"/>
      <c r="I92" s="456"/>
      <c r="J92" s="456"/>
      <c r="K92" s="456"/>
      <c r="L92" s="456"/>
      <c r="M92" s="456"/>
      <c r="N92" s="456"/>
      <c r="O92" s="456"/>
    </row>
    <row r="93" spans="1:15" s="7" customFormat="1" x14ac:dyDescent="0.2">
      <c r="A93" s="25"/>
      <c r="B93" s="25"/>
      <c r="C93" s="44" t="s">
        <v>62</v>
      </c>
      <c r="D93" s="44"/>
      <c r="E93" s="44"/>
      <c r="F93" s="44"/>
      <c r="G93" s="44"/>
      <c r="H93" s="45"/>
      <c r="I93" s="44"/>
      <c r="J93" s="44"/>
      <c r="K93" s="44"/>
      <c r="L93" s="44"/>
      <c r="M93" s="45"/>
      <c r="N93" s="44"/>
      <c r="O93" s="45"/>
    </row>
    <row r="94" spans="1:15" x14ac:dyDescent="0.2">
      <c r="A94" s="26"/>
      <c r="B94" s="26"/>
      <c r="C94" s="451" t="s">
        <v>121</v>
      </c>
      <c r="D94" s="451"/>
      <c r="E94" s="451"/>
      <c r="F94" s="451"/>
      <c r="G94" s="451"/>
      <c r="H94" s="451"/>
      <c r="I94" s="451"/>
      <c r="J94" s="451"/>
      <c r="K94" s="451"/>
      <c r="L94" s="451"/>
      <c r="M94" s="451"/>
      <c r="N94" s="451"/>
      <c r="O94" s="451"/>
    </row>
    <row r="95" spans="1:15" x14ac:dyDescent="0.2">
      <c r="C95" s="46" t="s">
        <v>48</v>
      </c>
      <c r="D95" s="44"/>
      <c r="E95" s="44"/>
      <c r="F95" s="44"/>
      <c r="G95" s="44"/>
      <c r="H95" s="45"/>
      <c r="I95" s="44"/>
      <c r="J95" s="44"/>
      <c r="K95" s="44"/>
      <c r="L95" s="44"/>
      <c r="M95" s="45"/>
      <c r="N95" s="44"/>
      <c r="O95" s="45"/>
    </row>
    <row r="96" spans="1:15" x14ac:dyDescent="0.2">
      <c r="C96" s="9" t="s">
        <v>95</v>
      </c>
    </row>
    <row r="97" spans="3:12" ht="43.5" customHeight="1" x14ac:dyDescent="0.2">
      <c r="C97" s="455" t="s">
        <v>134</v>
      </c>
      <c r="D97" s="455"/>
      <c r="E97" s="455"/>
      <c r="F97" s="455"/>
      <c r="G97" s="455"/>
      <c r="H97" s="455"/>
      <c r="I97" s="455"/>
      <c r="J97" s="455"/>
      <c r="K97" s="455"/>
      <c r="L97" s="51"/>
    </row>
  </sheetData>
  <mergeCells count="7">
    <mergeCell ref="C97:K97"/>
    <mergeCell ref="C94:O94"/>
    <mergeCell ref="C92:O92"/>
    <mergeCell ref="N4:O4"/>
    <mergeCell ref="D5:H5"/>
    <mergeCell ref="I5:M5"/>
    <mergeCell ref="N5:O5"/>
  </mergeCells>
  <phoneticPr fontId="0" type="noConversion"/>
  <printOptions horizontalCentered="1"/>
  <pageMargins left="0.25" right="0.25" top="0.5" bottom="0.25" header="0.3" footer="0.3"/>
  <pageSetup scale="55" fitToHeight="2" orientation="landscape" r:id="rId1"/>
  <headerFooter alignWithMargins="0"/>
  <rowBreaks count="1" manualBreakCount="1">
    <brk id="62"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Resident</vt:lpstr>
      <vt:lpstr>Resident Part-Time</vt:lpstr>
      <vt:lpstr>Non-Resident</vt:lpstr>
      <vt:lpstr>Non-Resident Part-Time</vt:lpstr>
      <vt:lpstr>'Non-Resident'!Print_Area</vt:lpstr>
      <vt:lpstr>'Non-Resident Part-Time'!Print_Area</vt:lpstr>
      <vt:lpstr>Resident!Print_Area</vt:lpstr>
      <vt:lpstr>'Non-Resident'!Print_Titles</vt:lpstr>
      <vt:lpstr>'Non-Resident Part-Time'!Print_Titles</vt:lpstr>
      <vt:lpstr>Resident!Print_Titles</vt:lpstr>
      <vt:lpstr>'Resident Part-Time'!Print_Titles</vt:lpstr>
    </vt:vector>
  </TitlesOfParts>
  <Company>University of Colorado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Fox</dc:creator>
  <cp:lastModifiedBy>Ryan Allred</cp:lastModifiedBy>
  <cp:lastPrinted>2018-06-21T20:29:22Z</cp:lastPrinted>
  <dcterms:created xsi:type="dcterms:W3CDTF">2003-05-29T18:39:21Z</dcterms:created>
  <dcterms:modified xsi:type="dcterms:W3CDTF">2018-08-10T14:05:25Z</dcterms:modified>
</cp:coreProperties>
</file>