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27795" windowHeight="12075" activeTab="0"/>
  </bookViews>
  <sheets>
    <sheet name="System Admin" sheetId="1" r:id="rId1"/>
    <sheet name="Boulder" sheetId="2" r:id="rId2"/>
    <sheet name="UCCS" sheetId="3" r:id="rId3"/>
    <sheet name="Denver" sheetId="4" r:id="rId4"/>
    <sheet name="Anschutz" sheetId="5" r:id="rId5"/>
  </sheets>
  <externalReferences>
    <externalReference r:id="rId8"/>
  </externalReferences>
  <definedNames>
    <definedName name="________________FMT10" localSheetId="4">#REF!</definedName>
    <definedName name="________________FMT10" localSheetId="1">#REF!</definedName>
    <definedName name="________________FMT10" localSheetId="3">#REF!</definedName>
    <definedName name="________________FMT10" localSheetId="0">#REF!</definedName>
    <definedName name="________________FMT10" localSheetId="2">#REF!</definedName>
    <definedName name="________________FMT10">#REF!</definedName>
    <definedName name="________________FMT100" localSheetId="4">#REF!</definedName>
    <definedName name="________________FMT100" localSheetId="1">#REF!</definedName>
    <definedName name="________________FMT100" localSheetId="3">#REF!</definedName>
    <definedName name="________________FMT100" localSheetId="0">#REF!</definedName>
    <definedName name="________________FMT100" localSheetId="2">#REF!</definedName>
    <definedName name="________________FMT100">#REF!</definedName>
    <definedName name="________________FMT1100" localSheetId="0">#REF!</definedName>
    <definedName name="________________FMT1100" localSheetId="2">#REF!</definedName>
    <definedName name="________________FMT1100">#REF!</definedName>
    <definedName name="________________FMT1200" localSheetId="0">#REF!</definedName>
    <definedName name="________________FMT1200">#REF!</definedName>
    <definedName name="________________FMT1300" localSheetId="0">#REF!</definedName>
    <definedName name="________________FMT1300">#REF!</definedName>
    <definedName name="________________FMT1400" localSheetId="0">#REF!</definedName>
    <definedName name="________________FMT1400">#REF!</definedName>
    <definedName name="________________FMT15" localSheetId="0">#REF!</definedName>
    <definedName name="________________FMT15">#REF!</definedName>
    <definedName name="________________FMT1500" localSheetId="0">#REF!</definedName>
    <definedName name="________________FMT1500">#REF!</definedName>
    <definedName name="________________FMT1600" localSheetId="0">#REF!</definedName>
    <definedName name="________________FMT1600">#REF!</definedName>
    <definedName name="________________FMT1700" localSheetId="0">#REF!</definedName>
    <definedName name="________________FMT1700">#REF!</definedName>
    <definedName name="________________FMT1800" localSheetId="0">#REF!</definedName>
    <definedName name="________________FMT1800">#REF!</definedName>
    <definedName name="________________FMT1900" localSheetId="0">#REF!</definedName>
    <definedName name="________________FMT1900">#REF!</definedName>
    <definedName name="________________FMT20" localSheetId="0">#REF!</definedName>
    <definedName name="________________FMT20">#REF!</definedName>
    <definedName name="________________FMT2000" localSheetId="0">#REF!</definedName>
    <definedName name="________________FMT2000">#REF!</definedName>
    <definedName name="________________FMT30" localSheetId="0">#REF!</definedName>
    <definedName name="________________FMT30">#REF!</definedName>
    <definedName name="________________FMT410" localSheetId="0">#REF!</definedName>
    <definedName name="________________FMT410">#REF!</definedName>
    <definedName name="________________FMT411" localSheetId="0">#REF!</definedName>
    <definedName name="________________FMT411">#REF!</definedName>
    <definedName name="________________FMT600" localSheetId="0">#REF!</definedName>
    <definedName name="________________FMT600">#REF!</definedName>
    <definedName name="________________FMT9100" localSheetId="0">#REF!</definedName>
    <definedName name="________________FMT9100">#REF!</definedName>
    <definedName name="________________FMT9999" localSheetId="0">#REF!</definedName>
    <definedName name="________________FMT9999">#REF!</definedName>
    <definedName name="______________FMT10" localSheetId="0">#REF!</definedName>
    <definedName name="______________FMT10">#REF!</definedName>
    <definedName name="______________FMT100" localSheetId="0">#REF!</definedName>
    <definedName name="______________FMT100">#REF!</definedName>
    <definedName name="______________FMT1100" localSheetId="0">#REF!</definedName>
    <definedName name="______________FMT1100">#REF!</definedName>
    <definedName name="______________FMT1200" localSheetId="0">#REF!</definedName>
    <definedName name="______________FMT1200">#REF!</definedName>
    <definedName name="______________FMT1300" localSheetId="0">#REF!</definedName>
    <definedName name="______________FMT1300">#REF!</definedName>
    <definedName name="______________FMT1400" localSheetId="0">#REF!</definedName>
    <definedName name="______________FMT1400">#REF!</definedName>
    <definedName name="______________FMT15" localSheetId="0">#REF!</definedName>
    <definedName name="______________FMT15">#REF!</definedName>
    <definedName name="______________FMT1500" localSheetId="0">#REF!</definedName>
    <definedName name="______________FMT1500">#REF!</definedName>
    <definedName name="______________FMT1600" localSheetId="0">#REF!</definedName>
    <definedName name="______________FMT1600">#REF!</definedName>
    <definedName name="______________FMT1700" localSheetId="0">#REF!</definedName>
    <definedName name="______________FMT1700">#REF!</definedName>
    <definedName name="______________FMT1800" localSheetId="0">#REF!</definedName>
    <definedName name="______________FMT1800">#REF!</definedName>
    <definedName name="______________FMT1900" localSheetId="0">#REF!</definedName>
    <definedName name="______________FMT1900">#REF!</definedName>
    <definedName name="______________FMT20" localSheetId="0">#REF!</definedName>
    <definedName name="______________FMT20">#REF!</definedName>
    <definedName name="______________FMT2000" localSheetId="0">#REF!</definedName>
    <definedName name="______________FMT2000">#REF!</definedName>
    <definedName name="______________FMT30" localSheetId="0">#REF!</definedName>
    <definedName name="______________FMT30">#REF!</definedName>
    <definedName name="______________FMT410" localSheetId="0">#REF!</definedName>
    <definedName name="______________FMT410">#REF!</definedName>
    <definedName name="______________FMT411" localSheetId="0">#REF!</definedName>
    <definedName name="______________FMT411">#REF!</definedName>
    <definedName name="______________FMT600" localSheetId="0">#REF!</definedName>
    <definedName name="______________FMT600">#REF!</definedName>
    <definedName name="______________FMT9100" localSheetId="0">#REF!</definedName>
    <definedName name="______________FMT9100">#REF!</definedName>
    <definedName name="______________FMT9999" localSheetId="0">#REF!</definedName>
    <definedName name="______________FMT9999">#REF!</definedName>
    <definedName name="______FMT10" localSheetId="0">#REF!</definedName>
    <definedName name="______FMT10">#REF!</definedName>
    <definedName name="______FMT100" localSheetId="0">#REF!</definedName>
    <definedName name="______FMT100">#REF!</definedName>
    <definedName name="______FMT1100" localSheetId="0">#REF!</definedName>
    <definedName name="______FMT1100">#REF!</definedName>
    <definedName name="______FMT1200" localSheetId="0">#REF!</definedName>
    <definedName name="______FMT1200">#REF!</definedName>
    <definedName name="______FMT1300" localSheetId="0">#REF!</definedName>
    <definedName name="______FMT1300">#REF!</definedName>
    <definedName name="______FMT1400" localSheetId="0">#REF!</definedName>
    <definedName name="______FMT1400">#REF!</definedName>
    <definedName name="______FMT15" localSheetId="0">#REF!</definedName>
    <definedName name="______FMT15">#REF!</definedName>
    <definedName name="______FMT1500" localSheetId="0">#REF!</definedName>
    <definedName name="______FMT1500">#REF!</definedName>
    <definedName name="______FMT1600" localSheetId="0">#REF!</definedName>
    <definedName name="______FMT1600">#REF!</definedName>
    <definedName name="______FMT1700" localSheetId="0">#REF!</definedName>
    <definedName name="______FMT1700">#REF!</definedName>
    <definedName name="______FMT1800" localSheetId="0">#REF!</definedName>
    <definedName name="______FMT1800">#REF!</definedName>
    <definedName name="______FMT1900" localSheetId="0">#REF!</definedName>
    <definedName name="______FMT1900">#REF!</definedName>
    <definedName name="______FMT20" localSheetId="0">#REF!</definedName>
    <definedName name="______FMT20">#REF!</definedName>
    <definedName name="______FMT2000" localSheetId="0">#REF!</definedName>
    <definedName name="______FMT2000">#REF!</definedName>
    <definedName name="______FMT30" localSheetId="0">#REF!</definedName>
    <definedName name="______FMT30">#REF!</definedName>
    <definedName name="______FMT410" localSheetId="0">#REF!</definedName>
    <definedName name="______FMT410">#REF!</definedName>
    <definedName name="______FMT411" localSheetId="0">#REF!</definedName>
    <definedName name="______FMT411">#REF!</definedName>
    <definedName name="______FMT600" localSheetId="0">#REF!</definedName>
    <definedName name="______FMT600">#REF!</definedName>
    <definedName name="______FMT9100" localSheetId="0">#REF!</definedName>
    <definedName name="______FMT9100">#REF!</definedName>
    <definedName name="______FMT9999" localSheetId="0">#REF!</definedName>
    <definedName name="______FMT9999">#REF!</definedName>
    <definedName name="_____FMT10" localSheetId="4">'Anschutz'!#REF!</definedName>
    <definedName name="_____FMT10" localSheetId="1">'Boulder'!#REF!</definedName>
    <definedName name="_____FMT10" localSheetId="3">'Denver'!#REF!</definedName>
    <definedName name="_____FMT10" localSheetId="0">'System Admin'!#REF!</definedName>
    <definedName name="_____FMT10" localSheetId="2">'UCCS'!#REF!</definedName>
    <definedName name="_____FMT10">'[1]All CU'!#REF!</definedName>
    <definedName name="_____FMT100" localSheetId="4">'Anschutz'!#REF!</definedName>
    <definedName name="_____FMT100" localSheetId="1">'Boulder'!#REF!</definedName>
    <definedName name="_____FMT100" localSheetId="3">'Denver'!#REF!</definedName>
    <definedName name="_____FMT100" localSheetId="0">'System Admin'!#REF!</definedName>
    <definedName name="_____FMT100" localSheetId="2">'UCCS'!#REF!</definedName>
    <definedName name="_____FMT100">'[1]All CU'!#REF!</definedName>
    <definedName name="_____FMT1100" localSheetId="4">'Anschutz'!$A$447:$K$481</definedName>
    <definedName name="_____FMT1100" localSheetId="1">'Boulder'!$A$447:$K$481</definedName>
    <definedName name="_____FMT1100" localSheetId="3">'Denver'!$A$447:$K$481</definedName>
    <definedName name="_____FMT1100" localSheetId="0">'System Admin'!$A$447:$K$481</definedName>
    <definedName name="_____FMT1100" localSheetId="2">'UCCS'!$A$447:$K$481</definedName>
    <definedName name="_____FMT1100">'[1]All CU'!#REF!</definedName>
    <definedName name="_____FMT1200" localSheetId="4">'Anschutz'!#REF!</definedName>
    <definedName name="_____FMT1200" localSheetId="1">'Boulder'!#REF!</definedName>
    <definedName name="_____FMT1200" localSheetId="3">'Denver'!#REF!</definedName>
    <definedName name="_____FMT1200" localSheetId="0">'System Admin'!#REF!</definedName>
    <definedName name="_____FMT1200" localSheetId="2">'UCCS'!#REF!</definedName>
    <definedName name="_____FMT1200">'[1]All CU'!#REF!</definedName>
    <definedName name="_____FMT1300" localSheetId="4">'Anschutz'!$A$523:$K$557</definedName>
    <definedName name="_____FMT1300" localSheetId="1">'Boulder'!$A$523:$K$557</definedName>
    <definedName name="_____FMT1300" localSheetId="3">'Denver'!$A$523:$K$557</definedName>
    <definedName name="_____FMT1300" localSheetId="0">'System Admin'!$A$523:$K$557</definedName>
    <definedName name="_____FMT1300" localSheetId="2">'UCCS'!$A$523:$K$557</definedName>
    <definedName name="_____FMT1300">'[1]All CU'!#REF!</definedName>
    <definedName name="_____FMT1400" localSheetId="4">'Anschutz'!$A$560:$K$593</definedName>
    <definedName name="_____FMT1400" localSheetId="1">'Boulder'!$A$560:$K$593</definedName>
    <definedName name="_____FMT1400" localSheetId="3">'Denver'!$A$560:$K$593</definedName>
    <definedName name="_____FMT1400" localSheetId="0">'System Admin'!$A$560:$K$593</definedName>
    <definedName name="_____FMT1400" localSheetId="2">'UCCS'!$A$560:$K$593</definedName>
    <definedName name="_____FMT1400">'[1]All CU'!#REF!</definedName>
    <definedName name="_____FMT15" localSheetId="4">'Anschutz'!#REF!</definedName>
    <definedName name="_____FMT15" localSheetId="1">'Boulder'!#REF!</definedName>
    <definedName name="_____FMT15" localSheetId="3">'Denver'!#REF!</definedName>
    <definedName name="_____FMT15" localSheetId="0">'System Admin'!#REF!</definedName>
    <definedName name="_____FMT15" localSheetId="2">'UCCS'!#REF!</definedName>
    <definedName name="_____FMT15">'[1]All CU'!#REF!</definedName>
    <definedName name="_____FMT1500" localSheetId="4">'Anschutz'!$A$597:$K$631</definedName>
    <definedName name="_____FMT1500" localSheetId="1">'Boulder'!$A$597:$K$631</definedName>
    <definedName name="_____FMT1500" localSheetId="3">'Denver'!$A$597:$K$631</definedName>
    <definedName name="_____FMT1500" localSheetId="0">'System Admin'!$A$597:$K$631</definedName>
    <definedName name="_____FMT1500" localSheetId="2">'UCCS'!$A$597:$K$631</definedName>
    <definedName name="_____FMT1500">'[1]All CU'!#REF!</definedName>
    <definedName name="_____FMT1600" localSheetId="4">'Anschutz'!$A$635:$K$668</definedName>
    <definedName name="_____FMT1600" localSheetId="1">'Boulder'!$A$635:$K$668</definedName>
    <definedName name="_____FMT1600" localSheetId="3">'Denver'!$A$635:$K$668</definedName>
    <definedName name="_____FMT1600" localSheetId="0">'System Admin'!$A$635:$K$668</definedName>
    <definedName name="_____FMT1600" localSheetId="2">'UCCS'!$A$635:$K$668</definedName>
    <definedName name="_____FMT1600">'[1]All CU'!#REF!</definedName>
    <definedName name="_____FMT1700" localSheetId="4">'Anschutz'!$A$671:$K$707</definedName>
    <definedName name="_____FMT1700" localSheetId="1">'Boulder'!$A$671:$K$707</definedName>
    <definedName name="_____FMT1700" localSheetId="3">'Denver'!$A$671:$K$707</definedName>
    <definedName name="_____FMT1700" localSheetId="0">'System Admin'!$A$671:$K$707</definedName>
    <definedName name="_____FMT1700" localSheetId="2">'UCCS'!$A$671:$K$707</definedName>
    <definedName name="_____FMT1700">'[1]All CU'!#REF!</definedName>
    <definedName name="_____FMT1800" localSheetId="4">'Anschutz'!$A$709:$K$743</definedName>
    <definedName name="_____FMT1800" localSheetId="1">'Boulder'!$A$709:$K$743</definedName>
    <definedName name="_____FMT1800" localSheetId="3">'Denver'!$A$709:$K$743</definedName>
    <definedName name="_____FMT1800" localSheetId="0">'System Admin'!$A$709:$K$743</definedName>
    <definedName name="_____FMT1800" localSheetId="2">'UCCS'!$A$709:$K$743</definedName>
    <definedName name="_____FMT1800">'[1]All CU'!#REF!</definedName>
    <definedName name="_____FMT1900" localSheetId="4">'Anschutz'!$A$782:$K$782</definedName>
    <definedName name="_____FMT1900" localSheetId="1">'Boulder'!$A$782:$K$782</definedName>
    <definedName name="_____FMT1900" localSheetId="3">'Denver'!$A$782:$K$782</definedName>
    <definedName name="_____FMT1900" localSheetId="0">'System Admin'!$A$782:$K$782</definedName>
    <definedName name="_____FMT1900" localSheetId="2">'UCCS'!$A$782:$K$782</definedName>
    <definedName name="_____FMT1900">'[1]All CU'!#REF!</definedName>
    <definedName name="_____FMT20" localSheetId="4">'Anschutz'!$A$83:$K$117</definedName>
    <definedName name="_____FMT20" localSheetId="1">'Boulder'!$A$83:$K$117</definedName>
    <definedName name="_____FMT20" localSheetId="3">'Denver'!$A$83:$K$117</definedName>
    <definedName name="_____FMT20" localSheetId="0">'System Admin'!$A$83:$K$117</definedName>
    <definedName name="_____FMT20" localSheetId="2">'UCCS'!$A$83:$K$117</definedName>
    <definedName name="_____FMT20">'[1]All CU'!#REF!</definedName>
    <definedName name="_____FMT2000" localSheetId="4">'Anschutz'!$A$784:$K$816</definedName>
    <definedName name="_____FMT2000" localSheetId="1">'Boulder'!$A$784:$K$816</definedName>
    <definedName name="_____FMT2000" localSheetId="3">'Denver'!$A$784:$K$816</definedName>
    <definedName name="_____FMT2000" localSheetId="0">'System Admin'!$A$784:$K$816</definedName>
    <definedName name="_____FMT2000" localSheetId="2">'UCCS'!$A$784:$K$816</definedName>
    <definedName name="_____FMT2000">'[1]All CU'!#REF!</definedName>
    <definedName name="_____FMT30" localSheetId="4">'Anschutz'!#REF!</definedName>
    <definedName name="_____FMT30" localSheetId="1">'Boulder'!#REF!</definedName>
    <definedName name="_____FMT30" localSheetId="3">'Denver'!#REF!</definedName>
    <definedName name="_____FMT30" localSheetId="0">'System Admin'!#REF!</definedName>
    <definedName name="_____FMT30" localSheetId="2">'UCCS'!#REF!</definedName>
    <definedName name="_____FMT30">'[1]All CU'!#REF!</definedName>
    <definedName name="_____FMT410" localSheetId="4">'Anschutz'!#REF!</definedName>
    <definedName name="_____FMT410" localSheetId="1">'Boulder'!#REF!</definedName>
    <definedName name="_____FMT410" localSheetId="3">'Denver'!#REF!</definedName>
    <definedName name="_____FMT410" localSheetId="0">'System Admin'!#REF!</definedName>
    <definedName name="_____FMT410" localSheetId="2">'UCCS'!#REF!</definedName>
    <definedName name="_____FMT410">'[1]All CU'!#REF!</definedName>
    <definedName name="_____FMT411" localSheetId="4">'Anschutz'!#REF!</definedName>
    <definedName name="_____FMT411" localSheetId="1">'Boulder'!#REF!</definedName>
    <definedName name="_____FMT411" localSheetId="3">'Denver'!#REF!</definedName>
    <definedName name="_____FMT411" localSheetId="0">'System Admin'!#REF!</definedName>
    <definedName name="_____FMT411" localSheetId="2">'UCCS'!#REF!</definedName>
    <definedName name="_____FMT411">'[1]All CU'!#REF!</definedName>
    <definedName name="_____FMT600" localSheetId="4">'Anschutz'!#REF!</definedName>
    <definedName name="_____FMT600" localSheetId="1">'Boulder'!#REF!</definedName>
    <definedName name="_____FMT600" localSheetId="3">'Denver'!#REF!</definedName>
    <definedName name="_____FMT600" localSheetId="0">'System Admin'!#REF!</definedName>
    <definedName name="_____FMT600" localSheetId="2">'UCCS'!#REF!</definedName>
    <definedName name="_____FMT600">'[1]All CU'!#REF!</definedName>
    <definedName name="_____FMT9100" localSheetId="4">'Anschutz'!#REF!</definedName>
    <definedName name="_____FMT9100" localSheetId="1">'Boulder'!#REF!</definedName>
    <definedName name="_____FMT9100" localSheetId="3">'Denver'!#REF!</definedName>
    <definedName name="_____FMT9100" localSheetId="0">'System Admin'!#REF!</definedName>
    <definedName name="_____FMT9100" localSheetId="2">'UCCS'!#REF!</definedName>
    <definedName name="_____FMT9100">'[1]All CU'!#REF!</definedName>
    <definedName name="_____FMT9999" localSheetId="4">'Anschutz'!#REF!</definedName>
    <definedName name="_____FMT9999" localSheetId="1">'Boulder'!#REF!</definedName>
    <definedName name="_____FMT9999" localSheetId="3">'Denver'!#REF!</definedName>
    <definedName name="_____FMT9999" localSheetId="0">'System Admin'!#REF!</definedName>
    <definedName name="_____FMT9999" localSheetId="2">'UCCS'!#REF!</definedName>
    <definedName name="_____FMT9999">'[1]All CU'!#REF!</definedName>
    <definedName name="____FMT10" localSheetId="0">#REF!</definedName>
    <definedName name="____FMT10">#REF!</definedName>
    <definedName name="____FMT100" localSheetId="0">#REF!</definedName>
    <definedName name="____FMT100">#REF!</definedName>
    <definedName name="____FMT1100" localSheetId="0">#REF!</definedName>
    <definedName name="____FMT1100">#REF!</definedName>
    <definedName name="____FMT1200" localSheetId="0">#REF!</definedName>
    <definedName name="____FMT1200">#REF!</definedName>
    <definedName name="____FMT1300" localSheetId="0">#REF!</definedName>
    <definedName name="____FMT1300">#REF!</definedName>
    <definedName name="____FMT1400" localSheetId="0">#REF!</definedName>
    <definedName name="____FMT1400">#REF!</definedName>
    <definedName name="____FMT15" localSheetId="0">#REF!</definedName>
    <definedName name="____FMT15">#REF!</definedName>
    <definedName name="____FMT1500" localSheetId="0">#REF!</definedName>
    <definedName name="____FMT1500">#REF!</definedName>
    <definedName name="____FMT1600" localSheetId="0">#REF!</definedName>
    <definedName name="____FMT1600">#REF!</definedName>
    <definedName name="____FMT1700" localSheetId="0">#REF!</definedName>
    <definedName name="____FMT1700">#REF!</definedName>
    <definedName name="____FMT1800" localSheetId="0">#REF!</definedName>
    <definedName name="____FMT1800">#REF!</definedName>
    <definedName name="____FMT1900" localSheetId="0">#REF!</definedName>
    <definedName name="____FMT1900">#REF!</definedName>
    <definedName name="____FMT20" localSheetId="0">#REF!</definedName>
    <definedName name="____FMT20">#REF!</definedName>
    <definedName name="____FMT2000" localSheetId="0">#REF!</definedName>
    <definedName name="____FMT2000">#REF!</definedName>
    <definedName name="____FMT30" localSheetId="0">#REF!</definedName>
    <definedName name="____FMT30">#REF!</definedName>
    <definedName name="____FMT410" localSheetId="0">#REF!</definedName>
    <definedName name="____FMT410">#REF!</definedName>
    <definedName name="____FMT411" localSheetId="0">#REF!</definedName>
    <definedName name="____FMT411">#REF!</definedName>
    <definedName name="____FMT600" localSheetId="0">#REF!</definedName>
    <definedName name="____FMT600">#REF!</definedName>
    <definedName name="____FMT9100" localSheetId="0">#REF!</definedName>
    <definedName name="____FMT9100">#REF!</definedName>
    <definedName name="____FMT9999" localSheetId="0">#REF!</definedName>
    <definedName name="____FMT9999">#REF!</definedName>
    <definedName name="___FMT10" localSheetId="0">#REF!</definedName>
    <definedName name="___FMT10">#REF!</definedName>
    <definedName name="___FMT100" localSheetId="0">#REF!</definedName>
    <definedName name="___FMT100">#REF!</definedName>
    <definedName name="___FMT1100" localSheetId="0">#REF!</definedName>
    <definedName name="___FMT1100">#REF!</definedName>
    <definedName name="___FMT1200" localSheetId="0">#REF!</definedName>
    <definedName name="___FMT1200">#REF!</definedName>
    <definedName name="___FMT1300" localSheetId="0">#REF!</definedName>
    <definedName name="___FMT1300">#REF!</definedName>
    <definedName name="___FMT1400" localSheetId="0">#REF!</definedName>
    <definedName name="___FMT1400">#REF!</definedName>
    <definedName name="___FMT15" localSheetId="0">#REF!</definedName>
    <definedName name="___FMT15">#REF!</definedName>
    <definedName name="___FMT1500" localSheetId="0">#REF!</definedName>
    <definedName name="___FMT1500">#REF!</definedName>
    <definedName name="___FMT1600" localSheetId="0">#REF!</definedName>
    <definedName name="___FMT1600">#REF!</definedName>
    <definedName name="___FMT1700" localSheetId="0">#REF!</definedName>
    <definedName name="___FMT1700">#REF!</definedName>
    <definedName name="___FMT1800" localSheetId="0">#REF!</definedName>
    <definedName name="___FMT1800">#REF!</definedName>
    <definedName name="___FMT1900" localSheetId="0">#REF!</definedName>
    <definedName name="___FMT1900">#REF!</definedName>
    <definedName name="___FMT20" localSheetId="0">#REF!</definedName>
    <definedName name="___FMT20">#REF!</definedName>
    <definedName name="___FMT2000" localSheetId="0">#REF!</definedName>
    <definedName name="___FMT2000">#REF!</definedName>
    <definedName name="___FMT30" localSheetId="0">#REF!</definedName>
    <definedName name="___FMT30">#REF!</definedName>
    <definedName name="___FMT410" localSheetId="0">#REF!</definedName>
    <definedName name="___FMT410">#REF!</definedName>
    <definedName name="___FMT411" localSheetId="0">#REF!</definedName>
    <definedName name="___FMT411">#REF!</definedName>
    <definedName name="___FMT600" localSheetId="0">#REF!</definedName>
    <definedName name="___FMT600">#REF!</definedName>
    <definedName name="___FMT9100" localSheetId="0">#REF!</definedName>
    <definedName name="___FMT9100">#REF!</definedName>
    <definedName name="___FMT9999" localSheetId="0">#REF!</definedName>
    <definedName name="___FMT9999">#REF!</definedName>
    <definedName name="__FMT10" localSheetId="0">#REF!</definedName>
    <definedName name="__FMT10">#REF!</definedName>
    <definedName name="__FMT100" localSheetId="0">#REF!</definedName>
    <definedName name="__FMT100">#REF!</definedName>
    <definedName name="__FMT1100" localSheetId="0">#REF!</definedName>
    <definedName name="__FMT1100">#REF!</definedName>
    <definedName name="__FMT1200" localSheetId="0">#REF!</definedName>
    <definedName name="__FMT1200">#REF!</definedName>
    <definedName name="__FMT1300" localSheetId="0">#REF!</definedName>
    <definedName name="__FMT1300">#REF!</definedName>
    <definedName name="__FMT1400" localSheetId="0">#REF!</definedName>
    <definedName name="__FMT1400">#REF!</definedName>
    <definedName name="__FMT15" localSheetId="0">#REF!</definedName>
    <definedName name="__FMT15">#REF!</definedName>
    <definedName name="__FMT1500" localSheetId="0">#REF!</definedName>
    <definedName name="__FMT1500">#REF!</definedName>
    <definedName name="__FMT1600" localSheetId="0">#REF!</definedName>
    <definedName name="__FMT1600">#REF!</definedName>
    <definedName name="__FMT1700" localSheetId="0">#REF!</definedName>
    <definedName name="__FMT1700">#REF!</definedName>
    <definedName name="__FMT1800" localSheetId="0">#REF!</definedName>
    <definedName name="__FMT1800">#REF!</definedName>
    <definedName name="__FMT1900" localSheetId="0">#REF!</definedName>
    <definedName name="__FMT1900">#REF!</definedName>
    <definedName name="__FMT20" localSheetId="0">#REF!</definedName>
    <definedName name="__FMT20">#REF!</definedName>
    <definedName name="__FMT2000" localSheetId="0">#REF!</definedName>
    <definedName name="__FMT2000">#REF!</definedName>
    <definedName name="__FMT30" localSheetId="0">#REF!</definedName>
    <definedName name="__FMT30">#REF!</definedName>
    <definedName name="__FMT410" localSheetId="0">#REF!</definedName>
    <definedName name="__FMT410">#REF!</definedName>
    <definedName name="__FMT411" localSheetId="0">#REF!</definedName>
    <definedName name="__FMT411">#REF!</definedName>
    <definedName name="__FMT600" localSheetId="0">#REF!</definedName>
    <definedName name="__FMT600">#REF!</definedName>
    <definedName name="__FMT9100" localSheetId="0">#REF!</definedName>
    <definedName name="__FMT9100">#REF!</definedName>
    <definedName name="__FMT9999" localSheetId="0">#REF!</definedName>
    <definedName name="__FMT9999">#REF!</definedName>
    <definedName name="_Fill" localSheetId="4" hidden="1">'Anschutz'!#REF!</definedName>
    <definedName name="_Fill" localSheetId="1" hidden="1">'Boulder'!#REF!</definedName>
    <definedName name="_Fill" localSheetId="3" hidden="1">'Denver'!#REF!</definedName>
    <definedName name="_Fill" localSheetId="0" hidden="1">'System Admin'!#REF!</definedName>
    <definedName name="_Fill" localSheetId="2" hidden="1">'UCCS'!#REF!</definedName>
    <definedName name="_Fill" hidden="1">#REF!</definedName>
    <definedName name="_FMT10" localSheetId="0">#REF!</definedName>
    <definedName name="_FMT10">#REF!</definedName>
    <definedName name="_FMT100" localSheetId="0">#REF!</definedName>
    <definedName name="_FMT100">#REF!</definedName>
    <definedName name="_FMT1100" localSheetId="0">#REF!</definedName>
    <definedName name="_FMT1100">#REF!</definedName>
    <definedName name="_FMT1200" localSheetId="0">#REF!</definedName>
    <definedName name="_FMT1200">#REF!</definedName>
    <definedName name="_FMT1300" localSheetId="0">#REF!</definedName>
    <definedName name="_FMT1300">#REF!</definedName>
    <definedName name="_FMT1400" localSheetId="0">#REF!</definedName>
    <definedName name="_FMT1400">#REF!</definedName>
    <definedName name="_FMT15" localSheetId="0">#REF!</definedName>
    <definedName name="_FMT15">#REF!</definedName>
    <definedName name="_FMT1500" localSheetId="0">#REF!</definedName>
    <definedName name="_FMT1500">#REF!</definedName>
    <definedName name="_FMT1600" localSheetId="0">#REF!</definedName>
    <definedName name="_FMT1600">#REF!</definedName>
    <definedName name="_FMT1700" localSheetId="0">#REF!</definedName>
    <definedName name="_FMT1700">#REF!</definedName>
    <definedName name="_FMT1800" localSheetId="0">#REF!</definedName>
    <definedName name="_FMT1800">#REF!</definedName>
    <definedName name="_FMT1900" localSheetId="0">#REF!</definedName>
    <definedName name="_FMT1900">#REF!</definedName>
    <definedName name="_FMT20" localSheetId="0">#REF!</definedName>
    <definedName name="_FMT20">#REF!</definedName>
    <definedName name="_FMT2000" localSheetId="0">#REF!</definedName>
    <definedName name="_FMT2000">#REF!</definedName>
    <definedName name="_FMT30" localSheetId="0">#REF!</definedName>
    <definedName name="_FMT30">#REF!</definedName>
    <definedName name="_FMT410" localSheetId="0">#REF!</definedName>
    <definedName name="_FMT410">#REF!</definedName>
    <definedName name="_FMT411" localSheetId="0">#REF!</definedName>
    <definedName name="_FMT411">#REF!</definedName>
    <definedName name="_FMT600" localSheetId="0">#REF!</definedName>
    <definedName name="_FMT600">#REF!</definedName>
    <definedName name="_FMT9100" localSheetId="0">#REF!</definedName>
    <definedName name="_FMT9100">#REF!</definedName>
    <definedName name="_FMT9999" localSheetId="0">#REF!</definedName>
    <definedName name="_FMT9999">#REF!</definedName>
    <definedName name="_Regression_Int" localSheetId="4" hidden="1">1</definedName>
    <definedName name="_Regression_Int" localSheetId="1" hidden="1">1</definedName>
    <definedName name="_Regression_Int" localSheetId="3" hidden="1">1</definedName>
    <definedName name="_Regression_Int" localSheetId="0" hidden="1">1</definedName>
    <definedName name="_Regression_Int" localSheetId="2" hidden="1">1</definedName>
    <definedName name="FMT35NR" localSheetId="4">'Anschutz'!#REF!</definedName>
    <definedName name="FMT35NR" localSheetId="1">'Boulder'!#REF!</definedName>
    <definedName name="FMT35NR" localSheetId="3">'Denver'!#REF!</definedName>
    <definedName name="FMT35NR" localSheetId="0">'System Admin'!#REF!</definedName>
    <definedName name="FMT35NR" localSheetId="2">'UCCS'!#REF!</definedName>
    <definedName name="FMT35NR">#REF!</definedName>
    <definedName name="FMT35R" localSheetId="4">'Anschutz'!#REF!</definedName>
    <definedName name="FMT35R" localSheetId="1">'Boulder'!#REF!</definedName>
    <definedName name="FMT35R" localSheetId="3">'Denver'!#REF!</definedName>
    <definedName name="FMT35R" localSheetId="0">'System Admin'!#REF!</definedName>
    <definedName name="FMT35R" localSheetId="2">'UCCS'!#REF!</definedName>
    <definedName name="FMT35R">#REF!</definedName>
    <definedName name="OLE_LINK1" localSheetId="4">'Anschutz'!#REF!</definedName>
    <definedName name="OLE_LINK1" localSheetId="1">'Boulder'!#REF!</definedName>
    <definedName name="OLE_LINK1" localSheetId="3">'Denver'!#REF!</definedName>
    <definedName name="OLE_LINK1" localSheetId="0">'System Admin'!#REF!</definedName>
    <definedName name="OLE_LINK1" localSheetId="2">'UCCS'!#REF!</definedName>
    <definedName name="_xlnm.Print_Area" localSheetId="4">'Anschutz'!$A$1:$K$817</definedName>
    <definedName name="_xlnm.Print_Area" localSheetId="1">'Boulder'!$A$1:$K$817</definedName>
    <definedName name="_xlnm.Print_Area" localSheetId="3">'Denver'!$A$1:$K$817</definedName>
    <definedName name="_xlnm.Print_Area" localSheetId="0">'System Admin'!$A$1:$K$817</definedName>
    <definedName name="_xlnm.Print_Area" localSheetId="2">'UCCS'!$A$1:$K$817</definedName>
    <definedName name="Print_Area_MI" localSheetId="4">'Anschutz'!#REF!</definedName>
    <definedName name="Print_Area_MI" localSheetId="1">'Boulder'!#REF!</definedName>
    <definedName name="Print_Area_MI" localSheetId="3">'Denver'!#REF!</definedName>
    <definedName name="Print_Area_MI" localSheetId="0">'System Admin'!#REF!</definedName>
    <definedName name="Print_Area_MI" localSheetId="2">'UCCS'!#REF!</definedName>
  </definedNames>
  <calcPr fullCalcOnLoad="1"/>
</workbook>
</file>

<file path=xl/sharedStrings.xml><?xml version="1.0" encoding="utf-8"?>
<sst xmlns="http://schemas.openxmlformats.org/spreadsheetml/2006/main" count="5816" uniqueCount="279">
  <si>
    <t>Format 1</t>
  </si>
  <si>
    <t>Date: October 13, 2014</t>
  </si>
  <si>
    <t>Budget Data Book</t>
  </si>
  <si>
    <t>Actual Fiscal Year 2013-14</t>
  </si>
  <si>
    <t>Estimate Fiscal Year 2014-15</t>
  </si>
  <si>
    <t>Institution Name:</t>
  </si>
  <si>
    <t xml:space="preserve">University of Colorado </t>
  </si>
  <si>
    <t>Unit (Campus):</t>
  </si>
  <si>
    <t>System Administration</t>
  </si>
  <si>
    <t>Institution Code:</t>
  </si>
  <si>
    <t>Contact Information:</t>
  </si>
  <si>
    <t>Tuition rate information previously provided in Formats 35R and 35NR can be found in the DHE Tuition and Fee Survey.</t>
  </si>
  <si>
    <t>Format   10</t>
  </si>
  <si>
    <t>Governing Board Summary</t>
  </si>
  <si>
    <t xml:space="preserve">NAME: </t>
  </si>
  <si>
    <t>-</t>
  </si>
  <si>
    <t>Ln</t>
  </si>
  <si>
    <t>Functional Expenditure</t>
  </si>
  <si>
    <t>2013-14</t>
  </si>
  <si>
    <t>2014-15</t>
  </si>
  <si>
    <t>No</t>
  </si>
  <si>
    <t xml:space="preserve">Summary  </t>
  </si>
  <si>
    <t xml:space="preserve">FTE </t>
  </si>
  <si>
    <t>Actual</t>
  </si>
  <si>
    <t>Estimate</t>
  </si>
  <si>
    <t>Instruction</t>
  </si>
  <si>
    <t>Fmt. 1100 Ln 25</t>
  </si>
  <si>
    <t>Research (State Supported)</t>
  </si>
  <si>
    <t>Fmt. 1200 Ln 25</t>
  </si>
  <si>
    <t>Public Service</t>
  </si>
  <si>
    <t>Fmt. 1300 Ln 25</t>
  </si>
  <si>
    <t>Academic Support</t>
  </si>
  <si>
    <t>Fmt. 1400 Ln 25</t>
  </si>
  <si>
    <t>Student Services</t>
  </si>
  <si>
    <t>Fmt. 1500 Ln 25</t>
  </si>
  <si>
    <t>Institutional Support</t>
  </si>
  <si>
    <t>Fmt. 1600 Ln 25</t>
  </si>
  <si>
    <t xml:space="preserve">Operation &amp; Maintenance of Plant </t>
  </si>
  <si>
    <t>Fmt. 1700 Ln 25</t>
  </si>
  <si>
    <t>Scholarships &amp; Fellowships</t>
  </si>
  <si>
    <t>Fmt. 1800 Ln 25</t>
  </si>
  <si>
    <t>Hospitals</t>
  </si>
  <si>
    <t>Fmt. 1900 Ln 25</t>
  </si>
  <si>
    <t xml:space="preserve"> </t>
  </si>
  <si>
    <t>Transfers</t>
  </si>
  <si>
    <t>Fmt. 2000 Ln 20</t>
  </si>
  <si>
    <r>
      <t>TOTAL</t>
    </r>
    <r>
      <rPr>
        <b/>
        <sz val="9"/>
        <rFont val="Times New Roman"/>
        <family val="1"/>
      </rPr>
      <t xml:space="preserve"> </t>
    </r>
    <r>
      <rPr>
        <sz val="9"/>
        <rFont val="Times New Roman"/>
        <family val="1"/>
      </rPr>
      <t>EDUCATION &amp; GENERAL EXPENDITURES</t>
    </r>
  </si>
  <si>
    <t>SOURCE OF FUNDS (Fund Number)</t>
  </si>
  <si>
    <t>State Appropriation</t>
  </si>
  <si>
    <t>Fmt. 600 Ln 25</t>
  </si>
  <si>
    <t>FFS Contracts</t>
  </si>
  <si>
    <t>Fmt. 700 Ln 1</t>
  </si>
  <si>
    <t>Undergraduate Resident Tuition "Stipend"</t>
  </si>
  <si>
    <t>Undergraduate Resident Tuition "Student Share"</t>
  </si>
  <si>
    <t>Subtotal Undergraduate Tuition</t>
  </si>
  <si>
    <t>Graduate Resident Tuition</t>
  </si>
  <si>
    <t>Non-Resident Tuition</t>
  </si>
  <si>
    <t>Total Tuition</t>
  </si>
  <si>
    <t>Appropriated E&amp;G</t>
  </si>
  <si>
    <t>Federal Stabilization Funds (ARRA) (RSC 7540)</t>
  </si>
  <si>
    <t>Non Appropriated E &amp; G (Other than Tuition) Program Code 11XX</t>
  </si>
  <si>
    <r>
      <t>TOTAL</t>
    </r>
    <r>
      <rPr>
        <sz val="9"/>
        <rFont val="Times New Roman"/>
        <family val="1"/>
      </rPr>
      <t xml:space="preserve"> EDUCATION &amp; GENERAL REVENUE</t>
    </r>
  </si>
  <si>
    <t>Scholarship allowance information can be found on the institution's audited financial statements or in the state's accounting system (COFRS).  The actual institutional funds devoted to student financial aid are reported on Format 1800.</t>
  </si>
  <si>
    <t>FTE Note:  For actual years the FTE Staff reported is actual staff filled positions and does not include vacancies.  The estimate year responses should assume all positions are filled.</t>
  </si>
  <si>
    <t xml:space="preserve">Institution No.:  </t>
  </si>
  <si>
    <t>Format   20</t>
  </si>
  <si>
    <t>INSTITUTION SUMMARY</t>
  </si>
  <si>
    <r>
      <t xml:space="preserve">TOTAL </t>
    </r>
    <r>
      <rPr>
        <sz val="9"/>
        <rFont val="Times New Roman"/>
        <family val="1"/>
      </rPr>
      <t>EDUCATION &amp; GENERAL EXPENDITURES</t>
    </r>
  </si>
  <si>
    <t>Fmt. 070 Ln 12</t>
  </si>
  <si>
    <t>Subtotal Undergraduate Resident Tuition</t>
  </si>
  <si>
    <t>Fmt. 100</t>
  </si>
  <si>
    <t>Appropriated E&amp;G (not including ARRA)</t>
  </si>
  <si>
    <t>Fmt. 410 Ln 20</t>
  </si>
  <si>
    <t>Fmt. 411 Ln 20</t>
  </si>
  <si>
    <t>Blue cells should be entered directly on this format, they will not "roll up" from another format</t>
  </si>
  <si>
    <t>COFRS Code: 4407</t>
  </si>
  <si>
    <t>Format  070</t>
  </si>
  <si>
    <t>Fee-For-Service Contracts (System Level Only)*</t>
  </si>
  <si>
    <t xml:space="preserve"> Object</t>
  </si>
  <si>
    <t>Contracts:</t>
  </si>
  <si>
    <t>Educational services in rural areas or communities in which the cost of delivering       the educational services is not sustained by the amount received in student tuition</t>
  </si>
  <si>
    <t xml:space="preserve">Reciprocal </t>
  </si>
  <si>
    <t>Graduate school services</t>
  </si>
  <si>
    <t>Economic development</t>
  </si>
  <si>
    <t xml:space="preserve">Specialized educational services and professional degrees, including but not limited to the areas of dentistry medicine, venerinary medicine, nursing, law, forestry, and engineering. </t>
  </si>
  <si>
    <t>Total</t>
  </si>
  <si>
    <t>* This is not needed by institution, but only in total for the system.</t>
  </si>
  <si>
    <t>Format   30</t>
  </si>
  <si>
    <t>STUDENT, FACULTY, AND  STAFF DATA</t>
  </si>
  <si>
    <t>STUDENT FTE DATA:</t>
  </si>
  <si>
    <t>2A</t>
  </si>
  <si>
    <t>COF Resident Undergraduate FTE</t>
  </si>
  <si>
    <t>2B</t>
  </si>
  <si>
    <t>Non-COF Resident Undergraduate FTE</t>
  </si>
  <si>
    <t>2C</t>
  </si>
  <si>
    <t>Total Resident Undergraduate FTE</t>
  </si>
  <si>
    <t xml:space="preserve">  Resident Graduate FTE</t>
  </si>
  <si>
    <t xml:space="preserve">  Total Resident FTE </t>
  </si>
  <si>
    <t xml:space="preserve">  Nonresident Undergraduate FTE</t>
  </si>
  <si>
    <t xml:space="preserve">  Nonresident Graduate FTE</t>
  </si>
  <si>
    <t xml:space="preserve">  Total Nonresident FTE </t>
  </si>
  <si>
    <t xml:space="preserve">  Total FTE Undergraduate</t>
  </si>
  <si>
    <t xml:space="preserve">  Total FTE Graduate</t>
  </si>
  <si>
    <t xml:space="preserve">  Total FTE Students</t>
  </si>
  <si>
    <t>COST PER STUDENT</t>
  </si>
  <si>
    <t>Total E&amp;G Cost Per FTE Student</t>
  </si>
  <si>
    <t xml:space="preserve">COF Stipend Per Undergraduate Resident FTE </t>
  </si>
  <si>
    <t>INSTRUCTIONAL and RESEARCH FACULTY DATA (SOURCE FMT 40 OR FMT 1100 and 1200)</t>
  </si>
  <si>
    <t xml:space="preserve">  Faculty FTE Total</t>
  </si>
  <si>
    <t xml:space="preserve">  FTE Full-time Faculty</t>
  </si>
  <si>
    <t xml:space="preserve">  FTE Part-time Faculty</t>
  </si>
  <si>
    <t>AVG COMPENSATION INSTRUCTIONAL and RESEARCH FACULTY</t>
  </si>
  <si>
    <t xml:space="preserve">  All Faculty Combined</t>
  </si>
  <si>
    <t xml:space="preserve">  Full-time Average Compensation</t>
  </si>
  <si>
    <t xml:space="preserve">  Part-time Average Compensation</t>
  </si>
  <si>
    <t>Total Faculty and Staff FTE  (Format 20)</t>
  </si>
  <si>
    <t>Note: Rows 19 through 27 provide compensation information for instructional and research faculty only.  Prior to FY 2010-11, past budget databooks provided compensation information for instructional faculty and staff.</t>
  </si>
  <si>
    <t>Format   40</t>
  </si>
  <si>
    <t>SUMMARY</t>
  </si>
  <si>
    <t>FTE</t>
  </si>
  <si>
    <t>S/F</t>
  </si>
  <si>
    <t>COURSE LEVEL</t>
  </si>
  <si>
    <t>STUDENTS</t>
  </si>
  <si>
    <t>FACULTY</t>
  </si>
  <si>
    <t>RATIO</t>
  </si>
  <si>
    <t>Vocational</t>
  </si>
  <si>
    <t>Lower Level</t>
  </si>
  <si>
    <t>Upper Level</t>
  </si>
  <si>
    <t xml:space="preserve">     Total Undergraduate</t>
  </si>
  <si>
    <t>Graduate I</t>
  </si>
  <si>
    <t>Graduate II</t>
  </si>
  <si>
    <t xml:space="preserve">     Total Graduate</t>
  </si>
  <si>
    <t>Grand Total</t>
  </si>
  <si>
    <t xml:space="preserve">NOTE:  Institutions are required to maintain detailed information on the above data by Classification of Instructional Program (CIP) area.  </t>
  </si>
  <si>
    <t xml:space="preserve">            Detailed data available upon request.</t>
  </si>
  <si>
    <t>Format  100</t>
  </si>
  <si>
    <t>TOTAL TUITION REVENUE and STUDENT FTE</t>
  </si>
  <si>
    <t>COFRS Revenue Source Code (RSC):</t>
  </si>
  <si>
    <t>SUMMER</t>
  </si>
  <si>
    <t xml:space="preserve">  Resident</t>
  </si>
  <si>
    <t>Graduate (4801)</t>
  </si>
  <si>
    <t>Undergraduate (4802)</t>
  </si>
  <si>
    <t xml:space="preserve">  Nonresident</t>
  </si>
  <si>
    <t>Graduate (4901)</t>
  </si>
  <si>
    <t>Undergraduate (4902)</t>
  </si>
  <si>
    <t xml:space="preserve">  Subtotal Summer</t>
  </si>
  <si>
    <t>FALL</t>
  </si>
  <si>
    <t xml:space="preserve">  Subtotal Fall</t>
  </si>
  <si>
    <t>WINTER</t>
  </si>
  <si>
    <t xml:space="preserve">  Subtotal Winter</t>
  </si>
  <si>
    <t>SPRING</t>
  </si>
  <si>
    <t xml:space="preserve">  Subtotal Spring</t>
  </si>
  <si>
    <t>SUBTOTAL</t>
  </si>
  <si>
    <t>SUBTOTAL RESIDENT</t>
  </si>
  <si>
    <t>SUBTOTAL NONRESIDENT</t>
  </si>
  <si>
    <t>SUBTOTAL GRADUATE</t>
  </si>
  <si>
    <t>SUBTOTAL UNDERGRADUATE</t>
  </si>
  <si>
    <t>TOTAL TUITION REVENUE</t>
  </si>
  <si>
    <t>(E&amp;G COFRS Program Code 1100)</t>
  </si>
  <si>
    <t>Total Tuition Includes Stipend Reimbursement</t>
  </si>
  <si>
    <t>Format  410</t>
  </si>
  <si>
    <t>APPROPRIATED EDUCATION &amp; GENERAL REVENUE (Other than Tuition) (Program Code 1100)*</t>
  </si>
  <si>
    <t>Appropriated Academic Fees ( RSC 5002)**</t>
  </si>
  <si>
    <t>Report in Format 411</t>
  </si>
  <si>
    <t>Amendment 50 Moneys (Transfer Code EAT1)</t>
  </si>
  <si>
    <t>Tobacco Settlement Moneys</t>
  </si>
  <si>
    <t>DOLA Local Govt Mineral Impact Fund</t>
  </si>
  <si>
    <t>TOTAL OTHER APPROPRIATED E &amp; G REVENUES</t>
  </si>
  <si>
    <t>*Tuition revenue is reported on Format 100</t>
  </si>
  <si>
    <t>**Pursuant to HB11-1301,  fees are no longer appropriated beginning in FY 2011-12.  This category will be reported on Format 411 beginning in FY 2011-12.</t>
  </si>
  <si>
    <t>Format  411</t>
  </si>
  <si>
    <t>NON APPROPRIATED EDUCATION &amp; GENERAL REVENUES (Other than Tuition) - Balance of Program Code 1100*</t>
  </si>
  <si>
    <t>Non Appropriated Education &amp; General Revenues (Itemize below)</t>
  </si>
  <si>
    <r>
      <t xml:space="preserve">Academic Fees </t>
    </r>
    <r>
      <rPr>
        <sz val="9"/>
        <color indexed="10"/>
        <rFont val="Times New Roman"/>
        <family val="1"/>
      </rPr>
      <t>( RSC 5009)</t>
    </r>
    <r>
      <rPr>
        <sz val="9"/>
        <rFont val="Times New Roman"/>
        <family val="1"/>
      </rPr>
      <t xml:space="preserve"> **</t>
    </r>
  </si>
  <si>
    <t>Indirect Cost Recoveries</t>
  </si>
  <si>
    <t>Miscellaneous Revenues</t>
  </si>
  <si>
    <t>Mandatory Registration and Course Fees****</t>
  </si>
  <si>
    <t>Incidental Income - Educational Activities</t>
  </si>
  <si>
    <t>Student Activity Fees</t>
  </si>
  <si>
    <t>State Grants and Contracts (not FFS)</t>
  </si>
  <si>
    <t>Other Mandatory Fees</t>
  </si>
  <si>
    <t>Rents</t>
  </si>
  <si>
    <t>Investment Income</t>
  </si>
  <si>
    <t>Miscellaneous Non-Operating Income</t>
  </si>
  <si>
    <t>Total Non Appropriated Education &amp; General Revenues</t>
  </si>
  <si>
    <t>E&amp;G Rollforward (TO future year) / FROM prior year***</t>
  </si>
  <si>
    <t>TOTAL NON APPROPRIATED E &amp; G REVENUES</t>
  </si>
  <si>
    <t xml:space="preserve">*** This cell, in each column, is meant to demonstrate whether the E&amp;G revenues for the year are more or less than actual or projected expenses for the year.  This difference between revenues and </t>
  </si>
  <si>
    <t xml:space="preserve">      expenses should approximate the  E&amp;G portion of the institutions overall "change in fund balance".  </t>
  </si>
  <si>
    <t xml:space="preserve">**** The Course Fees reported on this line are the fees that have historically been non-appropriated.  They are not the same fees reported in line 1 that are moving from Fmt 410 to 411 </t>
  </si>
  <si>
    <t xml:space="preserve">        as a result of HB 11-1301.</t>
  </si>
  <si>
    <t>Format  600</t>
  </si>
  <si>
    <t>STATE SUPPORT</t>
  </si>
  <si>
    <t>General Fund Appropriations</t>
  </si>
  <si>
    <t>Local District College Appropriation</t>
  </si>
  <si>
    <t>Other Restrictions of General Fund / Revenue</t>
  </si>
  <si>
    <t>TOTAL APPROPRIATION REVENUES</t>
  </si>
  <si>
    <t>Format 1100</t>
  </si>
  <si>
    <t>EDUCATION &amp; GENERAL - INSTRUCTION</t>
  </si>
  <si>
    <t>Salaries, Full-Time Faculty Non-Classified</t>
  </si>
  <si>
    <t>Benefits, Full-time Faculty Non-Classified</t>
  </si>
  <si>
    <t>Salaries, Part-Time Faculty Non-Classified</t>
  </si>
  <si>
    <t>Benefits, Part-Time Faculty, Non-Classified</t>
  </si>
  <si>
    <t>Subtotal, Faculty</t>
  </si>
  <si>
    <t>Salaries, Other, Non-Classified</t>
  </si>
  <si>
    <t>Benefits, Other, Non-Classified</t>
  </si>
  <si>
    <t xml:space="preserve">  Subtotal Non-Classified Staff</t>
  </si>
  <si>
    <t>Compensation, Support Assistants</t>
  </si>
  <si>
    <t>Salaries, Classified Staff</t>
  </si>
  <si>
    <t>Benefits, Classified Staff</t>
  </si>
  <si>
    <t xml:space="preserve">  Subtotal Support Staff</t>
  </si>
  <si>
    <t>Total Personnel</t>
  </si>
  <si>
    <t>Hourly Compensation</t>
  </si>
  <si>
    <t>Travel</t>
  </si>
  <si>
    <t>Other Current Expense</t>
  </si>
  <si>
    <t>Capital</t>
  </si>
  <si>
    <r>
      <t>TOTAL</t>
    </r>
    <r>
      <rPr>
        <b/>
        <sz val="9"/>
        <rFont val="Times New Roman"/>
        <family val="1"/>
      </rPr>
      <t xml:space="preserve"> EDUCATION &amp; GENERAL</t>
    </r>
    <r>
      <rPr>
        <sz val="9"/>
        <rFont val="Times New Roman"/>
        <family val="1"/>
      </rPr>
      <t xml:space="preserve"> INSTRUCTION </t>
    </r>
  </si>
  <si>
    <t>Format 1200</t>
  </si>
  <si>
    <t>EDUCATION &amp; GENERAL - RESEARCH</t>
  </si>
  <si>
    <t xml:space="preserve">    Subtotal Non-Classified Staff</t>
  </si>
  <si>
    <t xml:space="preserve">   Subtotal Support Staff</t>
  </si>
  <si>
    <r>
      <t>TOTAL</t>
    </r>
    <r>
      <rPr>
        <b/>
        <sz val="9"/>
        <rFont val="Times New Roman"/>
        <family val="1"/>
      </rPr>
      <t xml:space="preserve"> EDUCATION &amp; GENERAL</t>
    </r>
    <r>
      <rPr>
        <sz val="9"/>
        <rFont val="Times New Roman"/>
        <family val="1"/>
      </rPr>
      <t xml:space="preserve"> RESEARCH </t>
    </r>
  </si>
  <si>
    <t>Format 1300</t>
  </si>
  <si>
    <t>EDUCATION &amp; GENERAL - PUBLIC SERVICE</t>
  </si>
  <si>
    <t>DO NOT DELETE ROWS 1-5</t>
  </si>
  <si>
    <t>Salaries, Non-Classified Staff</t>
  </si>
  <si>
    <t>Benefits, Non-Classified Staff</t>
  </si>
  <si>
    <t xml:space="preserve">     Subtotal, Non-Classified Staff</t>
  </si>
  <si>
    <t xml:space="preserve">     Subtotal Classified Staff</t>
  </si>
  <si>
    <t xml:space="preserve">Capital </t>
  </si>
  <si>
    <r>
      <t>TOTAL</t>
    </r>
    <r>
      <rPr>
        <b/>
        <sz val="9"/>
        <rFont val="Times New Roman"/>
        <family val="1"/>
      </rPr>
      <t xml:space="preserve"> EDUCATION &amp; GENERAL</t>
    </r>
    <r>
      <rPr>
        <sz val="9"/>
        <rFont val="Times New Roman"/>
        <family val="1"/>
      </rPr>
      <t xml:space="preserve"> PUBLIC SERVICE</t>
    </r>
  </si>
  <si>
    <t>Format 1400</t>
  </si>
  <si>
    <t>EDUCATION &amp; GENERAL - ACADEMIC SUPPORT</t>
  </si>
  <si>
    <r>
      <t>TOTAL</t>
    </r>
    <r>
      <rPr>
        <b/>
        <sz val="9"/>
        <rFont val="Times New Roman"/>
        <family val="1"/>
      </rPr>
      <t xml:space="preserve"> EDUCATION &amp; GENERAL</t>
    </r>
    <r>
      <rPr>
        <sz val="9"/>
        <rFont val="Times New Roman"/>
        <family val="1"/>
      </rPr>
      <t xml:space="preserve"> ACADEMIC SUPPORT</t>
    </r>
  </si>
  <si>
    <t>Format 1500</t>
  </si>
  <si>
    <t>EDUCATION &amp; GENERAL - STUDENT SERVICES</t>
  </si>
  <si>
    <r>
      <t>TOTAL</t>
    </r>
    <r>
      <rPr>
        <b/>
        <sz val="9"/>
        <rFont val="Times New Roman"/>
        <family val="1"/>
      </rPr>
      <t xml:space="preserve"> EDUCATION &amp; GENERAL</t>
    </r>
    <r>
      <rPr>
        <sz val="9"/>
        <rFont val="Times New Roman"/>
        <family val="1"/>
      </rPr>
      <t xml:space="preserve"> STUDENT SERVICES</t>
    </r>
  </si>
  <si>
    <t>Format 1600</t>
  </si>
  <si>
    <t>EDUCATION &amp; GENERAL - INSTITUTIONAL SUPPORT</t>
  </si>
  <si>
    <r>
      <t>TOTAL</t>
    </r>
    <r>
      <rPr>
        <b/>
        <sz val="9"/>
        <rFont val="Times New Roman"/>
        <family val="1"/>
      </rPr>
      <t xml:space="preserve"> EDUCATION &amp; GENERAL</t>
    </r>
    <r>
      <rPr>
        <sz val="9"/>
        <rFont val="Times New Roman"/>
        <family val="1"/>
      </rPr>
      <t xml:space="preserve"> INSTITUTIONAL SUPPORT</t>
    </r>
  </si>
  <si>
    <t>Format 1700</t>
  </si>
  <si>
    <t>EDUCATION &amp; GENERAL - OPERATION &amp; MAINTENANCE OF PLANT</t>
  </si>
  <si>
    <t>Utilities</t>
  </si>
  <si>
    <r>
      <t>TOTAL</t>
    </r>
    <r>
      <rPr>
        <b/>
        <sz val="9"/>
        <rFont val="Times New Roman"/>
        <family val="1"/>
      </rPr>
      <t xml:space="preserve"> EDUCATION &amp; GENERAL</t>
    </r>
    <r>
      <rPr>
        <sz val="9"/>
        <rFont val="Times New Roman"/>
        <family val="1"/>
      </rPr>
      <t xml:space="preserve"> OPERATION &amp; MAINTENANCE OF PLANT</t>
    </r>
  </si>
  <si>
    <t>Format 1800</t>
  </si>
  <si>
    <t>EDUCATION &amp; GENERAL - SCHOLARSHIPS &amp; FELLOWSHIPS</t>
  </si>
  <si>
    <t>Scholarships and Fellowships</t>
  </si>
  <si>
    <r>
      <t>TOTAL</t>
    </r>
    <r>
      <rPr>
        <b/>
        <sz val="9"/>
        <rFont val="Times New Roman"/>
        <family val="1"/>
      </rPr>
      <t xml:space="preserve"> EDUCATION &amp; GENERAL</t>
    </r>
    <r>
      <rPr>
        <sz val="9"/>
        <rFont val="Times New Roman"/>
        <family val="1"/>
      </rPr>
      <t xml:space="preserve"> SCHOLARSHIPS &amp; FELLOWSHIPS</t>
    </r>
  </si>
  <si>
    <t>Scholarship allowance information can be found on the institution's audited financial statements or in the state's accounting system (COFRS).  The actual institutional funds devoted to student financial aid are reported on this format.</t>
  </si>
  <si>
    <t>Format 1900</t>
  </si>
  <si>
    <t>EDUCATION &amp; GENERAL - HOSPITALS</t>
  </si>
  <si>
    <t>Compensation, Part-Time Non-Classified</t>
  </si>
  <si>
    <r>
      <t>TOTAL</t>
    </r>
    <r>
      <rPr>
        <b/>
        <sz val="9"/>
        <rFont val="Times New Roman"/>
        <family val="1"/>
      </rPr>
      <t xml:space="preserve"> EDUCATION &amp; GENERAL</t>
    </r>
    <r>
      <rPr>
        <sz val="9"/>
        <rFont val="Times New Roman"/>
        <family val="1"/>
      </rPr>
      <t xml:space="preserve"> HOSPITALS </t>
    </r>
  </si>
  <si>
    <t>Format 2000</t>
  </si>
  <si>
    <t>TRANSFERS (TO) FROM CURRENT EDUCATION &amp; GENERAL FUNDS</t>
  </si>
  <si>
    <t>Mandatory Transfers:</t>
  </si>
  <si>
    <t>Subtotal Mandatory Transfers:</t>
  </si>
  <si>
    <t>Non-mandatory Transfers:</t>
  </si>
  <si>
    <t>rounding</t>
  </si>
  <si>
    <t>Fixed Asset Additions</t>
  </si>
  <si>
    <t>Subtotal Non-mandatory Transfers:</t>
  </si>
  <si>
    <r>
      <t xml:space="preserve">TOTAL TRANSFERS </t>
    </r>
    <r>
      <rPr>
        <b/>
        <sz val="9"/>
        <rFont val="Times New Roman"/>
        <family val="1"/>
      </rPr>
      <t xml:space="preserve">(TO) FROM FUNDS CURRENT </t>
    </r>
  </si>
  <si>
    <t xml:space="preserve">EDUCATION &amp; GENERAL FUNDS </t>
  </si>
  <si>
    <t>University of Colorado</t>
  </si>
  <si>
    <t>Boulder</t>
  </si>
  <si>
    <t xml:space="preserve"> Actual Fiscal Year 2013-14</t>
  </si>
  <si>
    <t>Colorado Springs</t>
  </si>
  <si>
    <t>Submitted: October 6, 2014</t>
  </si>
  <si>
    <t>Institution No.:  GFC</t>
  </si>
  <si>
    <t>Acutual</t>
  </si>
  <si>
    <t xml:space="preserve">  </t>
  </si>
  <si>
    <t>Science and Engineering Building</t>
  </si>
  <si>
    <t>Lane Center</t>
  </si>
  <si>
    <t>Academic Office Building</t>
  </si>
  <si>
    <t>Visual and Performing Arts Building</t>
  </si>
  <si>
    <t>Capital Assets Addition</t>
  </si>
  <si>
    <t>Denver Campus</t>
  </si>
  <si>
    <t>Anschutz Medical Campus</t>
  </si>
  <si>
    <t xml:space="preserve">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</si>
</sst>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_)"/>
    <numFmt numFmtId="166" formatCode="_(* #,##0.00_);_(* \(#,##0.00\);_(* &quot;-&quot;_);_(@_)"/>
    <numFmt numFmtId="167" formatCode="#,##0.0_);\(#,##0.0\)"/>
    <numFmt numFmtId="168" formatCode="_(* #,##0_);_(* \(#,##0\);_(* &quot;-&quot;??_);_(@_)"/>
    <numFmt numFmtId="169" formatCode="0.0_)"/>
    <numFmt numFmtId="170" formatCode="_(* #,##0.0_);_(* \(#,##0.0\);_(* &quot;-&quot;??_);_(@_)"/>
    <numFmt numFmtId="171" formatCode="_(* #,##0.000_);_(* \(#,##0.000\);_(* &quot;-&quot;??_);_(@_)"/>
    <numFmt numFmtId="172" formatCode="0.0%"/>
  </numFmts>
  <fonts count="60">
    <font>
      <sz val="11"/>
      <color theme="1"/>
      <name val="Arial"/>
      <family val="2"/>
    </font>
    <font>
      <sz val="9"/>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17"/>
      <name val="Arial"/>
      <family val="2"/>
    </font>
    <font>
      <sz val="9"/>
      <color indexed="20"/>
      <name val="Arial"/>
      <family val="2"/>
    </font>
    <font>
      <sz val="9"/>
      <color indexed="60"/>
      <name val="Arial"/>
      <family val="2"/>
    </font>
    <font>
      <sz val="9"/>
      <color indexed="62"/>
      <name val="Arial"/>
      <family val="2"/>
    </font>
    <font>
      <b/>
      <sz val="9"/>
      <color indexed="63"/>
      <name val="Arial"/>
      <family val="2"/>
    </font>
    <font>
      <b/>
      <sz val="9"/>
      <color indexed="52"/>
      <name val="Arial"/>
      <family val="2"/>
    </font>
    <font>
      <sz val="9"/>
      <color indexed="52"/>
      <name val="Arial"/>
      <family val="2"/>
    </font>
    <font>
      <b/>
      <sz val="9"/>
      <color indexed="9"/>
      <name val="Arial"/>
      <family val="2"/>
    </font>
    <font>
      <sz val="9"/>
      <color indexed="10"/>
      <name val="Arial"/>
      <family val="2"/>
    </font>
    <font>
      <i/>
      <sz val="9"/>
      <color indexed="23"/>
      <name val="Arial"/>
      <family val="2"/>
    </font>
    <font>
      <b/>
      <sz val="9"/>
      <color indexed="8"/>
      <name val="Arial"/>
      <family val="2"/>
    </font>
    <font>
      <sz val="9"/>
      <color indexed="9"/>
      <name val="Arial"/>
      <family val="2"/>
    </font>
    <font>
      <sz val="10"/>
      <name val="Courier"/>
      <family val="3"/>
    </font>
    <font>
      <sz val="9"/>
      <name val="Times New Roman"/>
      <family val="1"/>
    </font>
    <font>
      <b/>
      <sz val="9"/>
      <name val="Times New Roman"/>
      <family val="1"/>
    </font>
    <font>
      <b/>
      <sz val="8"/>
      <name val="Times New Roman"/>
      <family val="1"/>
    </font>
    <font>
      <b/>
      <u val="single"/>
      <sz val="36"/>
      <name val="Times New Roman"/>
      <family val="1"/>
    </font>
    <font>
      <b/>
      <sz val="26"/>
      <name val="Times New Roman"/>
      <family val="1"/>
    </font>
    <font>
      <sz val="26"/>
      <name val="Times New Roman"/>
      <family val="1"/>
    </font>
    <font>
      <b/>
      <i/>
      <sz val="9"/>
      <name val="Times New Roman"/>
      <family val="1"/>
    </font>
    <font>
      <b/>
      <sz val="22"/>
      <name val="Times New Roman"/>
      <family val="1"/>
    </font>
    <font>
      <strike/>
      <sz val="9"/>
      <name val="Times New Roman"/>
      <family val="1"/>
    </font>
    <font>
      <sz val="10"/>
      <name val="Arial"/>
      <family val="2"/>
    </font>
    <font>
      <sz val="9"/>
      <color indexed="10"/>
      <name val="Times New Roman"/>
      <family val="1"/>
    </font>
    <font>
      <i/>
      <sz val="10"/>
      <name val="Times New Roman"/>
      <family val="1"/>
    </font>
    <font>
      <sz val="10"/>
      <name val="Times New Roman"/>
      <family val="1"/>
    </font>
    <font>
      <sz val="11"/>
      <color indexed="8"/>
      <name val="Arial"/>
      <family val="2"/>
    </font>
    <font>
      <sz val="11"/>
      <color indexed="8"/>
      <name val="Calibri"/>
      <family val="2"/>
    </font>
    <font>
      <sz val="12"/>
      <color indexed="8"/>
      <name val="Times New Roman"/>
      <family val="1"/>
    </font>
    <font>
      <b/>
      <sz val="9"/>
      <color indexed="10"/>
      <name val="Times New Roman"/>
      <family val="1"/>
    </font>
    <font>
      <u val="single"/>
      <sz val="11"/>
      <color indexed="12"/>
      <name val="Calibri"/>
      <family val="2"/>
    </font>
    <font>
      <sz val="12"/>
      <name val="Arial MT"/>
      <family val="0"/>
    </font>
    <font>
      <sz val="9"/>
      <color theme="1"/>
      <name val="Arial"/>
      <family val="2"/>
    </font>
    <font>
      <sz val="9"/>
      <color theme="0"/>
      <name val="Arial"/>
      <family val="2"/>
    </font>
    <font>
      <sz val="9"/>
      <color rgb="FF9C0006"/>
      <name val="Arial"/>
      <family val="2"/>
    </font>
    <font>
      <b/>
      <sz val="9"/>
      <color rgb="FFFA7D00"/>
      <name val="Arial"/>
      <family val="2"/>
    </font>
    <font>
      <b/>
      <sz val="9"/>
      <color theme="0"/>
      <name val="Arial"/>
      <family val="2"/>
    </font>
    <font>
      <i/>
      <sz val="9"/>
      <color rgb="FF7F7F7F"/>
      <name val="Arial"/>
      <family val="2"/>
    </font>
    <font>
      <sz val="9"/>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9"/>
      <color rgb="FF3F3F76"/>
      <name val="Arial"/>
      <family val="2"/>
    </font>
    <font>
      <sz val="9"/>
      <color rgb="FFFA7D00"/>
      <name val="Arial"/>
      <family val="2"/>
    </font>
    <font>
      <sz val="9"/>
      <color rgb="FF9C6500"/>
      <name val="Arial"/>
      <family val="2"/>
    </font>
    <font>
      <sz val="11"/>
      <color theme="1"/>
      <name val="Calibri"/>
      <family val="2"/>
    </font>
    <font>
      <b/>
      <sz val="9"/>
      <color rgb="FF3F3F3F"/>
      <name val="Arial"/>
      <family val="2"/>
    </font>
    <font>
      <b/>
      <sz val="18"/>
      <color theme="3"/>
      <name val="Cambria"/>
      <family val="2"/>
    </font>
    <font>
      <b/>
      <sz val="9"/>
      <color theme="1"/>
      <name val="Arial"/>
      <family val="2"/>
    </font>
    <font>
      <sz val="9"/>
      <color rgb="FFFF0000"/>
      <name val="Arial"/>
      <family val="2"/>
    </font>
    <font>
      <sz val="9"/>
      <color rgb="FFFF0000"/>
      <name val="Times New Roman"/>
      <family val="1"/>
    </font>
    <font>
      <sz val="12"/>
      <color rgb="FF000000"/>
      <name val="Times New Roman"/>
      <family val="1"/>
    </font>
    <font>
      <b/>
      <sz val="9"/>
      <color rgb="FFFF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14999000728130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s>
  <cellStyleXfs count="118">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3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4" fontId="38" fillId="0" borderId="0" applyFont="0" applyFill="0" applyBorder="0" applyAlignment="0" applyProtection="0"/>
    <xf numFmtId="42" fontId="3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18" fillId="0" borderId="0">
      <alignment/>
      <protection/>
    </xf>
    <xf numFmtId="0" fontId="18" fillId="0" borderId="0">
      <alignment/>
      <protection/>
    </xf>
    <xf numFmtId="0" fontId="18" fillId="0" borderId="0">
      <alignment/>
      <protection/>
    </xf>
    <xf numFmtId="0" fontId="52" fillId="0" borderId="0">
      <alignment/>
      <protection/>
    </xf>
    <xf numFmtId="0" fontId="18" fillId="0" borderId="0">
      <alignment/>
      <protection/>
    </xf>
    <xf numFmtId="0" fontId="18" fillId="0" borderId="0">
      <alignment/>
      <protection/>
    </xf>
    <xf numFmtId="0" fontId="18" fillId="0" borderId="0">
      <alignment/>
      <protection/>
    </xf>
    <xf numFmtId="0" fontId="37" fillId="0" borderId="0">
      <alignment/>
      <protection/>
    </xf>
    <xf numFmtId="0" fontId="18" fillId="0" borderId="0">
      <alignment/>
      <protection/>
    </xf>
    <xf numFmtId="0" fontId="18" fillId="0" borderId="0">
      <alignment/>
      <protection/>
    </xf>
    <xf numFmtId="0" fontId="18" fillId="0" borderId="0">
      <alignment/>
      <protection/>
    </xf>
    <xf numFmtId="0" fontId="38"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9" fontId="28" fillId="0" borderId="0" applyFont="0" applyFill="0" applyBorder="0" applyAlignment="0" applyProtection="0"/>
    <xf numFmtId="9" fontId="18"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57">
    <xf numFmtId="0" fontId="0" fillId="0" borderId="0" xfId="0" applyAlignment="1">
      <alignment/>
    </xf>
    <xf numFmtId="0" fontId="19" fillId="0" borderId="0" xfId="99" applyFont="1" applyFill="1">
      <alignment/>
      <protection/>
    </xf>
    <xf numFmtId="164" fontId="19" fillId="0" borderId="0" xfId="99" applyNumberFormat="1" applyFont="1" applyFill="1">
      <alignment/>
      <protection/>
    </xf>
    <xf numFmtId="3" fontId="19" fillId="0" borderId="0" xfId="99" applyNumberFormat="1" applyFont="1" applyFill="1">
      <alignment/>
      <protection/>
    </xf>
    <xf numFmtId="3" fontId="20" fillId="0" borderId="0" xfId="99" applyNumberFormat="1" applyFont="1" applyFill="1" applyAlignment="1">
      <alignment horizontal="right"/>
      <protection/>
    </xf>
    <xf numFmtId="3" fontId="21" fillId="0" borderId="0" xfId="99" applyNumberFormat="1" applyFont="1" applyFill="1">
      <alignment/>
      <protection/>
    </xf>
    <xf numFmtId="0" fontId="22" fillId="0" borderId="0" xfId="99" applyFont="1" applyFill="1" applyAlignment="1">
      <alignment horizontal="center"/>
      <protection/>
    </xf>
    <xf numFmtId="0" fontId="23" fillId="0" borderId="0" xfId="99" applyFont="1" applyFill="1" applyAlignment="1">
      <alignment horizontal="center"/>
      <protection/>
    </xf>
    <xf numFmtId="0" fontId="24" fillId="0" borderId="0" xfId="99" applyFont="1" applyFill="1">
      <alignment/>
      <protection/>
    </xf>
    <xf numFmtId="0" fontId="20" fillId="0" borderId="0" xfId="99" applyFont="1" applyFill="1" applyAlignment="1">
      <alignment horizontal="right"/>
      <protection/>
    </xf>
    <xf numFmtId="0" fontId="25" fillId="33" borderId="10" xfId="99" applyFont="1" applyFill="1" applyBorder="1" applyAlignment="1">
      <alignment/>
      <protection/>
    </xf>
    <xf numFmtId="0" fontId="25" fillId="0" borderId="0" xfId="99" applyFont="1" applyFill="1" applyAlignment="1">
      <alignment/>
      <protection/>
    </xf>
    <xf numFmtId="0" fontId="20" fillId="0" borderId="0" xfId="99" applyFont="1" applyFill="1" applyAlignment="1">
      <alignment horizontal="right"/>
      <protection/>
    </xf>
    <xf numFmtId="0" fontId="19" fillId="33" borderId="10" xfId="99" applyFont="1" applyFill="1" applyBorder="1">
      <alignment/>
      <protection/>
    </xf>
    <xf numFmtId="0" fontId="26" fillId="0" borderId="0" xfId="99" applyFont="1" applyFill="1" applyAlignment="1">
      <alignment horizontal="left"/>
      <protection/>
    </xf>
    <xf numFmtId="0" fontId="19" fillId="0" borderId="0" xfId="99" applyFont="1" applyFill="1" applyProtection="1">
      <alignment/>
      <protection/>
    </xf>
    <xf numFmtId="0" fontId="19" fillId="0" borderId="0" xfId="99" applyFont="1" applyFill="1" applyAlignment="1" applyProtection="1">
      <alignment horizontal="left"/>
      <protection/>
    </xf>
    <xf numFmtId="0" fontId="19" fillId="0" borderId="0" xfId="99" applyFont="1" applyFill="1" applyProtection="1">
      <alignment/>
      <protection locked="0"/>
    </xf>
    <xf numFmtId="164" fontId="19" fillId="0" borderId="0" xfId="99" applyNumberFormat="1" applyFont="1" applyFill="1" applyProtection="1">
      <alignment/>
      <protection locked="0"/>
    </xf>
    <xf numFmtId="3" fontId="19" fillId="0" borderId="0" xfId="99" applyNumberFormat="1" applyFont="1" applyFill="1" applyProtection="1">
      <alignment/>
      <protection locked="0"/>
    </xf>
    <xf numFmtId="0" fontId="19" fillId="0" borderId="0" xfId="99" applyFont="1" applyFill="1" applyAlignment="1" applyProtection="1">
      <alignment horizontal="left"/>
      <protection locked="0"/>
    </xf>
    <xf numFmtId="164" fontId="19" fillId="0" borderId="0" xfId="99" applyNumberFormat="1" applyFont="1" applyFill="1" applyProtection="1">
      <alignment/>
      <protection/>
    </xf>
    <xf numFmtId="3" fontId="20" fillId="0" borderId="0" xfId="99" applyNumberFormat="1" applyFont="1" applyFill="1" applyAlignment="1" applyProtection="1">
      <alignment horizontal="right"/>
      <protection/>
    </xf>
    <xf numFmtId="39" fontId="20" fillId="0" borderId="0" xfId="99" applyNumberFormat="1" applyFont="1" applyFill="1" applyAlignment="1" applyProtection="1">
      <alignment horizontal="center"/>
      <protection/>
    </xf>
    <xf numFmtId="0" fontId="20" fillId="0" borderId="0" xfId="99" applyFont="1" applyFill="1" applyAlignment="1" applyProtection="1">
      <alignment horizontal="left"/>
      <protection locked="0"/>
    </xf>
    <xf numFmtId="39" fontId="19" fillId="0" borderId="0" xfId="99" applyNumberFormat="1" applyFont="1" applyFill="1" applyProtection="1">
      <alignment/>
      <protection/>
    </xf>
    <xf numFmtId="3" fontId="21" fillId="0" borderId="0" xfId="99" applyNumberFormat="1" applyFont="1" applyFill="1" applyAlignment="1" applyProtection="1">
      <alignment horizontal="left"/>
      <protection locked="0"/>
    </xf>
    <xf numFmtId="0" fontId="19" fillId="0" borderId="0" xfId="99" applyFont="1" applyFill="1" applyAlignment="1" applyProtection="1">
      <alignment horizontal="fill"/>
      <protection/>
    </xf>
    <xf numFmtId="164" fontId="19" fillId="0" borderId="0" xfId="99" applyNumberFormat="1" applyFont="1" applyFill="1" applyAlignment="1" applyProtection="1">
      <alignment horizontal="fill"/>
      <protection/>
    </xf>
    <xf numFmtId="3" fontId="19" fillId="0" borderId="0" xfId="99" applyNumberFormat="1" applyFont="1" applyFill="1" applyAlignment="1" applyProtection="1">
      <alignment horizontal="fill"/>
      <protection/>
    </xf>
    <xf numFmtId="165" fontId="19" fillId="0" borderId="0" xfId="99" applyNumberFormat="1" applyFont="1" applyFill="1" applyAlignment="1" applyProtection="1">
      <alignment horizontal="center"/>
      <protection/>
    </xf>
    <xf numFmtId="0" fontId="19" fillId="0" borderId="0" xfId="99" applyFont="1" applyFill="1" applyAlignment="1">
      <alignment horizontal="center"/>
      <protection/>
    </xf>
    <xf numFmtId="164" fontId="19" fillId="0" borderId="0" xfId="99" applyNumberFormat="1" applyFont="1" applyFill="1" applyAlignment="1" applyProtection="1">
      <alignment horizontal="center"/>
      <protection/>
    </xf>
    <xf numFmtId="3" fontId="19" fillId="0" borderId="0" xfId="99" applyNumberFormat="1" applyFont="1" applyFill="1" applyAlignment="1" applyProtection="1">
      <alignment horizontal="center"/>
      <protection/>
    </xf>
    <xf numFmtId="0" fontId="19" fillId="0" borderId="0" xfId="99" applyFont="1" applyFill="1" applyAlignment="1" applyProtection="1">
      <alignment horizontal="center"/>
      <protection/>
    </xf>
    <xf numFmtId="0" fontId="19" fillId="0" borderId="0" xfId="99" applyFont="1" applyFill="1" applyAlignment="1" applyProtection="1">
      <alignment horizontal="right"/>
      <protection/>
    </xf>
    <xf numFmtId="166" fontId="19" fillId="0" borderId="0" xfId="99" applyNumberFormat="1" applyFont="1" applyFill="1" applyAlignment="1" applyProtection="1">
      <alignment horizontal="center"/>
      <protection/>
    </xf>
    <xf numFmtId="2" fontId="19" fillId="0" borderId="0" xfId="99" applyNumberFormat="1" applyFont="1" applyFill="1" applyAlignment="1">
      <alignment horizontal="center"/>
      <protection/>
    </xf>
    <xf numFmtId="41" fontId="19" fillId="0" borderId="0" xfId="99" applyNumberFormat="1" applyFont="1" applyFill="1" applyAlignment="1" applyProtection="1">
      <alignment horizontal="center"/>
      <protection/>
    </xf>
    <xf numFmtId="41" fontId="19" fillId="0" borderId="0" xfId="99" applyNumberFormat="1" applyFont="1" applyFill="1" applyAlignment="1" applyProtection="1">
      <alignment horizontal="fill"/>
      <protection/>
    </xf>
    <xf numFmtId="39" fontId="19" fillId="0" borderId="0" xfId="99" applyNumberFormat="1" applyFont="1" applyFill="1" applyAlignment="1" applyProtection="1">
      <alignment horizontal="fill"/>
      <protection/>
    </xf>
    <xf numFmtId="2" fontId="19" fillId="0" borderId="0" xfId="99" applyNumberFormat="1" applyFont="1" applyFill="1" applyAlignment="1" applyProtection="1">
      <alignment horizontal="center"/>
      <protection/>
    </xf>
    <xf numFmtId="166" fontId="19" fillId="0" borderId="0" xfId="99" applyNumberFormat="1" applyFont="1" applyFill="1" applyAlignment="1">
      <alignment horizontal="center"/>
      <protection/>
    </xf>
    <xf numFmtId="41" fontId="19" fillId="0" borderId="0" xfId="99" applyNumberFormat="1" applyFont="1" applyFill="1" applyAlignment="1">
      <alignment horizontal="center"/>
      <protection/>
    </xf>
    <xf numFmtId="0" fontId="20" fillId="0" borderId="0" xfId="99" applyFont="1" applyFill="1" applyAlignment="1" applyProtection="1">
      <alignment horizontal="left"/>
      <protection/>
    </xf>
    <xf numFmtId="0" fontId="27" fillId="0" borderId="0" xfId="99" applyFont="1" applyFill="1" applyAlignment="1" applyProtection="1">
      <alignment horizontal="left"/>
      <protection/>
    </xf>
    <xf numFmtId="0" fontId="19" fillId="34" borderId="0" xfId="99" applyFont="1" applyFill="1">
      <alignment/>
      <protection/>
    </xf>
    <xf numFmtId="0" fontId="19" fillId="34" borderId="0" xfId="99" applyFont="1" applyFill="1" applyAlignment="1">
      <alignment horizontal="left" wrapText="1"/>
      <protection/>
    </xf>
    <xf numFmtId="3" fontId="19" fillId="34" borderId="0" xfId="99" applyNumberFormat="1" applyFont="1" applyFill="1" applyAlignment="1" applyProtection="1">
      <alignment horizontal="fill"/>
      <protection/>
    </xf>
    <xf numFmtId="0" fontId="20" fillId="0" borderId="0" xfId="99" applyFont="1" applyFill="1">
      <alignment/>
      <protection/>
    </xf>
    <xf numFmtId="41" fontId="19" fillId="33" borderId="0" xfId="99" applyNumberFormat="1" applyFont="1" applyFill="1" applyAlignment="1">
      <alignment horizontal="center"/>
      <protection/>
    </xf>
    <xf numFmtId="41" fontId="19" fillId="12" borderId="0" xfId="99" applyNumberFormat="1" applyFont="1" applyFill="1" applyAlignment="1">
      <alignment horizontal="center"/>
      <protection/>
    </xf>
    <xf numFmtId="166" fontId="19" fillId="0" borderId="0" xfId="99" applyNumberFormat="1" applyFont="1" applyFill="1" applyAlignment="1">
      <alignment horizontal="left"/>
      <protection/>
    </xf>
    <xf numFmtId="0" fontId="19" fillId="35" borderId="0" xfId="99" applyFont="1" applyFill="1">
      <alignment/>
      <protection/>
    </xf>
    <xf numFmtId="39" fontId="19" fillId="12" borderId="0" xfId="99" applyNumberFormat="1" applyFont="1" applyFill="1" applyProtection="1">
      <alignment/>
      <protection/>
    </xf>
    <xf numFmtId="2" fontId="19" fillId="12" borderId="0" xfId="99" applyNumberFormat="1" applyFont="1" applyFill="1" applyAlignment="1" applyProtection="1">
      <alignment horizontal="center"/>
      <protection/>
    </xf>
    <xf numFmtId="164" fontId="19" fillId="12" borderId="0" xfId="99" applyNumberFormat="1" applyFont="1" applyFill="1">
      <alignment/>
      <protection/>
    </xf>
    <xf numFmtId="2" fontId="19" fillId="12" borderId="0" xfId="99" applyNumberFormat="1" applyFont="1" applyFill="1" applyAlignment="1" applyProtection="1">
      <alignment horizontal="right"/>
      <protection/>
    </xf>
    <xf numFmtId="167" fontId="19" fillId="34" borderId="0" xfId="99" applyNumberFormat="1" applyFont="1" applyFill="1" applyAlignment="1" applyProtection="1">
      <alignment horizontal="center"/>
      <protection/>
    </xf>
    <xf numFmtId="165" fontId="19" fillId="0" borderId="0" xfId="99" applyNumberFormat="1" applyFont="1" applyFill="1" applyProtection="1">
      <alignment/>
      <protection/>
    </xf>
    <xf numFmtId="165" fontId="20" fillId="0" borderId="0" xfId="99" applyNumberFormat="1" applyFont="1" applyFill="1" applyProtection="1">
      <alignment/>
      <protection/>
    </xf>
    <xf numFmtId="164" fontId="20" fillId="0" borderId="0" xfId="99" applyNumberFormat="1" applyFont="1" applyFill="1" applyProtection="1">
      <alignment/>
      <protection/>
    </xf>
    <xf numFmtId="3" fontId="20" fillId="0" borderId="0" xfId="99" applyNumberFormat="1" applyFont="1" applyFill="1" applyProtection="1">
      <alignment/>
      <protection/>
    </xf>
    <xf numFmtId="37" fontId="20" fillId="0" borderId="0" xfId="99" applyNumberFormat="1" applyFont="1" applyFill="1" applyAlignment="1" applyProtection="1">
      <alignment horizontal="center"/>
      <protection/>
    </xf>
    <xf numFmtId="3" fontId="19" fillId="0" borderId="0" xfId="99" applyNumberFormat="1" applyFont="1" applyFill="1" applyProtection="1">
      <alignment/>
      <protection/>
    </xf>
    <xf numFmtId="0" fontId="19" fillId="0" borderId="0" xfId="99" applyFont="1" applyFill="1" applyAlignment="1">
      <alignment vertical="center"/>
      <protection/>
    </xf>
    <xf numFmtId="0" fontId="19" fillId="0" borderId="0" xfId="99" applyFont="1" applyFill="1" applyAlignment="1">
      <alignment horizontal="left" vertical="center" wrapText="1"/>
      <protection/>
    </xf>
    <xf numFmtId="168" fontId="19" fillId="0" borderId="0" xfId="44" applyNumberFormat="1" applyFont="1" applyFill="1" applyAlignment="1">
      <alignment/>
    </xf>
    <xf numFmtId="168" fontId="19" fillId="0" borderId="0" xfId="44" applyNumberFormat="1" applyFont="1" applyFill="1" applyAlignment="1">
      <alignment vertical="center"/>
    </xf>
    <xf numFmtId="0" fontId="57" fillId="0" borderId="0" xfId="99" applyFont="1" applyFill="1">
      <alignment/>
      <protection/>
    </xf>
    <xf numFmtId="164" fontId="57" fillId="0" borderId="0" xfId="99" applyNumberFormat="1" applyFont="1" applyFill="1">
      <alignment/>
      <protection/>
    </xf>
    <xf numFmtId="3" fontId="57" fillId="0" borderId="0" xfId="99" applyNumberFormat="1" applyFont="1" applyFill="1">
      <alignment/>
      <protection/>
    </xf>
    <xf numFmtId="0" fontId="30" fillId="0" borderId="0" xfId="99" applyFont="1" applyFill="1">
      <alignment/>
      <protection/>
    </xf>
    <xf numFmtId="0" fontId="31" fillId="0" borderId="0" xfId="99" applyFont="1" applyFill="1">
      <alignment/>
      <protection/>
    </xf>
    <xf numFmtId="6" fontId="31" fillId="0" borderId="0" xfId="99" applyNumberFormat="1" applyFont="1" applyFill="1">
      <alignment/>
      <protection/>
    </xf>
    <xf numFmtId="37" fontId="19" fillId="0" borderId="0" xfId="99" applyNumberFormat="1" applyFont="1" applyFill="1" applyProtection="1">
      <alignment/>
      <protection/>
    </xf>
    <xf numFmtId="39" fontId="20" fillId="0" borderId="0" xfId="99" applyNumberFormat="1" applyFont="1" applyFill="1" applyProtection="1">
      <alignment/>
      <protection/>
    </xf>
    <xf numFmtId="37" fontId="20" fillId="0" borderId="0" xfId="99" applyNumberFormat="1" applyFont="1" applyFill="1" applyProtection="1">
      <alignment/>
      <protection/>
    </xf>
    <xf numFmtId="169" fontId="19" fillId="0" borderId="0" xfId="99" applyNumberFormat="1" applyFont="1" applyFill="1" applyProtection="1">
      <alignment/>
      <protection/>
    </xf>
    <xf numFmtId="168" fontId="19" fillId="0" borderId="0" xfId="44" applyNumberFormat="1" applyFont="1" applyFill="1" applyAlignment="1" applyProtection="1">
      <alignment horizontal="right"/>
      <protection/>
    </xf>
    <xf numFmtId="43" fontId="19" fillId="0" borderId="0" xfId="44" applyNumberFormat="1" applyFont="1" applyFill="1" applyAlignment="1" applyProtection="1">
      <alignment horizontal="right"/>
      <protection/>
    </xf>
    <xf numFmtId="4" fontId="19" fillId="0" borderId="0" xfId="99" applyNumberFormat="1" applyFont="1" applyFill="1">
      <alignment/>
      <protection/>
    </xf>
    <xf numFmtId="43" fontId="19" fillId="0" borderId="0" xfId="44" applyNumberFormat="1" applyFont="1" applyFill="1" applyAlignment="1">
      <alignment horizontal="right"/>
    </xf>
    <xf numFmtId="168" fontId="19" fillId="0" borderId="0" xfId="44" applyNumberFormat="1" applyFont="1" applyFill="1" applyAlignment="1">
      <alignment horizontal="right"/>
    </xf>
    <xf numFmtId="43" fontId="29" fillId="0" borderId="0" xfId="44" applyNumberFormat="1" applyFont="1" applyFill="1" applyAlignment="1">
      <alignment horizontal="right"/>
    </xf>
    <xf numFmtId="0" fontId="19" fillId="0" borderId="0" xfId="44" applyNumberFormat="1" applyFont="1" applyFill="1" applyAlignment="1">
      <alignment horizontal="right"/>
    </xf>
    <xf numFmtId="168" fontId="19" fillId="0" borderId="0" xfId="44" applyNumberFormat="1" applyFont="1" applyFill="1" applyAlignment="1">
      <alignment horizontal="left"/>
    </xf>
    <xf numFmtId="168" fontId="19" fillId="0" borderId="0" xfId="44" applyNumberFormat="1" applyFont="1" applyFill="1" applyAlignment="1" applyProtection="1">
      <alignment horizontal="right"/>
      <protection locked="0"/>
    </xf>
    <xf numFmtId="43" fontId="19" fillId="0" borderId="0" xfId="44" applyNumberFormat="1" applyFont="1" applyFill="1" applyAlignment="1" applyProtection="1">
      <alignment horizontal="right"/>
      <protection locked="0"/>
    </xf>
    <xf numFmtId="0" fontId="52" fillId="0" borderId="0" xfId="0" applyFont="1" applyAlignment="1">
      <alignment vertical="center"/>
    </xf>
    <xf numFmtId="43" fontId="52" fillId="0" borderId="0" xfId="42" applyFont="1" applyAlignment="1">
      <alignment vertical="center"/>
    </xf>
    <xf numFmtId="167" fontId="19" fillId="0" borderId="0" xfId="99" applyNumberFormat="1" applyFont="1" applyFill="1" applyProtection="1">
      <alignment/>
      <protection/>
    </xf>
    <xf numFmtId="0" fontId="19" fillId="36" borderId="0" xfId="99" applyFont="1" applyFill="1" applyAlignment="1">
      <alignment horizontal="left" wrapText="1"/>
      <protection/>
    </xf>
    <xf numFmtId="164" fontId="20" fillId="0" borderId="0" xfId="99" applyNumberFormat="1" applyFont="1" applyFill="1">
      <alignment/>
      <protection/>
    </xf>
    <xf numFmtId="0" fontId="20" fillId="0" borderId="0" xfId="99" applyFont="1" applyFill="1" applyAlignment="1" applyProtection="1" quotePrefix="1">
      <alignment horizontal="left"/>
      <protection/>
    </xf>
    <xf numFmtId="37" fontId="20" fillId="0" borderId="0" xfId="99" applyNumberFormat="1" applyFont="1" applyFill="1" applyAlignment="1" applyProtection="1">
      <alignment horizontal="center"/>
      <protection/>
    </xf>
    <xf numFmtId="167" fontId="20" fillId="0" borderId="0" xfId="99" applyNumberFormat="1" applyFont="1" applyFill="1" applyAlignment="1" applyProtection="1">
      <alignment horizontal="center"/>
      <protection/>
    </xf>
    <xf numFmtId="170" fontId="19" fillId="0" borderId="0" xfId="44" applyNumberFormat="1" applyFont="1" applyFill="1" applyAlignment="1">
      <alignment horizontal="right"/>
    </xf>
    <xf numFmtId="2" fontId="19" fillId="0" borderId="0" xfId="99" applyNumberFormat="1" applyFont="1" applyFill="1">
      <alignment/>
      <protection/>
    </xf>
    <xf numFmtId="43" fontId="19" fillId="0" borderId="0" xfId="99" applyNumberFormat="1" applyFont="1" applyFill="1" applyAlignment="1">
      <alignment horizontal="right"/>
      <protection/>
    </xf>
    <xf numFmtId="0" fontId="19" fillId="0" borderId="0" xfId="99" applyFont="1" applyFill="1" applyAlignment="1">
      <alignment horizontal="right"/>
      <protection/>
    </xf>
    <xf numFmtId="2" fontId="19" fillId="0" borderId="0" xfId="99" applyNumberFormat="1" applyFont="1" applyFill="1" applyAlignment="1" applyProtection="1">
      <alignment horizontal="right"/>
      <protection/>
    </xf>
    <xf numFmtId="164" fontId="27" fillId="0" borderId="0" xfId="99" applyNumberFormat="1" applyFont="1" applyFill="1">
      <alignment/>
      <protection/>
    </xf>
    <xf numFmtId="3" fontId="27" fillId="0" borderId="0" xfId="99" applyNumberFormat="1" applyFont="1" applyFill="1" applyProtection="1">
      <alignment/>
      <protection/>
    </xf>
    <xf numFmtId="0" fontId="19" fillId="0" borderId="0" xfId="99" applyFont="1" applyFill="1" applyAlignment="1">
      <alignment horizontal="right" wrapText="1"/>
      <protection/>
    </xf>
    <xf numFmtId="37" fontId="19" fillId="0" borderId="0" xfId="99" applyNumberFormat="1" applyFont="1" applyFill="1" applyProtection="1">
      <alignment/>
      <protection locked="0"/>
    </xf>
    <xf numFmtId="167" fontId="19" fillId="0" borderId="0" xfId="99" applyNumberFormat="1" applyFont="1" applyFill="1" applyAlignment="1" applyProtection="1">
      <alignment horizontal="fill"/>
      <protection/>
    </xf>
    <xf numFmtId="3" fontId="20" fillId="0" borderId="0" xfId="99" applyNumberFormat="1" applyFont="1" applyFill="1" applyAlignment="1" applyProtection="1">
      <alignment horizontal="left"/>
      <protection/>
    </xf>
    <xf numFmtId="0" fontId="27" fillId="0" borderId="0" xfId="99" applyFont="1" applyFill="1">
      <alignment/>
      <protection/>
    </xf>
    <xf numFmtId="1" fontId="19" fillId="0" borderId="0" xfId="99" applyNumberFormat="1" applyFont="1" applyFill="1" applyProtection="1">
      <alignment/>
      <protection/>
    </xf>
    <xf numFmtId="0" fontId="19" fillId="0" borderId="0" xfId="99" applyFont="1" applyFill="1" applyBorder="1" applyAlignment="1" applyProtection="1">
      <alignment horizontal="left"/>
      <protection/>
    </xf>
    <xf numFmtId="0" fontId="19" fillId="0" borderId="0" xfId="99" applyFont="1" applyFill="1" applyBorder="1">
      <alignment/>
      <protection/>
    </xf>
    <xf numFmtId="1" fontId="19" fillId="0" borderId="0" xfId="99" applyNumberFormat="1" applyFont="1" applyFill="1">
      <alignment/>
      <protection/>
    </xf>
    <xf numFmtId="0" fontId="19" fillId="35" borderId="0" xfId="99" applyFont="1" applyFill="1" applyAlignment="1" applyProtection="1">
      <alignment horizontal="left"/>
      <protection/>
    </xf>
    <xf numFmtId="1" fontId="19" fillId="0" borderId="0" xfId="99" applyNumberFormat="1" applyFont="1" applyFill="1" applyAlignment="1" applyProtection="1">
      <alignment horizontal="right"/>
      <protection/>
    </xf>
    <xf numFmtId="168" fontId="19" fillId="0" borderId="0" xfId="44" applyNumberFormat="1" applyFont="1" applyFill="1" applyAlignment="1" applyProtection="1">
      <alignment/>
      <protection locked="0"/>
    </xf>
    <xf numFmtId="1" fontId="19" fillId="0" borderId="0" xfId="99" applyNumberFormat="1" applyFont="1" applyFill="1" applyAlignment="1">
      <alignment horizontal="right"/>
      <protection/>
    </xf>
    <xf numFmtId="168" fontId="19" fillId="0" borderId="0" xfId="44" applyNumberFormat="1" applyFont="1" applyFill="1" applyAlignment="1" applyProtection="1">
      <alignment horizontal="center"/>
      <protection/>
    </xf>
    <xf numFmtId="168" fontId="19" fillId="0" borderId="0" xfId="44" applyNumberFormat="1" applyFont="1" applyFill="1" applyAlignment="1">
      <alignment horizontal="center"/>
    </xf>
    <xf numFmtId="165" fontId="20" fillId="0" borderId="0" xfId="99" applyNumberFormat="1" applyFont="1" applyFill="1" applyAlignment="1" applyProtection="1">
      <alignment horizontal="center"/>
      <protection/>
    </xf>
    <xf numFmtId="164" fontId="27" fillId="0" borderId="0" xfId="99" applyNumberFormat="1" applyFont="1" applyFill="1" applyAlignment="1" applyProtection="1">
      <alignment horizontal="left"/>
      <protection/>
    </xf>
    <xf numFmtId="43" fontId="19" fillId="0" borderId="0" xfId="44" applyNumberFormat="1" applyFont="1" applyFill="1" applyAlignment="1" applyProtection="1">
      <alignment horizontal="center"/>
      <protection locked="0"/>
    </xf>
    <xf numFmtId="43" fontId="19" fillId="0" borderId="0" xfId="44" applyFont="1" applyFill="1" applyAlignment="1" applyProtection="1">
      <alignment horizontal="fill"/>
      <protection/>
    </xf>
    <xf numFmtId="168" fontId="19" fillId="0" borderId="0" xfId="44" applyNumberFormat="1" applyFont="1" applyFill="1" applyAlignment="1" applyProtection="1">
      <alignment horizontal="center"/>
      <protection locked="0"/>
    </xf>
    <xf numFmtId="43" fontId="19" fillId="0" borderId="0" xfId="44" applyNumberFormat="1" applyFont="1" applyFill="1" applyAlignment="1" applyProtection="1">
      <alignment horizontal="center"/>
      <protection/>
    </xf>
    <xf numFmtId="43" fontId="19" fillId="0" borderId="0" xfId="44" applyNumberFormat="1" applyFont="1" applyFill="1" applyAlignment="1">
      <alignment horizontal="center"/>
    </xf>
    <xf numFmtId="0" fontId="19" fillId="0" borderId="0" xfId="99" applyFont="1" applyFill="1" applyAlignment="1" applyProtection="1">
      <alignment horizontal="left" wrapText="1"/>
      <protection/>
    </xf>
    <xf numFmtId="0" fontId="19" fillId="33" borderId="0" xfId="99" applyFont="1" applyFill="1">
      <alignment/>
      <protection/>
    </xf>
    <xf numFmtId="43" fontId="19" fillId="0" borderId="0" xfId="99" applyNumberFormat="1" applyFont="1" applyFill="1" applyAlignment="1" applyProtection="1">
      <alignment horizontal="fill"/>
      <protection/>
    </xf>
    <xf numFmtId="170" fontId="19" fillId="0" borderId="0" xfId="44" applyNumberFormat="1" applyFont="1" applyFill="1" applyAlignment="1">
      <alignment horizontal="center"/>
    </xf>
    <xf numFmtId="0" fontId="58" fillId="0" borderId="0" xfId="99" applyFont="1" applyAlignment="1">
      <alignment horizontal="justify"/>
      <protection/>
    </xf>
    <xf numFmtId="0" fontId="19" fillId="37" borderId="0" xfId="99" applyFont="1" applyFill="1" applyProtection="1">
      <alignment/>
      <protection/>
    </xf>
    <xf numFmtId="0" fontId="19" fillId="37" borderId="0" xfId="99" applyFont="1" applyFill="1">
      <alignment/>
      <protection/>
    </xf>
    <xf numFmtId="0" fontId="19" fillId="37" borderId="0" xfId="99" applyFont="1" applyFill="1" applyProtection="1">
      <alignment/>
      <protection locked="0"/>
    </xf>
    <xf numFmtId="171" fontId="19" fillId="37" borderId="0" xfId="44" applyNumberFormat="1" applyFont="1" applyFill="1" applyAlignment="1" applyProtection="1">
      <alignment horizontal="right"/>
      <protection locked="0"/>
    </xf>
    <xf numFmtId="168" fontId="19" fillId="37" borderId="0" xfId="44" applyNumberFormat="1" applyFont="1" applyFill="1" applyAlignment="1" applyProtection="1">
      <alignment horizontal="right"/>
      <protection locked="0"/>
    </xf>
    <xf numFmtId="2" fontId="19" fillId="37" borderId="0" xfId="99" applyNumberFormat="1" applyFont="1" applyFill="1" applyAlignment="1" applyProtection="1">
      <alignment horizontal="center"/>
      <protection locked="0"/>
    </xf>
    <xf numFmtId="43" fontId="19" fillId="37" borderId="0" xfId="44" applyNumberFormat="1" applyFont="1" applyFill="1" applyAlignment="1" applyProtection="1">
      <alignment horizontal="right"/>
      <protection locked="0"/>
    </xf>
    <xf numFmtId="168" fontId="19" fillId="37" borderId="0" xfId="44" applyNumberFormat="1" applyFont="1" applyFill="1" applyAlignment="1" applyProtection="1">
      <alignment horizontal="center"/>
      <protection locked="0"/>
    </xf>
    <xf numFmtId="2" fontId="19" fillId="37" borderId="0" xfId="99" applyNumberFormat="1" applyFont="1" applyFill="1" applyAlignment="1">
      <alignment horizontal="center"/>
      <protection/>
    </xf>
    <xf numFmtId="171" fontId="19" fillId="0" borderId="0" xfId="44" applyNumberFormat="1" applyFont="1" applyFill="1" applyAlignment="1" applyProtection="1">
      <alignment horizontal="right"/>
      <protection locked="0"/>
    </xf>
    <xf numFmtId="2" fontId="19" fillId="0" borderId="0" xfId="99" applyNumberFormat="1" applyFont="1" applyFill="1" applyAlignment="1" applyProtection="1">
      <alignment horizontal="center"/>
      <protection locked="0"/>
    </xf>
    <xf numFmtId="171" fontId="19" fillId="0" borderId="0" xfId="44" applyNumberFormat="1" applyFont="1" applyFill="1" applyAlignment="1">
      <alignment horizontal="right"/>
    </xf>
    <xf numFmtId="2" fontId="19" fillId="0" borderId="0" xfId="99" applyNumberFormat="1" applyFont="1" applyFill="1" applyAlignment="1" applyProtection="1">
      <alignment horizontal="fill"/>
      <protection/>
    </xf>
    <xf numFmtId="0" fontId="19" fillId="37" borderId="0" xfId="99" applyFont="1" applyFill="1" applyAlignment="1" applyProtection="1">
      <alignment horizontal="fill"/>
      <protection/>
    </xf>
    <xf numFmtId="164" fontId="19" fillId="37" borderId="0" xfId="99" applyNumberFormat="1" applyFont="1" applyFill="1" applyAlignment="1" applyProtection="1">
      <alignment horizontal="fill"/>
      <protection/>
    </xf>
    <xf numFmtId="3" fontId="19" fillId="37" borderId="0" xfId="99" applyNumberFormat="1" applyFont="1" applyFill="1" applyAlignment="1" applyProtection="1">
      <alignment horizontal="fill"/>
      <protection/>
    </xf>
    <xf numFmtId="43" fontId="19" fillId="37" borderId="0" xfId="44" applyNumberFormat="1" applyFont="1" applyFill="1" applyAlignment="1" applyProtection="1">
      <alignment horizontal="center"/>
      <protection locked="0"/>
    </xf>
    <xf numFmtId="164" fontId="19" fillId="37" borderId="0" xfId="99" applyNumberFormat="1" applyFont="1" applyFill="1">
      <alignment/>
      <protection/>
    </xf>
    <xf numFmtId="3" fontId="19" fillId="37" borderId="0" xfId="99" applyNumberFormat="1" applyFont="1" applyFill="1">
      <alignment/>
      <protection/>
    </xf>
    <xf numFmtId="0" fontId="20" fillId="0" borderId="0" xfId="99" applyFont="1" applyFill="1" applyAlignment="1">
      <alignment horizontal="center"/>
      <protection/>
    </xf>
    <xf numFmtId="3" fontId="27" fillId="0" borderId="0" xfId="99" applyNumberFormat="1" applyFont="1" applyFill="1" applyAlignment="1" applyProtection="1">
      <alignment horizontal="left"/>
      <protection/>
    </xf>
    <xf numFmtId="0" fontId="19" fillId="0" borderId="0" xfId="99" applyFont="1" applyFill="1" applyBorder="1" applyProtection="1">
      <alignment/>
      <protection locked="0"/>
    </xf>
    <xf numFmtId="0" fontId="24" fillId="0" borderId="0" xfId="99" applyFont="1" applyFill="1" applyBorder="1">
      <alignment/>
      <protection/>
    </xf>
    <xf numFmtId="0" fontId="25" fillId="33" borderId="10" xfId="99" applyFont="1" applyFill="1" applyBorder="1" applyAlignment="1">
      <alignment horizontal="center"/>
      <protection/>
    </xf>
    <xf numFmtId="0" fontId="19" fillId="33" borderId="10" xfId="99" applyFont="1" applyFill="1" applyBorder="1" applyAlignment="1">
      <alignment horizontal="center"/>
      <protection/>
    </xf>
    <xf numFmtId="0" fontId="19" fillId="0" borderId="0" xfId="99" applyFont="1" applyFill="1" applyBorder="1" applyAlignment="1" applyProtection="1">
      <alignment horizontal="right"/>
      <protection/>
    </xf>
    <xf numFmtId="0" fontId="20" fillId="0" borderId="0" xfId="99" applyFont="1" applyFill="1" applyBorder="1" applyAlignment="1" applyProtection="1">
      <alignment horizontal="left"/>
      <protection/>
    </xf>
    <xf numFmtId="0" fontId="20" fillId="0" borderId="0" xfId="99" applyFont="1" applyFill="1" applyBorder="1">
      <alignment/>
      <protection/>
    </xf>
    <xf numFmtId="168" fontId="19" fillId="0" borderId="0" xfId="42" applyNumberFormat="1" applyFont="1" applyFill="1" applyAlignment="1">
      <alignment horizontal="center"/>
    </xf>
    <xf numFmtId="168" fontId="19" fillId="0" borderId="0" xfId="42" applyNumberFormat="1" applyFont="1" applyFill="1" applyBorder="1" applyAlignment="1">
      <alignment/>
    </xf>
    <xf numFmtId="168" fontId="19" fillId="0" borderId="0" xfId="99" applyNumberFormat="1" applyFont="1" applyFill="1" applyBorder="1">
      <alignment/>
      <protection/>
    </xf>
    <xf numFmtId="0" fontId="19" fillId="0" borderId="0" xfId="42" applyNumberFormat="1" applyFont="1" applyFill="1" applyBorder="1" applyAlignment="1">
      <alignment/>
    </xf>
    <xf numFmtId="0" fontId="19" fillId="0" borderId="0" xfId="99" applyNumberFormat="1" applyFont="1" applyFill="1" applyBorder="1">
      <alignment/>
      <protection/>
    </xf>
    <xf numFmtId="0" fontId="19" fillId="0" borderId="0" xfId="99" applyNumberFormat="1" applyFont="1" applyFill="1" applyBorder="1" applyAlignment="1" applyProtection="1">
      <alignment horizontal="right"/>
      <protection/>
    </xf>
    <xf numFmtId="168" fontId="19" fillId="0" borderId="0" xfId="99" applyNumberFormat="1" applyFont="1" applyFill="1" applyBorder="1" applyAlignment="1" applyProtection="1">
      <alignment horizontal="left"/>
      <protection/>
    </xf>
    <xf numFmtId="41" fontId="19" fillId="0" borderId="0" xfId="99" applyNumberFormat="1" applyFont="1" applyFill="1" applyBorder="1">
      <alignment/>
      <protection/>
    </xf>
    <xf numFmtId="39" fontId="19" fillId="0" borderId="0" xfId="99" applyNumberFormat="1" applyFont="1" applyFill="1" applyBorder="1" applyProtection="1">
      <alignment/>
      <protection/>
    </xf>
    <xf numFmtId="37" fontId="19" fillId="0" borderId="0" xfId="99" applyNumberFormat="1" applyFont="1" applyFill="1" applyBorder="1" applyProtection="1">
      <alignment/>
      <protection/>
    </xf>
    <xf numFmtId="39" fontId="20" fillId="0" borderId="0" xfId="99" applyNumberFormat="1" applyFont="1" applyFill="1" applyBorder="1" applyProtection="1">
      <alignment/>
      <protection/>
    </xf>
    <xf numFmtId="37" fontId="20" fillId="0" borderId="0" xfId="99" applyNumberFormat="1" applyFont="1" applyFill="1" applyBorder="1" applyProtection="1">
      <alignment/>
      <protection/>
    </xf>
    <xf numFmtId="168" fontId="19" fillId="0" borderId="0" xfId="42" applyNumberFormat="1" applyFont="1" applyFill="1" applyAlignment="1" applyProtection="1">
      <alignment horizontal="right"/>
      <protection/>
    </xf>
    <xf numFmtId="168" fontId="19" fillId="0" borderId="0" xfId="42" applyNumberFormat="1" applyFont="1" applyFill="1" applyAlignment="1">
      <alignment horizontal="right"/>
    </xf>
    <xf numFmtId="168" fontId="29" fillId="0" borderId="0" xfId="42" applyNumberFormat="1" applyFont="1" applyFill="1" applyAlignment="1">
      <alignment horizontal="right"/>
    </xf>
    <xf numFmtId="43" fontId="19" fillId="0" borderId="0" xfId="99" applyNumberFormat="1" applyFont="1" applyFill="1">
      <alignment/>
      <protection/>
    </xf>
    <xf numFmtId="41" fontId="19" fillId="0" borderId="0" xfId="99" applyNumberFormat="1" applyFont="1" applyFill="1">
      <alignment/>
      <protection/>
    </xf>
    <xf numFmtId="168" fontId="19" fillId="0" borderId="0" xfId="42" applyNumberFormat="1" applyFont="1" applyFill="1" applyAlignment="1" applyProtection="1">
      <alignment horizontal="right"/>
      <protection locked="0"/>
    </xf>
    <xf numFmtId="168" fontId="52" fillId="0" borderId="0" xfId="42" applyNumberFormat="1" applyFont="1" applyAlignment="1">
      <alignment vertical="center"/>
    </xf>
    <xf numFmtId="168" fontId="19" fillId="0" borderId="0" xfId="42" applyNumberFormat="1" applyFont="1" applyFill="1" applyAlignment="1" applyProtection="1">
      <alignment/>
      <protection/>
    </xf>
    <xf numFmtId="168" fontId="19" fillId="0" borderId="0" xfId="99" applyNumberFormat="1" applyFont="1" applyFill="1">
      <alignment/>
      <protection/>
    </xf>
    <xf numFmtId="168" fontId="19" fillId="0" borderId="0" xfId="42" applyNumberFormat="1" applyFont="1" applyFill="1" applyAlignment="1">
      <alignment/>
    </xf>
    <xf numFmtId="0" fontId="19" fillId="0" borderId="0" xfId="101" applyFont="1" applyFill="1" applyBorder="1">
      <alignment/>
      <protection/>
    </xf>
    <xf numFmtId="168" fontId="19" fillId="0" borderId="0" xfId="101" applyNumberFormat="1" applyFont="1" applyFill="1" applyBorder="1">
      <alignment/>
      <protection/>
    </xf>
    <xf numFmtId="168" fontId="19" fillId="0" borderId="0" xfId="42" applyNumberFormat="1" applyFont="1" applyFill="1" applyAlignment="1" applyProtection="1">
      <alignment horizontal="center"/>
      <protection locked="0"/>
    </xf>
    <xf numFmtId="168" fontId="19" fillId="0" borderId="0" xfId="42" applyNumberFormat="1" applyFont="1" applyFill="1" applyAlignment="1" applyProtection="1">
      <alignment horizontal="fill"/>
      <protection/>
    </xf>
    <xf numFmtId="168" fontId="19" fillId="0" borderId="0" xfId="42" applyNumberFormat="1" applyFont="1" applyFill="1" applyAlignment="1" applyProtection="1">
      <alignment horizontal="center"/>
      <protection/>
    </xf>
    <xf numFmtId="168" fontId="19" fillId="0" borderId="0" xfId="42" applyNumberFormat="1" applyFont="1" applyFill="1" applyBorder="1" applyAlignment="1">
      <alignment horizontal="center"/>
    </xf>
    <xf numFmtId="172" fontId="19" fillId="0" borderId="0" xfId="112" applyNumberFormat="1" applyFont="1" applyFill="1" applyBorder="1" applyAlignment="1">
      <alignment/>
    </xf>
    <xf numFmtId="168" fontId="19" fillId="0" borderId="0" xfId="44" applyNumberFormat="1" applyFont="1" applyFill="1" applyBorder="1" applyAlignment="1">
      <alignment horizontal="center"/>
    </xf>
    <xf numFmtId="9" fontId="19" fillId="0" borderId="0" xfId="112" applyFont="1" applyFill="1" applyBorder="1" applyAlignment="1">
      <alignment/>
    </xf>
    <xf numFmtId="0" fontId="19" fillId="0" borderId="0" xfId="103" applyFont="1" applyFill="1">
      <alignment/>
      <protection/>
    </xf>
    <xf numFmtId="164" fontId="19" fillId="0" borderId="0" xfId="103" applyNumberFormat="1" applyFont="1" applyFill="1">
      <alignment/>
      <protection/>
    </xf>
    <xf numFmtId="3" fontId="19" fillId="0" borderId="0" xfId="103" applyNumberFormat="1" applyFont="1" applyFill="1">
      <alignment/>
      <protection/>
    </xf>
    <xf numFmtId="3" fontId="20" fillId="0" borderId="0" xfId="103" applyNumberFormat="1" applyFont="1" applyFill="1" applyAlignment="1">
      <alignment horizontal="right"/>
      <protection/>
    </xf>
    <xf numFmtId="3" fontId="21" fillId="0" borderId="0" xfId="103" applyNumberFormat="1" applyFont="1" applyFill="1">
      <alignment/>
      <protection/>
    </xf>
    <xf numFmtId="0" fontId="22" fillId="0" borderId="0" xfId="103" applyFont="1" applyFill="1" applyAlignment="1">
      <alignment horizontal="center"/>
      <protection/>
    </xf>
    <xf numFmtId="0" fontId="23" fillId="0" borderId="0" xfId="103" applyFont="1" applyFill="1" applyAlignment="1">
      <alignment horizontal="center"/>
      <protection/>
    </xf>
    <xf numFmtId="0" fontId="24" fillId="0" borderId="0" xfId="103" applyFont="1" applyFill="1" applyAlignment="1">
      <alignment horizontal="left"/>
      <protection/>
    </xf>
    <xf numFmtId="0" fontId="20" fillId="0" borderId="0" xfId="103" applyFont="1" applyFill="1" applyAlignment="1">
      <alignment horizontal="right"/>
      <protection/>
    </xf>
    <xf numFmtId="0" fontId="25" fillId="33" borderId="10" xfId="103" applyFont="1" applyFill="1" applyBorder="1" applyAlignment="1">
      <alignment horizontal="center"/>
      <protection/>
    </xf>
    <xf numFmtId="0" fontId="25" fillId="0" borderId="0" xfId="103" applyFont="1" applyFill="1" applyAlignment="1">
      <alignment/>
      <protection/>
    </xf>
    <xf numFmtId="0" fontId="20" fillId="0" borderId="0" xfId="103" applyFont="1" applyFill="1" applyAlignment="1">
      <alignment horizontal="right"/>
      <protection/>
    </xf>
    <xf numFmtId="0" fontId="19" fillId="33" borderId="10" xfId="103" applyFont="1" applyFill="1" applyBorder="1" applyAlignment="1">
      <alignment horizontal="center"/>
      <protection/>
    </xf>
    <xf numFmtId="0" fontId="19" fillId="33" borderId="10" xfId="103" applyFont="1" applyFill="1" applyBorder="1">
      <alignment/>
      <protection/>
    </xf>
    <xf numFmtId="0" fontId="26" fillId="0" borderId="0" xfId="103" applyFont="1" applyFill="1" applyAlignment="1">
      <alignment horizontal="left"/>
      <protection/>
    </xf>
    <xf numFmtId="0" fontId="19" fillId="0" borderId="0" xfId="103" applyFont="1" applyFill="1" applyProtection="1">
      <alignment/>
      <protection/>
    </xf>
    <xf numFmtId="0" fontId="19" fillId="0" borderId="0" xfId="103" applyFont="1" applyFill="1" applyAlignment="1" applyProtection="1">
      <alignment horizontal="left"/>
      <protection/>
    </xf>
    <xf numFmtId="0" fontId="19" fillId="0" borderId="0" xfId="103" applyFont="1" applyFill="1" applyProtection="1">
      <alignment/>
      <protection locked="0"/>
    </xf>
    <xf numFmtId="164" fontId="19" fillId="0" borderId="0" xfId="103" applyNumberFormat="1" applyFont="1" applyFill="1" applyProtection="1">
      <alignment/>
      <protection locked="0"/>
    </xf>
    <xf numFmtId="3" fontId="19" fillId="0" borderId="0" xfId="103" applyNumberFormat="1" applyFont="1" applyFill="1" applyProtection="1">
      <alignment/>
      <protection locked="0"/>
    </xf>
    <xf numFmtId="0" fontId="19" fillId="0" borderId="0" xfId="103" applyFont="1" applyFill="1" applyAlignment="1" applyProtection="1">
      <alignment horizontal="left"/>
      <protection locked="0"/>
    </xf>
    <xf numFmtId="164" fontId="19" fillId="0" borderId="0" xfId="103" applyNumberFormat="1" applyFont="1" applyFill="1" applyProtection="1">
      <alignment/>
      <protection/>
    </xf>
    <xf numFmtId="3" fontId="20" fillId="0" borderId="0" xfId="103" applyNumberFormat="1" applyFont="1" applyFill="1" applyAlignment="1" applyProtection="1">
      <alignment horizontal="right"/>
      <protection/>
    </xf>
    <xf numFmtId="39" fontId="20" fillId="0" borderId="0" xfId="103" applyNumberFormat="1" applyFont="1" applyFill="1" applyAlignment="1" applyProtection="1">
      <alignment horizontal="center"/>
      <protection/>
    </xf>
    <xf numFmtId="0" fontId="20" fillId="0" borderId="0" xfId="103" applyFont="1" applyFill="1" applyAlignment="1" applyProtection="1">
      <alignment horizontal="left"/>
      <protection locked="0"/>
    </xf>
    <xf numFmtId="39" fontId="19" fillId="0" borderId="0" xfId="103" applyNumberFormat="1" applyFont="1" applyFill="1" applyProtection="1">
      <alignment/>
      <protection/>
    </xf>
    <xf numFmtId="3" fontId="21" fillId="0" borderId="0" xfId="103" applyNumberFormat="1" applyFont="1" applyFill="1" applyAlignment="1" applyProtection="1">
      <alignment horizontal="left"/>
      <protection locked="0"/>
    </xf>
    <xf numFmtId="0" fontId="19" fillId="0" borderId="0" xfId="103" applyFont="1" applyFill="1" applyAlignment="1" applyProtection="1">
      <alignment horizontal="fill"/>
      <protection/>
    </xf>
    <xf numFmtId="164" fontId="19" fillId="0" borderId="0" xfId="103" applyNumberFormat="1" applyFont="1" applyFill="1" applyAlignment="1" applyProtection="1">
      <alignment horizontal="fill"/>
      <protection/>
    </xf>
    <xf numFmtId="3" fontId="19" fillId="0" borderId="0" xfId="103" applyNumberFormat="1" applyFont="1" applyFill="1" applyAlignment="1" applyProtection="1">
      <alignment horizontal="fill"/>
      <protection/>
    </xf>
    <xf numFmtId="165" fontId="19" fillId="0" borderId="0" xfId="103" applyNumberFormat="1" applyFont="1" applyFill="1" applyAlignment="1" applyProtection="1">
      <alignment horizontal="center"/>
      <protection/>
    </xf>
    <xf numFmtId="0" fontId="19" fillId="0" borderId="0" xfId="103" applyFont="1" applyFill="1" applyAlignment="1">
      <alignment horizontal="center"/>
      <protection/>
    </xf>
    <xf numFmtId="164" fontId="19" fillId="0" borderId="0" xfId="103" applyNumberFormat="1" applyFont="1" applyFill="1" applyAlignment="1" applyProtection="1">
      <alignment horizontal="center"/>
      <protection/>
    </xf>
    <xf numFmtId="3" fontId="19" fillId="0" borderId="0" xfId="103" applyNumberFormat="1" applyFont="1" applyFill="1" applyAlignment="1" applyProtection="1">
      <alignment horizontal="center"/>
      <protection/>
    </xf>
    <xf numFmtId="0" fontId="19" fillId="0" borderId="0" xfId="103" applyFont="1" applyFill="1" applyAlignment="1" applyProtection="1">
      <alignment horizontal="center"/>
      <protection/>
    </xf>
    <xf numFmtId="0" fontId="19" fillId="0" borderId="0" xfId="103" applyFont="1" applyFill="1" applyAlignment="1" applyProtection="1">
      <alignment horizontal="right"/>
      <protection/>
    </xf>
    <xf numFmtId="166" fontId="19" fillId="0" borderId="0" xfId="103" applyNumberFormat="1" applyFont="1" applyFill="1" applyAlignment="1" applyProtection="1">
      <alignment horizontal="center"/>
      <protection/>
    </xf>
    <xf numFmtId="2" fontId="19" fillId="0" borderId="0" xfId="103" applyNumberFormat="1" applyFont="1" applyFill="1" applyAlignment="1">
      <alignment horizontal="center"/>
      <protection/>
    </xf>
    <xf numFmtId="41" fontId="19" fillId="0" borderId="0" xfId="103" applyNumberFormat="1" applyFont="1" applyFill="1" applyAlignment="1" applyProtection="1">
      <alignment horizontal="center"/>
      <protection/>
    </xf>
    <xf numFmtId="41" fontId="19" fillId="0" borderId="0" xfId="103" applyNumberFormat="1" applyFont="1" applyFill="1" applyAlignment="1" applyProtection="1">
      <alignment horizontal="fill"/>
      <protection/>
    </xf>
    <xf numFmtId="39" fontId="19" fillId="0" borderId="0" xfId="103" applyNumberFormat="1" applyFont="1" applyFill="1" applyAlignment="1" applyProtection="1">
      <alignment horizontal="fill"/>
      <protection/>
    </xf>
    <xf numFmtId="2" fontId="19" fillId="0" borderId="0" xfId="103" applyNumberFormat="1" applyFont="1" applyFill="1" applyAlignment="1" applyProtection="1">
      <alignment horizontal="center"/>
      <protection/>
    </xf>
    <xf numFmtId="166" fontId="19" fillId="0" borderId="0" xfId="103" applyNumberFormat="1" applyFont="1" applyFill="1" applyAlignment="1">
      <alignment horizontal="center"/>
      <protection/>
    </xf>
    <xf numFmtId="41" fontId="19" fillId="0" borderId="0" xfId="103" applyNumberFormat="1" applyFont="1" applyFill="1" applyAlignment="1">
      <alignment horizontal="center"/>
      <protection/>
    </xf>
    <xf numFmtId="0" fontId="20" fillId="0" borderId="0" xfId="103" applyFont="1" applyFill="1" applyAlignment="1" applyProtection="1">
      <alignment horizontal="left"/>
      <protection/>
    </xf>
    <xf numFmtId="0" fontId="27" fillId="0" borderId="0" xfId="103" applyFont="1" applyFill="1" applyAlignment="1" applyProtection="1">
      <alignment horizontal="left"/>
      <protection/>
    </xf>
    <xf numFmtId="0" fontId="19" fillId="34" borderId="0" xfId="103" applyFont="1" applyFill="1">
      <alignment/>
      <protection/>
    </xf>
    <xf numFmtId="0" fontId="19" fillId="34" borderId="0" xfId="103" applyFont="1" applyFill="1" applyAlignment="1">
      <alignment horizontal="left" wrapText="1"/>
      <protection/>
    </xf>
    <xf numFmtId="3" fontId="19" fillId="34" borderId="0" xfId="103" applyNumberFormat="1" applyFont="1" applyFill="1" applyAlignment="1" applyProtection="1">
      <alignment horizontal="fill"/>
      <protection/>
    </xf>
    <xf numFmtId="0" fontId="20" fillId="0" borderId="0" xfId="103" applyFont="1" applyFill="1">
      <alignment/>
      <protection/>
    </xf>
    <xf numFmtId="164" fontId="19" fillId="0" borderId="0" xfId="103" applyNumberFormat="1" applyFont="1" applyFill="1" applyAlignment="1" applyProtection="1">
      <alignment horizontal="right"/>
      <protection/>
    </xf>
    <xf numFmtId="3" fontId="19" fillId="0" borderId="0" xfId="103" applyNumberFormat="1" applyFont="1" applyFill="1" applyAlignment="1" applyProtection="1">
      <alignment horizontal="right"/>
      <protection/>
    </xf>
    <xf numFmtId="0" fontId="19" fillId="0" borderId="0" xfId="103" applyFont="1" applyFill="1" applyAlignment="1">
      <alignment horizontal="right"/>
      <protection/>
    </xf>
    <xf numFmtId="41" fontId="19" fillId="33" borderId="0" xfId="103" applyNumberFormat="1" applyFont="1" applyFill="1" applyAlignment="1">
      <alignment horizontal="center"/>
      <protection/>
    </xf>
    <xf numFmtId="41" fontId="19" fillId="12" borderId="0" xfId="103" applyNumberFormat="1" applyFont="1" applyFill="1" applyAlignment="1">
      <alignment horizontal="center"/>
      <protection/>
    </xf>
    <xf numFmtId="166" fontId="19" fillId="0" borderId="0" xfId="103" applyNumberFormat="1" applyFont="1" applyFill="1" applyAlignment="1">
      <alignment horizontal="left"/>
      <protection/>
    </xf>
    <xf numFmtId="39" fontId="19" fillId="12" borderId="0" xfId="103" applyNumberFormat="1" applyFont="1" applyFill="1" applyProtection="1">
      <alignment/>
      <protection/>
    </xf>
    <xf numFmtId="2" fontId="19" fillId="12" borderId="0" xfId="103" applyNumberFormat="1" applyFont="1" applyFill="1" applyAlignment="1" applyProtection="1">
      <alignment horizontal="center"/>
      <protection/>
    </xf>
    <xf numFmtId="164" fontId="19" fillId="12" borderId="0" xfId="103" applyNumberFormat="1" applyFont="1" applyFill="1">
      <alignment/>
      <protection/>
    </xf>
    <xf numFmtId="2" fontId="19" fillId="12" borderId="0" xfId="103" applyNumberFormat="1" applyFont="1" applyFill="1" applyAlignment="1" applyProtection="1">
      <alignment horizontal="right"/>
      <protection/>
    </xf>
    <xf numFmtId="41" fontId="19" fillId="0" borderId="0" xfId="103" applyNumberFormat="1" applyFont="1" applyFill="1">
      <alignment/>
      <protection/>
    </xf>
    <xf numFmtId="167" fontId="19" fillId="34" borderId="0" xfId="103" applyNumberFormat="1" applyFont="1" applyFill="1" applyAlignment="1" applyProtection="1">
      <alignment horizontal="center"/>
      <protection/>
    </xf>
    <xf numFmtId="165" fontId="19" fillId="0" borderId="0" xfId="103" applyNumberFormat="1" applyFont="1" applyFill="1" applyProtection="1">
      <alignment/>
      <protection/>
    </xf>
    <xf numFmtId="165" fontId="20" fillId="0" borderId="0" xfId="103" applyNumberFormat="1" applyFont="1" applyFill="1" applyProtection="1">
      <alignment/>
      <protection/>
    </xf>
    <xf numFmtId="164" fontId="20" fillId="0" borderId="0" xfId="103" applyNumberFormat="1" applyFont="1" applyFill="1" applyProtection="1">
      <alignment/>
      <protection/>
    </xf>
    <xf numFmtId="3" fontId="20" fillId="0" borderId="0" xfId="103" applyNumberFormat="1" applyFont="1" applyFill="1" applyProtection="1">
      <alignment/>
      <protection/>
    </xf>
    <xf numFmtId="37" fontId="20" fillId="0" borderId="0" xfId="103" applyNumberFormat="1" applyFont="1" applyFill="1" applyAlignment="1" applyProtection="1">
      <alignment horizontal="center"/>
      <protection/>
    </xf>
    <xf numFmtId="3" fontId="19" fillId="0" borderId="0" xfId="103" applyNumberFormat="1" applyFont="1" applyFill="1" applyProtection="1">
      <alignment/>
      <protection/>
    </xf>
    <xf numFmtId="0" fontId="19" fillId="0" borderId="0" xfId="103" applyFont="1" applyFill="1" applyAlignment="1">
      <alignment horizontal="center" vertical="center"/>
      <protection/>
    </xf>
    <xf numFmtId="0" fontId="19" fillId="0" borderId="0" xfId="103" applyFont="1" applyFill="1" applyAlignment="1">
      <alignment horizontal="left" vertical="center" wrapText="1"/>
      <protection/>
    </xf>
    <xf numFmtId="0" fontId="57" fillId="0" borderId="0" xfId="103" applyFont="1" applyFill="1">
      <alignment/>
      <protection/>
    </xf>
    <xf numFmtId="164" fontId="57" fillId="0" borderId="0" xfId="103" applyNumberFormat="1" applyFont="1" applyFill="1">
      <alignment/>
      <protection/>
    </xf>
    <xf numFmtId="3" fontId="57" fillId="0" borderId="0" xfId="103" applyNumberFormat="1" applyFont="1" applyFill="1">
      <alignment/>
      <protection/>
    </xf>
    <xf numFmtId="0" fontId="30" fillId="0" borderId="0" xfId="103" applyFont="1" applyFill="1">
      <alignment/>
      <protection/>
    </xf>
    <xf numFmtId="0" fontId="31" fillId="0" borderId="0" xfId="103" applyFont="1" applyFill="1">
      <alignment/>
      <protection/>
    </xf>
    <xf numFmtId="6" fontId="31" fillId="0" borderId="0" xfId="103" applyNumberFormat="1" applyFont="1" applyFill="1">
      <alignment/>
      <protection/>
    </xf>
    <xf numFmtId="37" fontId="19" fillId="0" borderId="0" xfId="103" applyNumberFormat="1" applyFont="1" applyFill="1" applyProtection="1">
      <alignment/>
      <protection/>
    </xf>
    <xf numFmtId="39" fontId="20" fillId="0" borderId="0" xfId="103" applyNumberFormat="1" applyFont="1" applyFill="1" applyProtection="1">
      <alignment/>
      <protection/>
    </xf>
    <xf numFmtId="37" fontId="20" fillId="0" borderId="0" xfId="103" applyNumberFormat="1" applyFont="1" applyFill="1" applyProtection="1">
      <alignment/>
      <protection/>
    </xf>
    <xf numFmtId="169" fontId="19" fillId="0" borderId="0" xfId="103" applyNumberFormat="1" applyFont="1" applyFill="1" applyProtection="1">
      <alignment/>
      <protection/>
    </xf>
    <xf numFmtId="4" fontId="19" fillId="0" borderId="0" xfId="103" applyNumberFormat="1" applyFont="1" applyFill="1">
      <alignment/>
      <protection/>
    </xf>
    <xf numFmtId="43" fontId="52" fillId="0" borderId="0" xfId="42" applyNumberFormat="1" applyFont="1" applyAlignment="1">
      <alignment vertical="center"/>
    </xf>
    <xf numFmtId="167" fontId="19" fillId="0" borderId="0" xfId="103" applyNumberFormat="1" applyFont="1" applyFill="1" applyProtection="1">
      <alignment/>
      <protection/>
    </xf>
    <xf numFmtId="0" fontId="19" fillId="36" borderId="0" xfId="103" applyFont="1" applyFill="1" applyAlignment="1">
      <alignment horizontal="left" wrapText="1"/>
      <protection/>
    </xf>
    <xf numFmtId="164" fontId="20" fillId="0" borderId="0" xfId="103" applyNumberFormat="1" applyFont="1" applyFill="1">
      <alignment/>
      <protection/>
    </xf>
    <xf numFmtId="0" fontId="20" fillId="0" borderId="0" xfId="103" applyFont="1" applyFill="1" applyAlignment="1" applyProtection="1" quotePrefix="1">
      <alignment horizontal="left"/>
      <protection/>
    </xf>
    <xf numFmtId="37" fontId="20" fillId="0" borderId="0" xfId="103" applyNumberFormat="1" applyFont="1" applyFill="1" applyAlignment="1" applyProtection="1">
      <alignment horizontal="center"/>
      <protection/>
    </xf>
    <xf numFmtId="167" fontId="20" fillId="0" borderId="0" xfId="103" applyNumberFormat="1" applyFont="1" applyFill="1" applyAlignment="1" applyProtection="1">
      <alignment horizontal="center"/>
      <protection/>
    </xf>
    <xf numFmtId="0" fontId="19" fillId="0" borderId="0" xfId="103" applyFont="1" applyFill="1" applyAlignment="1">
      <alignment horizontal="right" wrapText="1"/>
      <protection/>
    </xf>
    <xf numFmtId="0" fontId="0" fillId="0" borderId="0" xfId="0" applyAlignment="1">
      <alignment horizontal="right"/>
    </xf>
    <xf numFmtId="43" fontId="19" fillId="0" borderId="0" xfId="42" applyFont="1" applyFill="1" applyAlignment="1">
      <alignment horizontal="right"/>
    </xf>
    <xf numFmtId="0" fontId="57" fillId="0" borderId="0" xfId="103" applyFont="1" applyFill="1" applyAlignment="1">
      <alignment horizontal="right"/>
      <protection/>
    </xf>
    <xf numFmtId="172" fontId="19" fillId="0" borderId="0" xfId="112" applyNumberFormat="1" applyFont="1" applyFill="1" applyAlignment="1">
      <alignment horizontal="right"/>
    </xf>
    <xf numFmtId="43" fontId="19" fillId="0" borderId="0" xfId="103" applyNumberFormat="1" applyFont="1" applyFill="1" applyAlignment="1">
      <alignment horizontal="right"/>
      <protection/>
    </xf>
    <xf numFmtId="2" fontId="57" fillId="0" borderId="0" xfId="103" applyNumberFormat="1" applyFont="1" applyFill="1" applyAlignment="1">
      <alignment horizontal="right"/>
      <protection/>
    </xf>
    <xf numFmtId="43" fontId="19" fillId="0" borderId="0" xfId="42" applyFont="1" applyFill="1" applyAlignment="1" applyProtection="1">
      <alignment horizontal="right"/>
      <protection/>
    </xf>
    <xf numFmtId="2" fontId="19" fillId="0" borderId="0" xfId="103" applyNumberFormat="1" applyFont="1" applyFill="1" applyAlignment="1" applyProtection="1">
      <alignment horizontal="right"/>
      <protection/>
    </xf>
    <xf numFmtId="43" fontId="19" fillId="0" borderId="0" xfId="103" applyNumberFormat="1" applyFont="1" applyFill="1">
      <alignment/>
      <protection/>
    </xf>
    <xf numFmtId="0" fontId="19" fillId="0" borderId="0" xfId="0" applyFont="1" applyFill="1" applyAlignment="1">
      <alignment horizontal="left" wrapText="1"/>
    </xf>
    <xf numFmtId="164" fontId="27" fillId="0" borderId="0" xfId="103" applyNumberFormat="1" applyFont="1" applyFill="1">
      <alignment/>
      <protection/>
    </xf>
    <xf numFmtId="3" fontId="27" fillId="0" borderId="0" xfId="103" applyNumberFormat="1" applyFont="1" applyFill="1" applyProtection="1">
      <alignment/>
      <protection/>
    </xf>
    <xf numFmtId="37" fontId="19" fillId="0" borderId="0" xfId="103" applyNumberFormat="1" applyFont="1" applyFill="1" applyProtection="1">
      <alignment/>
      <protection locked="0"/>
    </xf>
    <xf numFmtId="167" fontId="19" fillId="0" borderId="0" xfId="103" applyNumberFormat="1" applyFont="1" applyFill="1" applyAlignment="1" applyProtection="1">
      <alignment horizontal="fill"/>
      <protection/>
    </xf>
    <xf numFmtId="3" fontId="20" fillId="0" borderId="0" xfId="103" applyNumberFormat="1" applyFont="1" applyFill="1" applyAlignment="1" applyProtection="1">
      <alignment horizontal="left"/>
      <protection/>
    </xf>
    <xf numFmtId="0" fontId="27" fillId="0" borderId="0" xfId="103" applyFont="1" applyFill="1">
      <alignment/>
      <protection/>
    </xf>
    <xf numFmtId="1" fontId="19" fillId="0" borderId="0" xfId="103" applyNumberFormat="1" applyFont="1" applyFill="1" applyAlignment="1" applyProtection="1">
      <alignment horizontal="center"/>
      <protection/>
    </xf>
    <xf numFmtId="0" fontId="19" fillId="0" borderId="0" xfId="103" applyFont="1" applyFill="1" applyBorder="1" applyAlignment="1" applyProtection="1">
      <alignment horizontal="left"/>
      <protection/>
    </xf>
    <xf numFmtId="0" fontId="19" fillId="0" borderId="0" xfId="103" applyFont="1" applyFill="1" applyBorder="1">
      <alignment/>
      <protection/>
    </xf>
    <xf numFmtId="1" fontId="19" fillId="0" borderId="0" xfId="103" applyNumberFormat="1" applyFont="1" applyFill="1">
      <alignment/>
      <protection/>
    </xf>
    <xf numFmtId="1" fontId="19" fillId="0" borderId="0" xfId="103" applyNumberFormat="1" applyFont="1" applyFill="1" applyProtection="1">
      <alignment/>
      <protection/>
    </xf>
    <xf numFmtId="0" fontId="19" fillId="35" borderId="0" xfId="103" applyFont="1" applyFill="1" applyAlignment="1" applyProtection="1">
      <alignment horizontal="left"/>
      <protection/>
    </xf>
    <xf numFmtId="1" fontId="19" fillId="0" borderId="0" xfId="103" applyNumberFormat="1" applyFont="1" applyFill="1" applyAlignment="1">
      <alignment horizontal="center"/>
      <protection/>
    </xf>
    <xf numFmtId="1" fontId="19" fillId="0" borderId="0" xfId="103" applyNumberFormat="1" applyFont="1" applyFill="1" applyAlignment="1" applyProtection="1">
      <alignment horizontal="right"/>
      <protection/>
    </xf>
    <xf numFmtId="165" fontId="20" fillId="0" borderId="0" xfId="103" applyNumberFormat="1" applyFont="1" applyFill="1" applyAlignment="1" applyProtection="1">
      <alignment horizontal="center"/>
      <protection/>
    </xf>
    <xf numFmtId="164" fontId="27" fillId="0" borderId="0" xfId="103" applyNumberFormat="1" applyFont="1" applyFill="1" applyAlignment="1" applyProtection="1">
      <alignment horizontal="left"/>
      <protection/>
    </xf>
    <xf numFmtId="38" fontId="19" fillId="0" borderId="0" xfId="44" applyNumberFormat="1" applyFont="1" applyFill="1" applyAlignment="1" applyProtection="1">
      <alignment horizontal="right"/>
      <protection locked="0"/>
    </xf>
    <xf numFmtId="38" fontId="19" fillId="0" borderId="0" xfId="44" applyNumberFormat="1" applyFont="1" applyFill="1" applyAlignment="1">
      <alignment horizontal="right"/>
    </xf>
    <xf numFmtId="0" fontId="19" fillId="0" borderId="0" xfId="103" applyFont="1" applyFill="1" applyAlignment="1" applyProtection="1">
      <alignment horizontal="left" wrapText="1"/>
      <protection/>
    </xf>
    <xf numFmtId="0" fontId="19" fillId="33" borderId="0" xfId="103" applyFont="1" applyFill="1">
      <alignment/>
      <protection/>
    </xf>
    <xf numFmtId="43" fontId="19" fillId="0" borderId="0" xfId="103" applyNumberFormat="1" applyFont="1" applyFill="1" applyAlignment="1" applyProtection="1">
      <alignment horizontal="fill"/>
      <protection/>
    </xf>
    <xf numFmtId="0" fontId="58" fillId="0" borderId="0" xfId="103" applyFont="1" applyAlignment="1">
      <alignment horizontal="justify"/>
      <protection/>
    </xf>
    <xf numFmtId="168" fontId="19" fillId="0" borderId="0" xfId="44" applyNumberFormat="1" applyFont="1" applyFill="1" applyAlignment="1" applyProtection="1">
      <alignment horizontal="fill"/>
      <protection/>
    </xf>
    <xf numFmtId="0" fontId="19" fillId="37" borderId="0" xfId="103" applyFont="1" applyFill="1" applyAlignment="1" applyProtection="1">
      <alignment horizontal="center"/>
      <protection/>
    </xf>
    <xf numFmtId="0" fontId="19" fillId="37" borderId="0" xfId="103" applyFont="1" applyFill="1">
      <alignment/>
      <protection/>
    </xf>
    <xf numFmtId="0" fontId="19" fillId="37" borderId="0" xfId="103" applyFont="1" applyFill="1" applyProtection="1">
      <alignment/>
      <protection locked="0"/>
    </xf>
    <xf numFmtId="2" fontId="19" fillId="37" borderId="0" xfId="103" applyNumberFormat="1" applyFont="1" applyFill="1" applyAlignment="1" applyProtection="1">
      <alignment horizontal="center"/>
      <protection locked="0"/>
    </xf>
    <xf numFmtId="2" fontId="19" fillId="37" borderId="0" xfId="103" applyNumberFormat="1" applyFont="1" applyFill="1" applyAlignment="1">
      <alignment horizontal="center"/>
      <protection/>
    </xf>
    <xf numFmtId="2" fontId="19" fillId="0" borderId="0" xfId="103" applyNumberFormat="1" applyFont="1" applyFill="1" applyAlignment="1" applyProtection="1">
      <alignment horizontal="center"/>
      <protection locked="0"/>
    </xf>
    <xf numFmtId="168" fontId="19" fillId="0" borderId="0" xfId="103" applyNumberFormat="1" applyFont="1" applyFill="1" applyAlignment="1" applyProtection="1">
      <alignment horizontal="fill"/>
      <protection/>
    </xf>
    <xf numFmtId="2" fontId="19" fillId="0" borderId="0" xfId="103" applyNumberFormat="1" applyFont="1" applyFill="1" applyAlignment="1" applyProtection="1">
      <alignment horizontal="fill"/>
      <protection/>
    </xf>
    <xf numFmtId="38" fontId="19" fillId="0" borderId="0" xfId="103" applyNumberFormat="1" applyFont="1" applyFill="1" applyAlignment="1" applyProtection="1">
      <alignment horizontal="fill"/>
      <protection/>
    </xf>
    <xf numFmtId="0" fontId="19" fillId="0" borderId="0" xfId="101" applyFont="1" applyFill="1" applyBorder="1" applyAlignment="1">
      <alignment horizontal="center" wrapText="1"/>
      <protection/>
    </xf>
    <xf numFmtId="0" fontId="19" fillId="0" borderId="0" xfId="101" applyFont="1" applyFill="1" applyBorder="1" applyAlignment="1">
      <alignment horizontal="center"/>
      <protection/>
    </xf>
    <xf numFmtId="38" fontId="19" fillId="0" borderId="0" xfId="103" applyNumberFormat="1" applyFont="1" applyFill="1" applyBorder="1">
      <alignment/>
      <protection/>
    </xf>
    <xf numFmtId="10" fontId="19" fillId="0" borderId="0" xfId="103" applyNumberFormat="1" applyFont="1" applyFill="1" applyBorder="1">
      <alignment/>
      <protection/>
    </xf>
    <xf numFmtId="38" fontId="20" fillId="0" borderId="0" xfId="103" applyNumberFormat="1" applyFont="1" applyFill="1" applyBorder="1">
      <alignment/>
      <protection/>
    </xf>
    <xf numFmtId="10" fontId="20" fillId="0" borderId="0" xfId="103" applyNumberFormat="1" applyFont="1" applyFill="1" applyBorder="1">
      <alignment/>
      <protection/>
    </xf>
    <xf numFmtId="38" fontId="19" fillId="0" borderId="0" xfId="103" applyNumberFormat="1" applyFont="1" applyFill="1">
      <alignment/>
      <protection/>
    </xf>
    <xf numFmtId="0" fontId="19" fillId="37" borderId="0" xfId="103" applyFont="1" applyFill="1" applyAlignment="1" applyProtection="1">
      <alignment horizontal="fill"/>
      <protection/>
    </xf>
    <xf numFmtId="164" fontId="19" fillId="37" borderId="0" xfId="103" applyNumberFormat="1" applyFont="1" applyFill="1" applyAlignment="1" applyProtection="1">
      <alignment horizontal="fill"/>
      <protection/>
    </xf>
    <xf numFmtId="3" fontId="19" fillId="37" borderId="0" xfId="103" applyNumberFormat="1" applyFont="1" applyFill="1" applyAlignment="1" applyProtection="1">
      <alignment horizontal="fill"/>
      <protection/>
    </xf>
    <xf numFmtId="0" fontId="19" fillId="37" borderId="0" xfId="103" applyFont="1" applyFill="1" applyAlignment="1">
      <alignment horizontal="center"/>
      <protection/>
    </xf>
    <xf numFmtId="164" fontId="19" fillId="37" borderId="0" xfId="103" applyNumberFormat="1" applyFont="1" applyFill="1">
      <alignment/>
      <protection/>
    </xf>
    <xf numFmtId="3" fontId="19" fillId="37" borderId="0" xfId="103" applyNumberFormat="1" applyFont="1" applyFill="1">
      <alignment/>
      <protection/>
    </xf>
    <xf numFmtId="0" fontId="20" fillId="0" borderId="0" xfId="103" applyFont="1" applyFill="1" applyAlignment="1">
      <alignment horizontal="center"/>
      <protection/>
    </xf>
    <xf numFmtId="3" fontId="27" fillId="0" borderId="0" xfId="103" applyNumberFormat="1" applyFont="1" applyFill="1" applyAlignment="1" applyProtection="1">
      <alignment horizontal="left"/>
      <protection/>
    </xf>
    <xf numFmtId="0" fontId="19" fillId="0" borderId="0" xfId="103" applyFont="1" applyFill="1" applyBorder="1" applyProtection="1">
      <alignment/>
      <protection locked="0"/>
    </xf>
    <xf numFmtId="0" fontId="59" fillId="0" borderId="0" xfId="101" applyFont="1" applyFill="1" applyAlignment="1">
      <alignment horizontal="center"/>
      <protection/>
    </xf>
    <xf numFmtId="0" fontId="59" fillId="0" borderId="0" xfId="0" applyFont="1" applyFill="1" applyAlignment="1">
      <alignment horizontal="left"/>
    </xf>
    <xf numFmtId="0" fontId="59" fillId="0" borderId="0" xfId="101" applyFont="1" applyFill="1" applyAlignment="1">
      <alignment horizontal="left"/>
      <protection/>
    </xf>
    <xf numFmtId="3" fontId="57" fillId="0" borderId="0" xfId="101" applyNumberFormat="1" applyFont="1" applyFill="1" applyAlignment="1" applyProtection="1">
      <alignment horizontal="left"/>
      <protection/>
    </xf>
    <xf numFmtId="0" fontId="59" fillId="0" borderId="0" xfId="101" applyFont="1" applyFill="1" applyAlignment="1">
      <alignment horizontal="center" vertical="center" wrapText="1"/>
      <protection/>
    </xf>
    <xf numFmtId="0" fontId="59" fillId="0" borderId="0" xfId="0" applyFont="1" applyFill="1" applyAlignment="1">
      <alignment/>
    </xf>
    <xf numFmtId="0" fontId="19" fillId="0" borderId="0" xfId="101" applyFont="1" applyFill="1">
      <alignment/>
      <protection/>
    </xf>
    <xf numFmtId="164" fontId="19" fillId="0" borderId="0" xfId="101" applyNumberFormat="1" applyFont="1" applyFill="1">
      <alignment/>
      <protection/>
    </xf>
    <xf numFmtId="4" fontId="19" fillId="0" borderId="0" xfId="44" applyNumberFormat="1" applyFont="1" applyFill="1" applyAlignment="1" applyProtection="1">
      <alignment horizontal="center"/>
      <protection locked="0"/>
    </xf>
    <xf numFmtId="41" fontId="19" fillId="0" borderId="0" xfId="44" applyNumberFormat="1" applyFont="1" applyFill="1" applyAlignment="1" applyProtection="1">
      <alignment horizontal="center"/>
      <protection locked="0"/>
    </xf>
    <xf numFmtId="41" fontId="19" fillId="0" borderId="0" xfId="44" applyNumberFormat="1" applyFont="1" applyFill="1" applyAlignment="1" applyProtection="1">
      <alignment horizontal="fill"/>
      <protection/>
    </xf>
    <xf numFmtId="4" fontId="19" fillId="0" borderId="0" xfId="44" applyNumberFormat="1" applyFont="1" applyFill="1" applyAlignment="1">
      <alignment horizontal="center"/>
    </xf>
    <xf numFmtId="2" fontId="19" fillId="0" borderId="0" xfId="44" applyNumberFormat="1" applyFont="1" applyFill="1" applyAlignment="1" applyProtection="1">
      <alignment horizontal="center"/>
      <protection locked="0"/>
    </xf>
    <xf numFmtId="4" fontId="19" fillId="0" borderId="0" xfId="99" applyNumberFormat="1" applyFont="1" applyFill="1" applyAlignment="1" applyProtection="1">
      <alignment horizontal="fill"/>
      <protection/>
    </xf>
    <xf numFmtId="39" fontId="19" fillId="0" borderId="0" xfId="44" applyNumberFormat="1" applyFont="1" applyFill="1" applyAlignment="1">
      <alignment horizontal="center"/>
    </xf>
    <xf numFmtId="2" fontId="19" fillId="0" borderId="0" xfId="44" applyNumberFormat="1" applyFont="1" applyFill="1" applyAlignment="1" applyProtection="1">
      <alignment horizontal="right"/>
      <protection locked="0"/>
    </xf>
    <xf numFmtId="39" fontId="19" fillId="0" borderId="0" xfId="44" applyNumberFormat="1" applyFont="1" applyFill="1" applyAlignment="1" applyProtection="1">
      <alignment horizontal="right"/>
      <protection locked="0"/>
    </xf>
    <xf numFmtId="37" fontId="19" fillId="0" borderId="0" xfId="44" applyNumberFormat="1" applyFont="1" applyFill="1" applyAlignment="1" applyProtection="1">
      <alignment horizontal="right"/>
      <protection locked="0"/>
    </xf>
    <xf numFmtId="2" fontId="19" fillId="0" borderId="0" xfId="44" applyNumberFormat="1" applyFont="1" applyFill="1" applyAlignment="1">
      <alignment horizontal="right"/>
    </xf>
    <xf numFmtId="3" fontId="59" fillId="0" borderId="0" xfId="101" applyNumberFormat="1" applyFont="1" applyFill="1" applyAlignment="1" applyProtection="1">
      <alignment horizontal="left"/>
      <protection/>
    </xf>
  </cellXfs>
  <cellStyles count="10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0 2" xfId="45"/>
    <cellStyle name="Comma 10 3" xfId="46"/>
    <cellStyle name="Comma 11" xfId="47"/>
    <cellStyle name="Comma 11 2" xfId="48"/>
    <cellStyle name="Comma 11 3" xfId="49"/>
    <cellStyle name="Comma 12" xfId="50"/>
    <cellStyle name="Comma 12 2" xfId="51"/>
    <cellStyle name="Comma 12 3" xfId="52"/>
    <cellStyle name="Comma 13 2" xfId="53"/>
    <cellStyle name="Comma 13 3" xfId="54"/>
    <cellStyle name="Comma 17" xfId="55"/>
    <cellStyle name="Comma 17 2" xfId="56"/>
    <cellStyle name="Comma 17 3" xfId="57"/>
    <cellStyle name="Comma 18" xfId="58"/>
    <cellStyle name="Comma 18 2" xfId="59"/>
    <cellStyle name="Comma 18 3" xfId="60"/>
    <cellStyle name="Comma 2" xfId="61"/>
    <cellStyle name="Comma 23" xfId="62"/>
    <cellStyle name="Comma 23 2" xfId="63"/>
    <cellStyle name="Comma 23 3" xfId="64"/>
    <cellStyle name="Comma 3 2" xfId="65"/>
    <cellStyle name="Comma 3 3" xfId="66"/>
    <cellStyle name="Comma 4" xfId="67"/>
    <cellStyle name="Comma 4 2" xfId="68"/>
    <cellStyle name="Comma 4 3" xfId="69"/>
    <cellStyle name="Comma 5 2" xfId="70"/>
    <cellStyle name="Comma 5 3" xfId="71"/>
    <cellStyle name="Comma 6" xfId="72"/>
    <cellStyle name="Comma 6 2" xfId="73"/>
    <cellStyle name="Comma 6 3" xfId="74"/>
    <cellStyle name="Comma 7" xfId="75"/>
    <cellStyle name="Comma 7 2" xfId="76"/>
    <cellStyle name="Comma 7 3" xfId="77"/>
    <cellStyle name="Comma 8" xfId="78"/>
    <cellStyle name="Comma 8 2" xfId="79"/>
    <cellStyle name="Comma 8 3" xfId="80"/>
    <cellStyle name="Comma 9" xfId="81"/>
    <cellStyle name="Comma 9 2" xfId="82"/>
    <cellStyle name="Comma 9 3" xfId="83"/>
    <cellStyle name="Currency" xfId="84"/>
    <cellStyle name="Currency [0]" xfId="85"/>
    <cellStyle name="Currency 2" xfId="86"/>
    <cellStyle name="Currency 2 2" xfId="87"/>
    <cellStyle name="Currency 3" xfId="88"/>
    <cellStyle name="Explanatory Text" xfId="89"/>
    <cellStyle name="Good" xfId="90"/>
    <cellStyle name="Heading 1" xfId="91"/>
    <cellStyle name="Heading 2" xfId="92"/>
    <cellStyle name="Heading 3" xfId="93"/>
    <cellStyle name="Heading 4" xfId="94"/>
    <cellStyle name="Hyperlink 2" xfId="95"/>
    <cellStyle name="Input" xfId="96"/>
    <cellStyle name="Linked Cell" xfId="97"/>
    <cellStyle name="Neutral" xfId="98"/>
    <cellStyle name="Normal 2" xfId="99"/>
    <cellStyle name="Normal 2 2" xfId="100"/>
    <cellStyle name="Normal 2 2 2" xfId="101"/>
    <cellStyle name="Normal 2 2 2 2" xfId="102"/>
    <cellStyle name="Normal 2 3" xfId="103"/>
    <cellStyle name="Normal 3" xfId="104"/>
    <cellStyle name="Normal 3 2" xfId="105"/>
    <cellStyle name="Normal 4" xfId="106"/>
    <cellStyle name="Normal 5" xfId="107"/>
    <cellStyle name="Normal 5 2" xfId="108"/>
    <cellStyle name="Normal 6" xfId="109"/>
    <cellStyle name="Note" xfId="110"/>
    <cellStyle name="Output" xfId="111"/>
    <cellStyle name="Percent" xfId="112"/>
    <cellStyle name="Percent 2" xfId="113"/>
    <cellStyle name="Percent 3" xfId="114"/>
    <cellStyle name="Title" xfId="115"/>
    <cellStyle name="Total" xfId="116"/>
    <cellStyle name="Warning Text" xfId="11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udget%20Office\CU%20Budget\Budget%20Data%20Book\FY%202015\BDB%20FY%2015%20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SM"/>
      <sheetName val="UNC"/>
      <sheetName val="All CU"/>
      <sheetName val="System Admin"/>
      <sheetName val="UCB"/>
      <sheetName val="UCCS"/>
      <sheetName val="UCD-updated"/>
      <sheetName val="AMC-updated"/>
      <sheetName val="BOG"/>
      <sheetName val="System Office"/>
      <sheetName val="EG"/>
      <sheetName val="PVM"/>
      <sheetName val="AES"/>
      <sheetName val="CES"/>
      <sheetName val="CSFS"/>
      <sheetName val="CSU-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transitionEntry="1"/>
  <dimension ref="A2:IT881"/>
  <sheetViews>
    <sheetView showGridLines="0" tabSelected="1" view="pageBreakPreview" zoomScale="115" zoomScaleNormal="75" zoomScaleSheetLayoutView="115" zoomScalePageLayoutView="0" workbookViewId="0" topLeftCell="A1">
      <selection activeCell="J24" sqref="J24"/>
    </sheetView>
  </sheetViews>
  <sheetFormatPr defaultColWidth="9.625" defaultRowHeight="14.25"/>
  <cols>
    <col min="1" max="1" width="4.625" style="1" customWidth="1"/>
    <col min="2" max="2" width="1.875" style="1" customWidth="1"/>
    <col min="3" max="3" width="30.625" style="1" customWidth="1"/>
    <col min="4" max="4" width="28.625" style="1" customWidth="1"/>
    <col min="5" max="5" width="8.125" style="1" customWidth="1"/>
    <col min="6" max="6" width="7.50390625" style="1" customWidth="1"/>
    <col min="7" max="7" width="14.875" style="2" customWidth="1"/>
    <col min="8" max="8" width="14.875" style="3" customWidth="1"/>
    <col min="9" max="9" width="6.625" style="1" customWidth="1"/>
    <col min="10" max="10" width="13.25390625" style="2" customWidth="1"/>
    <col min="11" max="11" width="17.00390625" style="3" customWidth="1"/>
    <col min="12" max="16384" width="9.625" style="1" customWidth="1"/>
  </cols>
  <sheetData>
    <row r="2" ht="12">
      <c r="K2" s="4" t="s">
        <v>0</v>
      </c>
    </row>
    <row r="3" ht="12">
      <c r="K3" s="5" t="s">
        <v>1</v>
      </c>
    </row>
    <row r="5" spans="1:11" ht="45">
      <c r="A5" s="6" t="s">
        <v>2</v>
      </c>
      <c r="B5" s="6"/>
      <c r="C5" s="6"/>
      <c r="D5" s="6"/>
      <c r="E5" s="6"/>
      <c r="F5" s="6"/>
      <c r="G5" s="6"/>
      <c r="H5" s="6"/>
      <c r="I5" s="6"/>
      <c r="J5" s="6"/>
      <c r="K5" s="6"/>
    </row>
    <row r="8" spans="1:11" s="8" customFormat="1" ht="33">
      <c r="A8" s="7" t="s">
        <v>3</v>
      </c>
      <c r="B8" s="7"/>
      <c r="C8" s="7"/>
      <c r="D8" s="7"/>
      <c r="E8" s="7"/>
      <c r="F8" s="7"/>
      <c r="G8" s="7"/>
      <c r="H8" s="7"/>
      <c r="I8" s="7"/>
      <c r="J8" s="7"/>
      <c r="K8" s="7"/>
    </row>
    <row r="9" spans="1:11" s="8" customFormat="1" ht="33">
      <c r="A9" s="7" t="s">
        <v>4</v>
      </c>
      <c r="B9" s="7"/>
      <c r="C9" s="7"/>
      <c r="D9" s="7"/>
      <c r="E9" s="7"/>
      <c r="F9" s="7"/>
      <c r="G9" s="7"/>
      <c r="H9" s="7"/>
      <c r="I9" s="7"/>
      <c r="J9" s="7"/>
      <c r="K9" s="7"/>
    </row>
    <row r="20" spans="1:11" ht="12.75" thickBot="1">
      <c r="A20" s="9" t="s">
        <v>5</v>
      </c>
      <c r="B20" s="9"/>
      <c r="C20" s="9"/>
      <c r="D20" s="10" t="s">
        <v>6</v>
      </c>
      <c r="E20" s="11"/>
      <c r="F20" s="11"/>
      <c r="G20" s="11"/>
      <c r="H20" s="11"/>
      <c r="I20" s="11"/>
      <c r="J20" s="11"/>
      <c r="K20" s="11"/>
    </row>
    <row r="21" spans="3:4" ht="12.75" thickBot="1">
      <c r="C21" s="12" t="s">
        <v>7</v>
      </c>
      <c r="D21" s="13" t="s">
        <v>8</v>
      </c>
    </row>
    <row r="22" spans="3:4" ht="12.75" thickBot="1">
      <c r="C22" s="12" t="s">
        <v>9</v>
      </c>
      <c r="D22" s="13"/>
    </row>
    <row r="23" spans="3:4" ht="12.75" thickBot="1">
      <c r="C23" s="12" t="s">
        <v>10</v>
      </c>
      <c r="D23" s="13"/>
    </row>
    <row r="31" ht="12">
      <c r="C31" s="1" t="s">
        <v>11</v>
      </c>
    </row>
    <row r="36" spans="1:11" ht="27">
      <c r="A36" s="14"/>
      <c r="B36" s="14"/>
      <c r="C36" s="14"/>
      <c r="D36" s="14"/>
      <c r="E36" s="14"/>
      <c r="F36" s="14"/>
      <c r="G36" s="14"/>
      <c r="H36" s="14"/>
      <c r="I36" s="14"/>
      <c r="J36" s="14"/>
      <c r="K36" s="14"/>
    </row>
    <row r="39" spans="1:11" ht="12">
      <c r="A39" s="15"/>
      <c r="C39" s="16"/>
      <c r="E39" s="15"/>
      <c r="F39" s="17"/>
      <c r="G39" s="18"/>
      <c r="H39" s="19"/>
      <c r="I39" s="17"/>
      <c r="J39" s="18"/>
      <c r="K39" s="19"/>
    </row>
    <row r="40" spans="1:11" ht="12">
      <c r="A40" s="20"/>
      <c r="G40" s="21"/>
      <c r="K40" s="22" t="s">
        <v>12</v>
      </c>
    </row>
    <row r="41" spans="1:11" ht="12">
      <c r="A41" s="23" t="s">
        <v>13</v>
      </c>
      <c r="B41" s="23"/>
      <c r="C41" s="23"/>
      <c r="D41" s="23"/>
      <c r="E41" s="23"/>
      <c r="F41" s="23"/>
      <c r="G41" s="23"/>
      <c r="H41" s="23"/>
      <c r="I41" s="23"/>
      <c r="J41" s="23"/>
      <c r="K41" s="23"/>
    </row>
    <row r="42" spans="1:11" ht="12">
      <c r="A42" s="24" t="s">
        <v>14</v>
      </c>
      <c r="C42" s="1" t="str">
        <f>$D$20</f>
        <v>University of Colorado </v>
      </c>
      <c r="G42" s="21"/>
      <c r="I42" s="25"/>
      <c r="J42" s="21"/>
      <c r="K42" s="26" t="str">
        <f>$K$3</f>
        <v>Date: October 13, 2014</v>
      </c>
    </row>
    <row r="43" spans="1:11" ht="12">
      <c r="A43" s="27" t="s">
        <v>15</v>
      </c>
      <c r="B43" s="27" t="s">
        <v>15</v>
      </c>
      <c r="C43" s="27" t="s">
        <v>15</v>
      </c>
      <c r="D43" s="27" t="s">
        <v>15</v>
      </c>
      <c r="E43" s="27" t="s">
        <v>15</v>
      </c>
      <c r="F43" s="27" t="s">
        <v>15</v>
      </c>
      <c r="G43" s="28" t="s">
        <v>15</v>
      </c>
      <c r="H43" s="29" t="s">
        <v>15</v>
      </c>
      <c r="I43" s="27" t="s">
        <v>15</v>
      </c>
      <c r="J43" s="28" t="s">
        <v>15</v>
      </c>
      <c r="K43" s="29" t="s">
        <v>15</v>
      </c>
    </row>
    <row r="44" spans="1:11" ht="12">
      <c r="A44" s="30" t="s">
        <v>16</v>
      </c>
      <c r="C44" s="16" t="s">
        <v>17</v>
      </c>
      <c r="E44" s="30" t="s">
        <v>16</v>
      </c>
      <c r="F44" s="31"/>
      <c r="G44" s="32"/>
      <c r="H44" s="33" t="s">
        <v>18</v>
      </c>
      <c r="I44" s="31"/>
      <c r="J44" s="32"/>
      <c r="K44" s="33" t="s">
        <v>19</v>
      </c>
    </row>
    <row r="45" spans="1:11" ht="12">
      <c r="A45" s="30" t="s">
        <v>20</v>
      </c>
      <c r="C45" s="34" t="s">
        <v>21</v>
      </c>
      <c r="E45" s="30" t="s">
        <v>20</v>
      </c>
      <c r="F45" s="31"/>
      <c r="G45" s="32" t="s">
        <v>22</v>
      </c>
      <c r="H45" s="33" t="s">
        <v>23</v>
      </c>
      <c r="I45" s="31"/>
      <c r="J45" s="32" t="s">
        <v>22</v>
      </c>
      <c r="K45" s="33" t="s">
        <v>24</v>
      </c>
    </row>
    <row r="46" spans="1:11" ht="12">
      <c r="A46" s="27" t="s">
        <v>15</v>
      </c>
      <c r="B46" s="27" t="s">
        <v>15</v>
      </c>
      <c r="C46" s="27" t="s">
        <v>15</v>
      </c>
      <c r="D46" s="27" t="s">
        <v>15</v>
      </c>
      <c r="E46" s="27" t="s">
        <v>15</v>
      </c>
      <c r="F46" s="27" t="s">
        <v>15</v>
      </c>
      <c r="G46" s="28" t="s">
        <v>15</v>
      </c>
      <c r="H46" s="29" t="s">
        <v>15</v>
      </c>
      <c r="I46" s="27" t="s">
        <v>15</v>
      </c>
      <c r="J46" s="28" t="s">
        <v>15</v>
      </c>
      <c r="K46" s="29" t="s">
        <v>15</v>
      </c>
    </row>
    <row r="47" spans="1:11" ht="12">
      <c r="A47" s="15">
        <v>1</v>
      </c>
      <c r="C47" s="16" t="s">
        <v>25</v>
      </c>
      <c r="D47" s="35" t="s">
        <v>26</v>
      </c>
      <c r="E47" s="15">
        <v>1</v>
      </c>
      <c r="G47" s="36">
        <v>0</v>
      </c>
      <c r="H47" s="36">
        <v>0</v>
      </c>
      <c r="I47" s="37"/>
      <c r="J47" s="36">
        <v>0</v>
      </c>
      <c r="K47" s="36">
        <v>0</v>
      </c>
    </row>
    <row r="48" spans="1:11" ht="12">
      <c r="A48" s="15">
        <v>2</v>
      </c>
      <c r="C48" s="16" t="s">
        <v>27</v>
      </c>
      <c r="D48" s="35" t="s">
        <v>28</v>
      </c>
      <c r="E48" s="15">
        <v>2</v>
      </c>
      <c r="G48" s="36">
        <v>0</v>
      </c>
      <c r="H48" s="36">
        <v>0</v>
      </c>
      <c r="I48" s="37"/>
      <c r="J48" s="36">
        <v>0</v>
      </c>
      <c r="K48" s="36">
        <v>0</v>
      </c>
    </row>
    <row r="49" spans="1:11" ht="12">
      <c r="A49" s="15">
        <v>3</v>
      </c>
      <c r="C49" s="16" t="s">
        <v>29</v>
      </c>
      <c r="D49" s="35" t="s">
        <v>30</v>
      </c>
      <c r="E49" s="15">
        <v>3</v>
      </c>
      <c r="G49" s="36">
        <v>0</v>
      </c>
      <c r="H49" s="36">
        <v>0</v>
      </c>
      <c r="I49" s="37"/>
      <c r="J49" s="36">
        <v>0</v>
      </c>
      <c r="K49" s="36">
        <v>0</v>
      </c>
    </row>
    <row r="50" spans="1:11" ht="12">
      <c r="A50" s="15">
        <v>4</v>
      </c>
      <c r="C50" s="16" t="s">
        <v>31</v>
      </c>
      <c r="D50" s="35" t="s">
        <v>32</v>
      </c>
      <c r="E50" s="15">
        <v>4</v>
      </c>
      <c r="G50" s="36">
        <v>0</v>
      </c>
      <c r="H50" s="36">
        <v>0</v>
      </c>
      <c r="I50" s="37"/>
      <c r="J50" s="36">
        <v>0</v>
      </c>
      <c r="K50" s="36">
        <v>0</v>
      </c>
    </row>
    <row r="51" spans="1:11" ht="12">
      <c r="A51" s="15">
        <v>5</v>
      </c>
      <c r="C51" s="16" t="s">
        <v>33</v>
      </c>
      <c r="D51" s="35" t="s">
        <v>34</v>
      </c>
      <c r="E51" s="15">
        <v>5</v>
      </c>
      <c r="G51" s="36">
        <v>0</v>
      </c>
      <c r="H51" s="36">
        <v>0</v>
      </c>
      <c r="I51" s="37"/>
      <c r="J51" s="36">
        <v>0</v>
      </c>
      <c r="K51" s="36">
        <v>0</v>
      </c>
    </row>
    <row r="52" spans="1:11" ht="12">
      <c r="A52" s="15">
        <v>6</v>
      </c>
      <c r="C52" s="16" t="s">
        <v>35</v>
      </c>
      <c r="D52" s="35" t="s">
        <v>36</v>
      </c>
      <c r="E52" s="15">
        <v>6</v>
      </c>
      <c r="G52" s="36">
        <v>0</v>
      </c>
      <c r="H52" s="36">
        <v>0</v>
      </c>
      <c r="I52" s="37"/>
      <c r="J52" s="36">
        <v>0</v>
      </c>
      <c r="K52" s="36">
        <v>0</v>
      </c>
    </row>
    <row r="53" spans="1:11" ht="12">
      <c r="A53" s="15">
        <v>7</v>
      </c>
      <c r="C53" s="16" t="s">
        <v>37</v>
      </c>
      <c r="D53" s="35" t="s">
        <v>38</v>
      </c>
      <c r="E53" s="15">
        <v>7</v>
      </c>
      <c r="G53" s="36">
        <v>0</v>
      </c>
      <c r="H53" s="36">
        <v>0</v>
      </c>
      <c r="I53" s="37"/>
      <c r="J53" s="36">
        <v>0</v>
      </c>
      <c r="K53" s="36">
        <v>0</v>
      </c>
    </row>
    <row r="54" spans="1:11" ht="12">
      <c r="A54" s="15">
        <v>8</v>
      </c>
      <c r="C54" s="16" t="s">
        <v>39</v>
      </c>
      <c r="D54" s="35" t="s">
        <v>40</v>
      </c>
      <c r="E54" s="15">
        <v>8</v>
      </c>
      <c r="G54" s="36">
        <v>0</v>
      </c>
      <c r="H54" s="36">
        <v>0</v>
      </c>
      <c r="I54" s="37"/>
      <c r="J54" s="36">
        <v>0</v>
      </c>
      <c r="K54" s="36">
        <v>0</v>
      </c>
    </row>
    <row r="55" spans="1:11" ht="12">
      <c r="A55" s="15">
        <v>9</v>
      </c>
      <c r="C55" s="16" t="s">
        <v>41</v>
      </c>
      <c r="D55" s="35" t="s">
        <v>42</v>
      </c>
      <c r="E55" s="15">
        <v>9</v>
      </c>
      <c r="G55" s="38">
        <v>0</v>
      </c>
      <c r="H55" s="38">
        <v>0</v>
      </c>
      <c r="I55" s="37" t="s">
        <v>43</v>
      </c>
      <c r="J55" s="38">
        <v>0</v>
      </c>
      <c r="K55" s="38">
        <v>0</v>
      </c>
    </row>
    <row r="56" spans="1:11" ht="12">
      <c r="A56" s="15">
        <v>10</v>
      </c>
      <c r="C56" s="16" t="s">
        <v>44</v>
      </c>
      <c r="D56" s="35" t="s">
        <v>45</v>
      </c>
      <c r="E56" s="15">
        <v>10</v>
      </c>
      <c r="G56" s="36">
        <v>0</v>
      </c>
      <c r="H56" s="36">
        <v>0</v>
      </c>
      <c r="I56" s="37"/>
      <c r="J56" s="36">
        <v>0</v>
      </c>
      <c r="K56" s="36">
        <v>0</v>
      </c>
    </row>
    <row r="57" spans="1:11" ht="12">
      <c r="A57" s="15"/>
      <c r="C57" s="16"/>
      <c r="D57" s="35"/>
      <c r="E57" s="15"/>
      <c r="F57" s="27" t="s">
        <v>15</v>
      </c>
      <c r="G57" s="28" t="s">
        <v>15</v>
      </c>
      <c r="H57" s="39"/>
      <c r="I57" s="40"/>
      <c r="J57" s="28"/>
      <c r="K57" s="39"/>
    </row>
    <row r="58" spans="1:11" ht="15" customHeight="1">
      <c r="A58" s="1">
        <v>11</v>
      </c>
      <c r="C58" s="16" t="s">
        <v>46</v>
      </c>
      <c r="E58" s="1">
        <v>11</v>
      </c>
      <c r="G58" s="36">
        <v>0</v>
      </c>
      <c r="H58" s="38">
        <v>0</v>
      </c>
      <c r="I58" s="37"/>
      <c r="J58" s="36">
        <v>0</v>
      </c>
      <c r="K58" s="38">
        <v>0</v>
      </c>
    </row>
    <row r="59" spans="1:11" ht="12">
      <c r="A59" s="15"/>
      <c r="E59" s="15"/>
      <c r="F59" s="27" t="s">
        <v>15</v>
      </c>
      <c r="G59" s="28" t="s">
        <v>15</v>
      </c>
      <c r="H59" s="29"/>
      <c r="I59" s="40"/>
      <c r="J59" s="28"/>
      <c r="K59" s="29"/>
    </row>
    <row r="60" spans="1:11" ht="12">
      <c r="A60" s="15"/>
      <c r="E60" s="15"/>
      <c r="F60" s="27"/>
      <c r="G60" s="21"/>
      <c r="H60" s="29"/>
      <c r="I60" s="40"/>
      <c r="J60" s="21"/>
      <c r="K60" s="29"/>
    </row>
    <row r="61" spans="1:11" ht="12">
      <c r="A61" s="1">
        <v>12</v>
      </c>
      <c r="C61" s="16" t="s">
        <v>47</v>
      </c>
      <c r="E61" s="1">
        <v>12</v>
      </c>
      <c r="G61" s="41"/>
      <c r="H61" s="41"/>
      <c r="I61" s="37"/>
      <c r="J61" s="36"/>
      <c r="K61" s="41"/>
    </row>
    <row r="62" spans="1:15" ht="12">
      <c r="A62" s="15">
        <v>13</v>
      </c>
      <c r="C62" s="16" t="s">
        <v>48</v>
      </c>
      <c r="D62" s="35" t="s">
        <v>49</v>
      </c>
      <c r="E62" s="15">
        <v>13</v>
      </c>
      <c r="G62" s="42"/>
      <c r="H62" s="43">
        <v>0</v>
      </c>
      <c r="I62" s="37"/>
      <c r="J62" s="42"/>
      <c r="K62" s="43">
        <v>0</v>
      </c>
      <c r="O62" s="1" t="s">
        <v>43</v>
      </c>
    </row>
    <row r="63" spans="1:11" ht="12">
      <c r="A63" s="15">
        <v>14</v>
      </c>
      <c r="C63" s="16" t="s">
        <v>50</v>
      </c>
      <c r="D63" s="35" t="s">
        <v>51</v>
      </c>
      <c r="E63" s="15">
        <v>14</v>
      </c>
      <c r="G63" s="42"/>
      <c r="H63" s="43">
        <v>0</v>
      </c>
      <c r="I63" s="37"/>
      <c r="J63" s="42"/>
      <c r="K63" s="43">
        <v>0</v>
      </c>
    </row>
    <row r="64" spans="1:11" ht="12">
      <c r="A64" s="15">
        <v>15</v>
      </c>
      <c r="C64" s="16" t="s">
        <v>52</v>
      </c>
      <c r="D64" s="35"/>
      <c r="E64" s="15">
        <v>15</v>
      </c>
      <c r="G64" s="42"/>
      <c r="H64" s="43">
        <v>0</v>
      </c>
      <c r="I64" s="37"/>
      <c r="J64" s="42"/>
      <c r="K64" s="43">
        <v>0</v>
      </c>
    </row>
    <row r="65" spans="1:11" ht="12">
      <c r="A65" s="15">
        <v>16</v>
      </c>
      <c r="C65" s="16" t="s">
        <v>53</v>
      </c>
      <c r="D65" s="35"/>
      <c r="E65" s="15">
        <v>16</v>
      </c>
      <c r="G65" s="42"/>
      <c r="H65" s="43">
        <v>0</v>
      </c>
      <c r="I65" s="37"/>
      <c r="J65" s="42"/>
      <c r="K65" s="43">
        <v>0</v>
      </c>
    </row>
    <row r="66" spans="1:254" ht="12">
      <c r="A66" s="35">
        <v>17</v>
      </c>
      <c r="B66" s="35"/>
      <c r="C66" s="44" t="s">
        <v>54</v>
      </c>
      <c r="D66" s="35"/>
      <c r="E66" s="35">
        <v>17</v>
      </c>
      <c r="F66" s="35"/>
      <c r="G66" s="36"/>
      <c r="H66" s="38">
        <v>0</v>
      </c>
      <c r="I66" s="44"/>
      <c r="J66" s="36"/>
      <c r="K66" s="38">
        <v>0</v>
      </c>
      <c r="L66" s="35"/>
      <c r="M66" s="44"/>
      <c r="N66" s="35"/>
      <c r="O66" s="44"/>
      <c r="P66" s="35"/>
      <c r="Q66" s="44"/>
      <c r="R66" s="35"/>
      <c r="S66" s="44"/>
      <c r="T66" s="35"/>
      <c r="U66" s="44"/>
      <c r="V66" s="35"/>
      <c r="W66" s="44"/>
      <c r="X66" s="35"/>
      <c r="Y66" s="44"/>
      <c r="Z66" s="35"/>
      <c r="AA66" s="44"/>
      <c r="AB66" s="35"/>
      <c r="AC66" s="44"/>
      <c r="AD66" s="35"/>
      <c r="AE66" s="44"/>
      <c r="AF66" s="35"/>
      <c r="AG66" s="44"/>
      <c r="AH66" s="35"/>
      <c r="AI66" s="44"/>
      <c r="AJ66" s="35"/>
      <c r="AK66" s="44"/>
      <c r="AL66" s="35"/>
      <c r="AM66" s="44"/>
      <c r="AN66" s="35"/>
      <c r="AO66" s="44"/>
      <c r="AP66" s="35"/>
      <c r="AQ66" s="44"/>
      <c r="AR66" s="35"/>
      <c r="AS66" s="44"/>
      <c r="AT66" s="35"/>
      <c r="AU66" s="44"/>
      <c r="AV66" s="35"/>
      <c r="AW66" s="44"/>
      <c r="AX66" s="35"/>
      <c r="AY66" s="44"/>
      <c r="AZ66" s="35"/>
      <c r="BA66" s="44"/>
      <c r="BB66" s="35"/>
      <c r="BC66" s="44"/>
      <c r="BD66" s="35"/>
      <c r="BE66" s="44"/>
      <c r="BF66" s="35"/>
      <c r="BG66" s="44"/>
      <c r="BH66" s="35"/>
      <c r="BI66" s="44"/>
      <c r="BJ66" s="35"/>
      <c r="BK66" s="44"/>
      <c r="BL66" s="35"/>
      <c r="BM66" s="44"/>
      <c r="BN66" s="35"/>
      <c r="BO66" s="44"/>
      <c r="BP66" s="35"/>
      <c r="BQ66" s="44"/>
      <c r="BR66" s="35"/>
      <c r="BS66" s="44"/>
      <c r="BT66" s="35"/>
      <c r="BU66" s="44"/>
      <c r="BV66" s="35"/>
      <c r="BW66" s="44"/>
      <c r="BX66" s="35"/>
      <c r="BY66" s="44"/>
      <c r="BZ66" s="35"/>
      <c r="CA66" s="44"/>
      <c r="CB66" s="35"/>
      <c r="CC66" s="44"/>
      <c r="CD66" s="35"/>
      <c r="CE66" s="44"/>
      <c r="CF66" s="35"/>
      <c r="CG66" s="44"/>
      <c r="CH66" s="35"/>
      <c r="CI66" s="44"/>
      <c r="CJ66" s="35"/>
      <c r="CK66" s="44"/>
      <c r="CL66" s="35"/>
      <c r="CM66" s="44"/>
      <c r="CN66" s="35"/>
      <c r="CO66" s="44"/>
      <c r="CP66" s="35"/>
      <c r="CQ66" s="44"/>
      <c r="CR66" s="35"/>
      <c r="CS66" s="44"/>
      <c r="CT66" s="35"/>
      <c r="CU66" s="44"/>
      <c r="CV66" s="35"/>
      <c r="CW66" s="44"/>
      <c r="CX66" s="35"/>
      <c r="CY66" s="44"/>
      <c r="CZ66" s="35"/>
      <c r="DA66" s="44"/>
      <c r="DB66" s="35"/>
      <c r="DC66" s="44"/>
      <c r="DD66" s="35"/>
      <c r="DE66" s="44"/>
      <c r="DF66" s="35"/>
      <c r="DG66" s="44"/>
      <c r="DH66" s="35"/>
      <c r="DI66" s="44"/>
      <c r="DJ66" s="35"/>
      <c r="DK66" s="44"/>
      <c r="DL66" s="35"/>
      <c r="DM66" s="44"/>
      <c r="DN66" s="35"/>
      <c r="DO66" s="44"/>
      <c r="DP66" s="35"/>
      <c r="DQ66" s="44"/>
      <c r="DR66" s="35"/>
      <c r="DS66" s="44"/>
      <c r="DT66" s="35"/>
      <c r="DU66" s="44"/>
      <c r="DV66" s="35"/>
      <c r="DW66" s="44"/>
      <c r="DX66" s="35"/>
      <c r="DY66" s="44"/>
      <c r="DZ66" s="35"/>
      <c r="EA66" s="44"/>
      <c r="EB66" s="35"/>
      <c r="EC66" s="44"/>
      <c r="ED66" s="35"/>
      <c r="EE66" s="44"/>
      <c r="EF66" s="35"/>
      <c r="EG66" s="44"/>
      <c r="EH66" s="35"/>
      <c r="EI66" s="44"/>
      <c r="EJ66" s="35"/>
      <c r="EK66" s="44"/>
      <c r="EL66" s="35"/>
      <c r="EM66" s="44"/>
      <c r="EN66" s="35"/>
      <c r="EO66" s="44"/>
      <c r="EP66" s="35"/>
      <c r="EQ66" s="44"/>
      <c r="ER66" s="35"/>
      <c r="ES66" s="44"/>
      <c r="ET66" s="35"/>
      <c r="EU66" s="44"/>
      <c r="EV66" s="35"/>
      <c r="EW66" s="44"/>
      <c r="EX66" s="35"/>
      <c r="EY66" s="44"/>
      <c r="EZ66" s="35"/>
      <c r="FA66" s="44"/>
      <c r="FB66" s="35"/>
      <c r="FC66" s="44"/>
      <c r="FD66" s="35"/>
      <c r="FE66" s="44"/>
      <c r="FF66" s="35"/>
      <c r="FG66" s="44"/>
      <c r="FH66" s="35"/>
      <c r="FI66" s="44"/>
      <c r="FJ66" s="35"/>
      <c r="FK66" s="44"/>
      <c r="FL66" s="35"/>
      <c r="FM66" s="44"/>
      <c r="FN66" s="35"/>
      <c r="FO66" s="44"/>
      <c r="FP66" s="35"/>
      <c r="FQ66" s="44"/>
      <c r="FR66" s="35"/>
      <c r="FS66" s="44"/>
      <c r="FT66" s="35"/>
      <c r="FU66" s="44"/>
      <c r="FV66" s="35"/>
      <c r="FW66" s="44"/>
      <c r="FX66" s="35"/>
      <c r="FY66" s="44"/>
      <c r="FZ66" s="35"/>
      <c r="GA66" s="44"/>
      <c r="GB66" s="35"/>
      <c r="GC66" s="44"/>
      <c r="GD66" s="35"/>
      <c r="GE66" s="44"/>
      <c r="GF66" s="35"/>
      <c r="GG66" s="44"/>
      <c r="GH66" s="35"/>
      <c r="GI66" s="44"/>
      <c r="GJ66" s="35"/>
      <c r="GK66" s="44"/>
      <c r="GL66" s="35"/>
      <c r="GM66" s="44"/>
      <c r="GN66" s="35"/>
      <c r="GO66" s="44"/>
      <c r="GP66" s="35"/>
      <c r="GQ66" s="44"/>
      <c r="GR66" s="35"/>
      <c r="GS66" s="44"/>
      <c r="GT66" s="35"/>
      <c r="GU66" s="44"/>
      <c r="GV66" s="35"/>
      <c r="GW66" s="44"/>
      <c r="GX66" s="35"/>
      <c r="GY66" s="44"/>
      <c r="GZ66" s="35"/>
      <c r="HA66" s="44"/>
      <c r="HB66" s="35"/>
      <c r="HC66" s="44"/>
      <c r="HD66" s="35"/>
      <c r="HE66" s="44"/>
      <c r="HF66" s="35"/>
      <c r="HG66" s="44"/>
      <c r="HH66" s="35"/>
      <c r="HI66" s="44"/>
      <c r="HJ66" s="35"/>
      <c r="HK66" s="44"/>
      <c r="HL66" s="35"/>
      <c r="HM66" s="44"/>
      <c r="HN66" s="35"/>
      <c r="HO66" s="44"/>
      <c r="HP66" s="35"/>
      <c r="HQ66" s="44"/>
      <c r="HR66" s="35"/>
      <c r="HS66" s="44"/>
      <c r="HT66" s="35"/>
      <c r="HU66" s="44"/>
      <c r="HV66" s="35"/>
      <c r="HW66" s="44"/>
      <c r="HX66" s="35"/>
      <c r="HY66" s="44"/>
      <c r="HZ66" s="35"/>
      <c r="IA66" s="44"/>
      <c r="IB66" s="35"/>
      <c r="IC66" s="44"/>
      <c r="ID66" s="35"/>
      <c r="IE66" s="44"/>
      <c r="IF66" s="35"/>
      <c r="IG66" s="44"/>
      <c r="IH66" s="35"/>
      <c r="II66" s="44"/>
      <c r="IJ66" s="35"/>
      <c r="IK66" s="44"/>
      <c r="IL66" s="35"/>
      <c r="IM66" s="44"/>
      <c r="IN66" s="35"/>
      <c r="IO66" s="44"/>
      <c r="IP66" s="35"/>
      <c r="IQ66" s="44"/>
      <c r="IR66" s="35"/>
      <c r="IS66" s="44"/>
      <c r="IT66" s="35"/>
    </row>
    <row r="67" spans="1:11" ht="12">
      <c r="A67" s="15">
        <v>18</v>
      </c>
      <c r="C67" s="16" t="s">
        <v>55</v>
      </c>
      <c r="D67" s="35"/>
      <c r="E67" s="15">
        <v>18</v>
      </c>
      <c r="G67" s="42"/>
      <c r="H67" s="43">
        <v>0</v>
      </c>
      <c r="I67" s="37"/>
      <c r="J67" s="42"/>
      <c r="K67" s="43">
        <v>0</v>
      </c>
    </row>
    <row r="68" spans="1:11" ht="12">
      <c r="A68" s="15">
        <v>19</v>
      </c>
      <c r="C68" s="16" t="s">
        <v>56</v>
      </c>
      <c r="D68" s="35"/>
      <c r="E68" s="15">
        <v>19</v>
      </c>
      <c r="G68" s="42"/>
      <c r="H68" s="43">
        <v>0</v>
      </c>
      <c r="I68" s="37"/>
      <c r="J68" s="42"/>
      <c r="K68" s="43">
        <v>0</v>
      </c>
    </row>
    <row r="69" spans="1:11" ht="12">
      <c r="A69" s="15">
        <v>20</v>
      </c>
      <c r="C69" s="16" t="s">
        <v>57</v>
      </c>
      <c r="D69" s="35"/>
      <c r="E69" s="15">
        <v>20</v>
      </c>
      <c r="G69" s="42"/>
      <c r="H69" s="43">
        <v>0</v>
      </c>
      <c r="I69" s="37"/>
      <c r="J69" s="42"/>
      <c r="K69" s="43">
        <v>0</v>
      </c>
    </row>
    <row r="70" spans="1:11" ht="12">
      <c r="A70" s="35">
        <v>21</v>
      </c>
      <c r="C70" s="16" t="s">
        <v>58</v>
      </c>
      <c r="D70" s="35"/>
      <c r="E70" s="15">
        <v>21</v>
      </c>
      <c r="G70" s="42"/>
      <c r="H70" s="43">
        <v>0</v>
      </c>
      <c r="I70" s="37"/>
      <c r="J70" s="42"/>
      <c r="K70" s="43">
        <v>0</v>
      </c>
    </row>
    <row r="71" spans="1:11" ht="12">
      <c r="A71" s="35">
        <v>22</v>
      </c>
      <c r="C71" s="16" t="s">
        <v>59</v>
      </c>
      <c r="D71" s="35"/>
      <c r="E71" s="15">
        <v>22</v>
      </c>
      <c r="G71" s="42"/>
      <c r="H71" s="43">
        <v>0</v>
      </c>
      <c r="I71" s="37" t="s">
        <v>43</v>
      </c>
      <c r="J71" s="42"/>
      <c r="K71" s="43">
        <v>0</v>
      </c>
    </row>
    <row r="72" spans="1:11" ht="12">
      <c r="A72" s="15">
        <v>23</v>
      </c>
      <c r="C72" s="45"/>
      <c r="E72" s="15">
        <v>23</v>
      </c>
      <c r="F72" s="27" t="s">
        <v>15</v>
      </c>
      <c r="G72" s="28"/>
      <c r="H72" s="29"/>
      <c r="I72" s="40"/>
      <c r="J72" s="28"/>
      <c r="K72" s="29"/>
    </row>
    <row r="73" spans="1:5" ht="12">
      <c r="A73" s="15">
        <v>24</v>
      </c>
      <c r="C73" s="45"/>
      <c r="D73" s="16"/>
      <c r="E73" s="15">
        <v>24</v>
      </c>
    </row>
    <row r="74" spans="1:11" ht="12">
      <c r="A74" s="15">
        <v>25</v>
      </c>
      <c r="C74" s="16" t="s">
        <v>60</v>
      </c>
      <c r="D74" s="35"/>
      <c r="E74" s="15">
        <v>25</v>
      </c>
      <c r="G74" s="42"/>
      <c r="H74" s="43">
        <v>0</v>
      </c>
      <c r="I74" s="37"/>
      <c r="J74" s="42"/>
      <c r="K74" s="43">
        <v>0</v>
      </c>
    </row>
    <row r="75" spans="1:11" ht="12">
      <c r="A75" s="1">
        <v>26</v>
      </c>
      <c r="E75" s="1">
        <v>26</v>
      </c>
      <c r="F75" s="27" t="s">
        <v>15</v>
      </c>
      <c r="G75" s="28"/>
      <c r="H75" s="29"/>
      <c r="I75" s="40"/>
      <c r="J75" s="28"/>
      <c r="K75" s="29"/>
    </row>
    <row r="76" spans="1:11" ht="15" customHeight="1">
      <c r="A76" s="15">
        <v>27</v>
      </c>
      <c r="C76" s="16" t="s">
        <v>61</v>
      </c>
      <c r="E76" s="15">
        <v>27</v>
      </c>
      <c r="F76" s="25"/>
      <c r="G76" s="36"/>
      <c r="H76" s="38">
        <v>0</v>
      </c>
      <c r="I76" s="41"/>
      <c r="J76" s="36"/>
      <c r="K76" s="38">
        <v>0</v>
      </c>
    </row>
    <row r="77" spans="6:11" ht="12">
      <c r="F77" s="27"/>
      <c r="G77" s="28"/>
      <c r="H77" s="29"/>
      <c r="I77" s="40"/>
      <c r="J77" s="28"/>
      <c r="K77" s="29"/>
    </row>
    <row r="78" spans="6:11" ht="12">
      <c r="F78" s="27"/>
      <c r="G78" s="28"/>
      <c r="H78" s="29"/>
      <c r="I78" s="40"/>
      <c r="J78" s="28"/>
      <c r="K78" s="29"/>
    </row>
    <row r="79" spans="1:11" ht="30.75" customHeight="1">
      <c r="A79" s="46"/>
      <c r="B79" s="46"/>
      <c r="C79" s="47" t="s">
        <v>62</v>
      </c>
      <c r="D79" s="47"/>
      <c r="E79" s="47"/>
      <c r="F79" s="47"/>
      <c r="G79" s="47"/>
      <c r="H79" s="47"/>
      <c r="I79" s="47"/>
      <c r="J79" s="47"/>
      <c r="K79" s="48"/>
    </row>
    <row r="80" spans="4:11" ht="12">
      <c r="D80" s="35"/>
      <c r="F80" s="27"/>
      <c r="G80" s="28"/>
      <c r="I80" s="40"/>
      <c r="J80" s="28"/>
      <c r="K80" s="29"/>
    </row>
    <row r="81" spans="3:11" ht="12">
      <c r="C81" s="1" t="s">
        <v>63</v>
      </c>
      <c r="D81" s="35"/>
      <c r="F81" s="27"/>
      <c r="G81" s="28"/>
      <c r="I81" s="40"/>
      <c r="J81" s="28"/>
      <c r="K81" s="29"/>
    </row>
    <row r="82" spans="1:11" ht="12">
      <c r="A82" s="15"/>
      <c r="C82" s="16"/>
      <c r="E82" s="15"/>
      <c r="F82" s="17"/>
      <c r="G82" s="18"/>
      <c r="H82" s="19"/>
      <c r="I82" s="17"/>
      <c r="J82" s="18"/>
      <c r="K82" s="19"/>
    </row>
    <row r="83" spans="1:11" ht="12">
      <c r="A83" s="24" t="s">
        <v>64</v>
      </c>
      <c r="G83" s="21"/>
      <c r="K83" s="22" t="s">
        <v>65</v>
      </c>
    </row>
    <row r="84" spans="1:11" s="49" customFormat="1" ht="12">
      <c r="A84" s="23" t="s">
        <v>66</v>
      </c>
      <c r="B84" s="23"/>
      <c r="C84" s="23"/>
      <c r="D84" s="23"/>
      <c r="E84" s="23"/>
      <c r="F84" s="23"/>
      <c r="G84" s="23"/>
      <c r="H84" s="23"/>
      <c r="I84" s="23"/>
      <c r="J84" s="23"/>
      <c r="K84" s="23"/>
    </row>
    <row r="85" spans="1:11" ht="12">
      <c r="A85" s="24" t="str">
        <f>$A$42</f>
        <v>NAME: </v>
      </c>
      <c r="C85" s="1" t="str">
        <f>$D$20</f>
        <v>University of Colorado </v>
      </c>
      <c r="G85" s="21"/>
      <c r="I85" s="25"/>
      <c r="J85" s="21"/>
      <c r="K85" s="26" t="str">
        <f>$K$3</f>
        <v>Date: October 13, 2014</v>
      </c>
    </row>
    <row r="86" spans="1:11" ht="12">
      <c r="A86" s="27" t="s">
        <v>15</v>
      </c>
      <c r="B86" s="27" t="s">
        <v>15</v>
      </c>
      <c r="C86" s="27" t="s">
        <v>15</v>
      </c>
      <c r="D86" s="27" t="s">
        <v>15</v>
      </c>
      <c r="E86" s="27" t="s">
        <v>15</v>
      </c>
      <c r="F86" s="27" t="s">
        <v>15</v>
      </c>
      <c r="G86" s="28" t="s">
        <v>15</v>
      </c>
      <c r="H86" s="29" t="s">
        <v>15</v>
      </c>
      <c r="I86" s="27" t="s">
        <v>15</v>
      </c>
      <c r="J86" s="28" t="s">
        <v>15</v>
      </c>
      <c r="K86" s="29" t="s">
        <v>15</v>
      </c>
    </row>
    <row r="87" spans="1:11" ht="12">
      <c r="A87" s="30" t="s">
        <v>16</v>
      </c>
      <c r="C87" s="16" t="s">
        <v>17</v>
      </c>
      <c r="E87" s="30" t="s">
        <v>16</v>
      </c>
      <c r="F87" s="31"/>
      <c r="G87" s="32"/>
      <c r="H87" s="33" t="s">
        <v>18</v>
      </c>
      <c r="I87" s="31"/>
      <c r="J87" s="32"/>
      <c r="K87" s="33" t="s">
        <v>19</v>
      </c>
    </row>
    <row r="88" spans="1:11" ht="12">
      <c r="A88" s="30" t="s">
        <v>20</v>
      </c>
      <c r="C88" s="34" t="s">
        <v>21</v>
      </c>
      <c r="E88" s="30" t="s">
        <v>20</v>
      </c>
      <c r="F88" s="31"/>
      <c r="G88" s="32" t="s">
        <v>22</v>
      </c>
      <c r="H88" s="33" t="s">
        <v>23</v>
      </c>
      <c r="I88" s="31"/>
      <c r="J88" s="32" t="s">
        <v>22</v>
      </c>
      <c r="K88" s="33" t="s">
        <v>24</v>
      </c>
    </row>
    <row r="89" spans="1:11" ht="12">
      <c r="A89" s="27" t="s">
        <v>15</v>
      </c>
      <c r="B89" s="27" t="s">
        <v>15</v>
      </c>
      <c r="C89" s="27" t="s">
        <v>15</v>
      </c>
      <c r="D89" s="27" t="s">
        <v>15</v>
      </c>
      <c r="E89" s="27" t="s">
        <v>15</v>
      </c>
      <c r="F89" s="27" t="s">
        <v>15</v>
      </c>
      <c r="G89" s="28" t="s">
        <v>15</v>
      </c>
      <c r="H89" s="28" t="s">
        <v>15</v>
      </c>
      <c r="I89" s="27" t="s">
        <v>15</v>
      </c>
      <c r="J89" s="28" t="s">
        <v>15</v>
      </c>
      <c r="K89" s="29" t="s">
        <v>15</v>
      </c>
    </row>
    <row r="90" spans="1:11" ht="12">
      <c r="A90" s="15">
        <v>1</v>
      </c>
      <c r="C90" s="16" t="s">
        <v>25</v>
      </c>
      <c r="D90" s="35" t="s">
        <v>26</v>
      </c>
      <c r="E90" s="15">
        <v>1</v>
      </c>
      <c r="G90" s="42">
        <f>+G480</f>
        <v>0</v>
      </c>
      <c r="H90" s="42">
        <f>+H480</f>
        <v>0</v>
      </c>
      <c r="I90" s="37"/>
      <c r="J90" s="42">
        <f>+J480</f>
        <v>0</v>
      </c>
      <c r="K90" s="42">
        <f>+K480</f>
        <v>0</v>
      </c>
    </row>
    <row r="91" spans="1:11" ht="12">
      <c r="A91" s="15">
        <v>2</v>
      </c>
      <c r="C91" s="16" t="s">
        <v>27</v>
      </c>
      <c r="D91" s="35" t="s">
        <v>28</v>
      </c>
      <c r="E91" s="15">
        <v>2</v>
      </c>
      <c r="G91" s="42">
        <f>+G519</f>
        <v>0</v>
      </c>
      <c r="H91" s="42">
        <f>+H519</f>
        <v>0</v>
      </c>
      <c r="I91" s="37"/>
      <c r="J91" s="42">
        <f>+J519</f>
        <v>0</v>
      </c>
      <c r="K91" s="42">
        <f>+K519</f>
        <v>0</v>
      </c>
    </row>
    <row r="92" spans="1:11" ht="12">
      <c r="A92" s="15">
        <v>3</v>
      </c>
      <c r="C92" s="16" t="s">
        <v>29</v>
      </c>
      <c r="D92" s="35" t="s">
        <v>30</v>
      </c>
      <c r="E92" s="15">
        <v>3</v>
      </c>
      <c r="G92" s="42">
        <f>+G556</f>
        <v>0</v>
      </c>
      <c r="H92" s="42">
        <f>+H556</f>
        <v>0</v>
      </c>
      <c r="I92" s="37"/>
      <c r="J92" s="42">
        <f>+J556</f>
        <v>0</v>
      </c>
      <c r="K92" s="42">
        <f>+K556</f>
        <v>0</v>
      </c>
    </row>
    <row r="93" spans="1:11" ht="12">
      <c r="A93" s="15">
        <v>4</v>
      </c>
      <c r="C93" s="16" t="s">
        <v>31</v>
      </c>
      <c r="D93" s="35" t="s">
        <v>32</v>
      </c>
      <c r="E93" s="15">
        <v>4</v>
      </c>
      <c r="G93" s="42">
        <f>+G593</f>
        <v>0</v>
      </c>
      <c r="H93" s="42">
        <f>+H593</f>
        <v>0</v>
      </c>
      <c r="I93" s="37"/>
      <c r="J93" s="42">
        <f>+J593</f>
        <v>0</v>
      </c>
      <c r="K93" s="42">
        <f>+K593</f>
        <v>0</v>
      </c>
    </row>
    <row r="94" spans="1:11" ht="12">
      <c r="A94" s="15">
        <v>5</v>
      </c>
      <c r="C94" s="16" t="s">
        <v>33</v>
      </c>
      <c r="D94" s="35" t="s">
        <v>34</v>
      </c>
      <c r="E94" s="15">
        <v>5</v>
      </c>
      <c r="G94" s="42">
        <f>+G630</f>
        <v>0</v>
      </c>
      <c r="H94" s="42">
        <f>+H630</f>
        <v>0</v>
      </c>
      <c r="I94" s="37"/>
      <c r="J94" s="42">
        <f>+J630</f>
        <v>0</v>
      </c>
      <c r="K94" s="42">
        <f>+K630</f>
        <v>0</v>
      </c>
    </row>
    <row r="95" spans="1:11" ht="12">
      <c r="A95" s="15">
        <v>6</v>
      </c>
      <c r="C95" s="16" t="s">
        <v>35</v>
      </c>
      <c r="D95" s="35" t="s">
        <v>36</v>
      </c>
      <c r="E95" s="15">
        <v>6</v>
      </c>
      <c r="G95" s="42">
        <f>+G667</f>
        <v>0</v>
      </c>
      <c r="H95" s="42">
        <f>+H667</f>
        <v>0</v>
      </c>
      <c r="I95" s="37"/>
      <c r="J95" s="42">
        <f>+J667</f>
        <v>0</v>
      </c>
      <c r="K95" s="42">
        <f>+K667</f>
        <v>0</v>
      </c>
    </row>
    <row r="96" spans="1:15" ht="12">
      <c r="A96" s="15">
        <v>7</v>
      </c>
      <c r="C96" s="16" t="s">
        <v>37</v>
      </c>
      <c r="D96" s="35" t="s">
        <v>38</v>
      </c>
      <c r="E96" s="15">
        <v>7</v>
      </c>
      <c r="G96" s="42">
        <f>+G704</f>
        <v>0</v>
      </c>
      <c r="H96" s="42">
        <f>+H704</f>
        <v>0</v>
      </c>
      <c r="I96" s="37"/>
      <c r="J96" s="42">
        <f>+J704</f>
        <v>0</v>
      </c>
      <c r="K96" s="42">
        <f>+K704</f>
        <v>0</v>
      </c>
      <c r="O96" s="1" t="s">
        <v>43</v>
      </c>
    </row>
    <row r="97" spans="1:11" ht="12">
      <c r="A97" s="15">
        <v>8</v>
      </c>
      <c r="C97" s="16" t="s">
        <v>39</v>
      </c>
      <c r="D97" s="35" t="s">
        <v>40</v>
      </c>
      <c r="E97" s="15">
        <v>8</v>
      </c>
      <c r="G97" s="42">
        <f>+G741</f>
        <v>0</v>
      </c>
      <c r="H97" s="42">
        <f>+H741</f>
        <v>0</v>
      </c>
      <c r="I97" s="37"/>
      <c r="J97" s="42">
        <f>+J741</f>
        <v>0</v>
      </c>
      <c r="K97" s="42">
        <f>+K741</f>
        <v>0</v>
      </c>
    </row>
    <row r="98" spans="1:11" ht="12">
      <c r="A98" s="15">
        <v>9</v>
      </c>
      <c r="C98" s="16" t="s">
        <v>41</v>
      </c>
      <c r="D98" s="35" t="s">
        <v>42</v>
      </c>
      <c r="E98" s="15">
        <v>9</v>
      </c>
      <c r="G98" s="43">
        <f>+G779</f>
        <v>0</v>
      </c>
      <c r="H98" s="43">
        <f>+H779</f>
        <v>0</v>
      </c>
      <c r="I98" s="37" t="s">
        <v>43</v>
      </c>
      <c r="J98" s="43">
        <f>+J779</f>
        <v>0</v>
      </c>
      <c r="K98" s="43">
        <f>+K779</f>
        <v>0</v>
      </c>
    </row>
    <row r="99" spans="1:11" ht="12">
      <c r="A99" s="15">
        <v>10</v>
      </c>
      <c r="C99" s="16" t="s">
        <v>44</v>
      </c>
      <c r="D99" s="35" t="s">
        <v>45</v>
      </c>
      <c r="E99" s="15">
        <v>10</v>
      </c>
      <c r="G99" s="42">
        <f>+G815</f>
        <v>0</v>
      </c>
      <c r="H99" s="42">
        <f>+H815</f>
        <v>18939374</v>
      </c>
      <c r="I99" s="37"/>
      <c r="J99" s="42">
        <f>+J815</f>
        <v>0</v>
      </c>
      <c r="K99" s="42">
        <f>+K815</f>
        <v>25035000</v>
      </c>
    </row>
    <row r="100" spans="1:11" ht="12">
      <c r="A100" s="15"/>
      <c r="C100" s="16"/>
      <c r="D100" s="35"/>
      <c r="E100" s="15"/>
      <c r="F100" s="27" t="s">
        <v>15</v>
      </c>
      <c r="G100" s="28" t="s">
        <v>15</v>
      </c>
      <c r="H100" s="39"/>
      <c r="I100" s="40"/>
      <c r="J100" s="28"/>
      <c r="K100" s="39"/>
    </row>
    <row r="101" spans="1:11" ht="12">
      <c r="A101" s="1">
        <v>11</v>
      </c>
      <c r="C101" s="16" t="s">
        <v>67</v>
      </c>
      <c r="E101" s="1">
        <v>11</v>
      </c>
      <c r="G101" s="42">
        <f>SUM(G90:G99)</f>
        <v>0</v>
      </c>
      <c r="H101" s="43">
        <f>SUM(H90:H99)</f>
        <v>18939374</v>
      </c>
      <c r="I101" s="37"/>
      <c r="J101" s="42">
        <f>SUM(J90:J99)</f>
        <v>0</v>
      </c>
      <c r="K101" s="43">
        <f>SUM(K90:K99)</f>
        <v>25035000</v>
      </c>
    </row>
    <row r="102" spans="1:11" ht="12">
      <c r="A102" s="15"/>
      <c r="E102" s="15"/>
      <c r="F102" s="27" t="s">
        <v>15</v>
      </c>
      <c r="G102" s="28" t="s">
        <v>15</v>
      </c>
      <c r="H102" s="29"/>
      <c r="I102" s="40"/>
      <c r="J102" s="28"/>
      <c r="K102" s="29"/>
    </row>
    <row r="103" spans="1:11" ht="12">
      <c r="A103" s="15"/>
      <c r="E103" s="15"/>
      <c r="F103" s="27"/>
      <c r="G103" s="21"/>
      <c r="H103" s="29"/>
      <c r="I103" s="40"/>
      <c r="J103" s="21"/>
      <c r="K103" s="29"/>
    </row>
    <row r="104" spans="1:11" ht="12">
      <c r="A104" s="1">
        <v>12</v>
      </c>
      <c r="C104" s="16" t="s">
        <v>47</v>
      </c>
      <c r="E104" s="1">
        <v>12</v>
      </c>
      <c r="G104" s="41"/>
      <c r="H104" s="41"/>
      <c r="I104" s="37"/>
      <c r="J104" s="42"/>
      <c r="K104" s="41"/>
    </row>
    <row r="105" spans="1:11" ht="12">
      <c r="A105" s="15">
        <v>13</v>
      </c>
      <c r="C105" s="16" t="s">
        <v>48</v>
      </c>
      <c r="D105" s="35" t="s">
        <v>49</v>
      </c>
      <c r="E105" s="15">
        <v>13</v>
      </c>
      <c r="G105" s="42"/>
      <c r="H105" s="43">
        <f>+H442</f>
        <v>0</v>
      </c>
      <c r="I105" s="37"/>
      <c r="J105" s="42"/>
      <c r="K105" s="43">
        <f>+K442</f>
        <v>0</v>
      </c>
    </row>
    <row r="106" spans="1:11" ht="12">
      <c r="A106" s="15">
        <v>14</v>
      </c>
      <c r="C106" s="16" t="s">
        <v>50</v>
      </c>
      <c r="D106" s="35" t="s">
        <v>68</v>
      </c>
      <c r="E106" s="15">
        <v>14</v>
      </c>
      <c r="G106" s="42"/>
      <c r="H106" s="50">
        <f>H145</f>
        <v>0</v>
      </c>
      <c r="I106" s="37"/>
      <c r="J106" s="42"/>
      <c r="K106" s="50">
        <f>K145</f>
        <v>0</v>
      </c>
    </row>
    <row r="107" spans="1:11" ht="12">
      <c r="A107" s="15">
        <v>15</v>
      </c>
      <c r="C107" s="16" t="s">
        <v>52</v>
      </c>
      <c r="D107" s="35"/>
      <c r="E107" s="15">
        <v>15</v>
      </c>
      <c r="G107" s="42"/>
      <c r="H107" s="51"/>
      <c r="I107" s="37"/>
      <c r="J107" s="42"/>
      <c r="K107" s="51"/>
    </row>
    <row r="108" spans="1:11" ht="12">
      <c r="A108" s="15">
        <v>16</v>
      </c>
      <c r="C108" s="16" t="s">
        <v>53</v>
      </c>
      <c r="D108" s="35"/>
      <c r="E108" s="15">
        <v>16</v>
      </c>
      <c r="G108" s="42"/>
      <c r="H108" s="43">
        <f>+H308-H107</f>
        <v>0</v>
      </c>
      <c r="I108" s="37"/>
      <c r="J108" s="42"/>
      <c r="K108" s="51"/>
    </row>
    <row r="109" spans="1:254" ht="12">
      <c r="A109" s="35">
        <v>17</v>
      </c>
      <c r="B109" s="35"/>
      <c r="C109" s="44" t="s">
        <v>69</v>
      </c>
      <c r="D109" s="35" t="s">
        <v>70</v>
      </c>
      <c r="E109" s="35">
        <v>17</v>
      </c>
      <c r="F109" s="35"/>
      <c r="G109" s="42"/>
      <c r="H109" s="43">
        <f>SUM(H107:H108)</f>
        <v>0</v>
      </c>
      <c r="I109" s="44"/>
      <c r="J109" s="42"/>
      <c r="K109" s="43">
        <f>SUM(K107:K108)</f>
        <v>0</v>
      </c>
      <c r="L109" s="35"/>
      <c r="M109" s="44"/>
      <c r="N109" s="35"/>
      <c r="O109" s="44"/>
      <c r="P109" s="35"/>
      <c r="Q109" s="44"/>
      <c r="R109" s="35"/>
      <c r="S109" s="44"/>
      <c r="T109" s="35"/>
      <c r="U109" s="44"/>
      <c r="V109" s="35"/>
      <c r="W109" s="44"/>
      <c r="X109" s="35"/>
      <c r="Y109" s="44"/>
      <c r="Z109" s="35"/>
      <c r="AA109" s="44"/>
      <c r="AB109" s="35"/>
      <c r="AC109" s="44"/>
      <c r="AD109" s="35"/>
      <c r="AE109" s="44"/>
      <c r="AF109" s="35"/>
      <c r="AG109" s="44"/>
      <c r="AH109" s="35"/>
      <c r="AI109" s="44"/>
      <c r="AJ109" s="35"/>
      <c r="AK109" s="44"/>
      <c r="AL109" s="35"/>
      <c r="AM109" s="44"/>
      <c r="AN109" s="35"/>
      <c r="AO109" s="44"/>
      <c r="AP109" s="35"/>
      <c r="AQ109" s="44"/>
      <c r="AR109" s="35"/>
      <c r="AS109" s="44"/>
      <c r="AT109" s="35"/>
      <c r="AU109" s="44"/>
      <c r="AV109" s="35"/>
      <c r="AW109" s="44"/>
      <c r="AX109" s="35"/>
      <c r="AY109" s="44"/>
      <c r="AZ109" s="35"/>
      <c r="BA109" s="44"/>
      <c r="BB109" s="35"/>
      <c r="BC109" s="44"/>
      <c r="BD109" s="35"/>
      <c r="BE109" s="44"/>
      <c r="BF109" s="35"/>
      <c r="BG109" s="44"/>
      <c r="BH109" s="35"/>
      <c r="BI109" s="44"/>
      <c r="BJ109" s="35"/>
      <c r="BK109" s="44"/>
      <c r="BL109" s="35"/>
      <c r="BM109" s="44"/>
      <c r="BN109" s="35"/>
      <c r="BO109" s="44"/>
      <c r="BP109" s="35"/>
      <c r="BQ109" s="44"/>
      <c r="BR109" s="35"/>
      <c r="BS109" s="44"/>
      <c r="BT109" s="35"/>
      <c r="BU109" s="44"/>
      <c r="BV109" s="35"/>
      <c r="BW109" s="44"/>
      <c r="BX109" s="35"/>
      <c r="BY109" s="44"/>
      <c r="BZ109" s="35"/>
      <c r="CA109" s="44"/>
      <c r="CB109" s="35"/>
      <c r="CC109" s="44"/>
      <c r="CD109" s="35"/>
      <c r="CE109" s="44"/>
      <c r="CF109" s="35"/>
      <c r="CG109" s="44"/>
      <c r="CH109" s="35"/>
      <c r="CI109" s="44"/>
      <c r="CJ109" s="35"/>
      <c r="CK109" s="44"/>
      <c r="CL109" s="35"/>
      <c r="CM109" s="44"/>
      <c r="CN109" s="35"/>
      <c r="CO109" s="44"/>
      <c r="CP109" s="35"/>
      <c r="CQ109" s="44"/>
      <c r="CR109" s="35"/>
      <c r="CS109" s="44"/>
      <c r="CT109" s="35"/>
      <c r="CU109" s="44"/>
      <c r="CV109" s="35"/>
      <c r="CW109" s="44"/>
      <c r="CX109" s="35"/>
      <c r="CY109" s="44"/>
      <c r="CZ109" s="35"/>
      <c r="DA109" s="44"/>
      <c r="DB109" s="35"/>
      <c r="DC109" s="44"/>
      <c r="DD109" s="35"/>
      <c r="DE109" s="44"/>
      <c r="DF109" s="35"/>
      <c r="DG109" s="44"/>
      <c r="DH109" s="35"/>
      <c r="DI109" s="44"/>
      <c r="DJ109" s="35"/>
      <c r="DK109" s="44"/>
      <c r="DL109" s="35"/>
      <c r="DM109" s="44"/>
      <c r="DN109" s="35"/>
      <c r="DO109" s="44"/>
      <c r="DP109" s="35"/>
      <c r="DQ109" s="44"/>
      <c r="DR109" s="35"/>
      <c r="DS109" s="44"/>
      <c r="DT109" s="35"/>
      <c r="DU109" s="44"/>
      <c r="DV109" s="35"/>
      <c r="DW109" s="44"/>
      <c r="DX109" s="35"/>
      <c r="DY109" s="44"/>
      <c r="DZ109" s="35"/>
      <c r="EA109" s="44"/>
      <c r="EB109" s="35"/>
      <c r="EC109" s="44"/>
      <c r="ED109" s="35"/>
      <c r="EE109" s="44"/>
      <c r="EF109" s="35"/>
      <c r="EG109" s="44"/>
      <c r="EH109" s="35"/>
      <c r="EI109" s="44"/>
      <c r="EJ109" s="35"/>
      <c r="EK109" s="44"/>
      <c r="EL109" s="35"/>
      <c r="EM109" s="44"/>
      <c r="EN109" s="35"/>
      <c r="EO109" s="44"/>
      <c r="EP109" s="35"/>
      <c r="EQ109" s="44"/>
      <c r="ER109" s="35"/>
      <c r="ES109" s="44"/>
      <c r="ET109" s="35"/>
      <c r="EU109" s="44"/>
      <c r="EV109" s="35"/>
      <c r="EW109" s="44"/>
      <c r="EX109" s="35"/>
      <c r="EY109" s="44"/>
      <c r="EZ109" s="35"/>
      <c r="FA109" s="44"/>
      <c r="FB109" s="35"/>
      <c r="FC109" s="44"/>
      <c r="FD109" s="35"/>
      <c r="FE109" s="44"/>
      <c r="FF109" s="35"/>
      <c r="FG109" s="44"/>
      <c r="FH109" s="35"/>
      <c r="FI109" s="44"/>
      <c r="FJ109" s="35"/>
      <c r="FK109" s="44"/>
      <c r="FL109" s="35"/>
      <c r="FM109" s="44"/>
      <c r="FN109" s="35"/>
      <c r="FO109" s="44"/>
      <c r="FP109" s="35"/>
      <c r="FQ109" s="44"/>
      <c r="FR109" s="35"/>
      <c r="FS109" s="44"/>
      <c r="FT109" s="35"/>
      <c r="FU109" s="44"/>
      <c r="FV109" s="35"/>
      <c r="FW109" s="44"/>
      <c r="FX109" s="35"/>
      <c r="FY109" s="44"/>
      <c r="FZ109" s="35"/>
      <c r="GA109" s="44"/>
      <c r="GB109" s="35"/>
      <c r="GC109" s="44"/>
      <c r="GD109" s="35"/>
      <c r="GE109" s="44"/>
      <c r="GF109" s="35"/>
      <c r="GG109" s="44"/>
      <c r="GH109" s="35"/>
      <c r="GI109" s="44"/>
      <c r="GJ109" s="35"/>
      <c r="GK109" s="44"/>
      <c r="GL109" s="35"/>
      <c r="GM109" s="44"/>
      <c r="GN109" s="35"/>
      <c r="GO109" s="44"/>
      <c r="GP109" s="35"/>
      <c r="GQ109" s="44"/>
      <c r="GR109" s="35"/>
      <c r="GS109" s="44"/>
      <c r="GT109" s="35"/>
      <c r="GU109" s="44"/>
      <c r="GV109" s="35"/>
      <c r="GW109" s="44"/>
      <c r="GX109" s="35"/>
      <c r="GY109" s="44"/>
      <c r="GZ109" s="35"/>
      <c r="HA109" s="44"/>
      <c r="HB109" s="35"/>
      <c r="HC109" s="44"/>
      <c r="HD109" s="35"/>
      <c r="HE109" s="44"/>
      <c r="HF109" s="35"/>
      <c r="HG109" s="44"/>
      <c r="HH109" s="35"/>
      <c r="HI109" s="44"/>
      <c r="HJ109" s="35"/>
      <c r="HK109" s="44"/>
      <c r="HL109" s="35"/>
      <c r="HM109" s="44"/>
      <c r="HN109" s="35"/>
      <c r="HO109" s="44"/>
      <c r="HP109" s="35"/>
      <c r="HQ109" s="44"/>
      <c r="HR109" s="35"/>
      <c r="HS109" s="44"/>
      <c r="HT109" s="35"/>
      <c r="HU109" s="44"/>
      <c r="HV109" s="35"/>
      <c r="HW109" s="44"/>
      <c r="HX109" s="35"/>
      <c r="HY109" s="44"/>
      <c r="HZ109" s="35"/>
      <c r="IA109" s="44"/>
      <c r="IB109" s="35"/>
      <c r="IC109" s="44"/>
      <c r="ID109" s="35"/>
      <c r="IE109" s="44"/>
      <c r="IF109" s="35"/>
      <c r="IG109" s="44"/>
      <c r="IH109" s="35"/>
      <c r="II109" s="44"/>
      <c r="IJ109" s="35"/>
      <c r="IK109" s="44"/>
      <c r="IL109" s="35"/>
      <c r="IM109" s="44"/>
      <c r="IN109" s="35"/>
      <c r="IO109" s="44"/>
      <c r="IP109" s="35"/>
      <c r="IQ109" s="44"/>
      <c r="IR109" s="35"/>
      <c r="IS109" s="44"/>
      <c r="IT109" s="35"/>
    </row>
    <row r="110" spans="1:11" ht="12">
      <c r="A110" s="15">
        <v>18</v>
      </c>
      <c r="C110" s="16" t="s">
        <v>55</v>
      </c>
      <c r="D110" s="35" t="s">
        <v>70</v>
      </c>
      <c r="E110" s="15">
        <v>18</v>
      </c>
      <c r="G110" s="42"/>
      <c r="H110" s="43">
        <f>+H307</f>
        <v>0</v>
      </c>
      <c r="I110" s="37"/>
      <c r="J110" s="42"/>
      <c r="K110" s="51"/>
    </row>
    <row r="111" spans="1:11" ht="12">
      <c r="A111" s="15">
        <v>19</v>
      </c>
      <c r="C111" s="16" t="s">
        <v>56</v>
      </c>
      <c r="D111" s="35" t="s">
        <v>70</v>
      </c>
      <c r="E111" s="15">
        <v>19</v>
      </c>
      <c r="G111" s="42"/>
      <c r="H111" s="43">
        <f>+H313</f>
        <v>0</v>
      </c>
      <c r="I111" s="37"/>
      <c r="J111" s="42"/>
      <c r="K111" s="51"/>
    </row>
    <row r="112" spans="1:11" ht="12">
      <c r="A112" s="15">
        <v>20</v>
      </c>
      <c r="C112" s="16" t="s">
        <v>57</v>
      </c>
      <c r="D112" s="35" t="s">
        <v>70</v>
      </c>
      <c r="E112" s="15">
        <v>20</v>
      </c>
      <c r="G112" s="42"/>
      <c r="H112" s="43">
        <f>H109+H110+H111</f>
        <v>0</v>
      </c>
      <c r="I112" s="37"/>
      <c r="J112" s="42"/>
      <c r="K112" s="43">
        <f>K109+K110+K111</f>
        <v>0</v>
      </c>
    </row>
    <row r="113" spans="1:12" ht="12">
      <c r="A113" s="35">
        <v>21</v>
      </c>
      <c r="C113" s="16" t="s">
        <v>71</v>
      </c>
      <c r="D113" s="35" t="s">
        <v>72</v>
      </c>
      <c r="E113" s="15">
        <v>21</v>
      </c>
      <c r="G113" s="42"/>
      <c r="H113" s="43">
        <f>+H352-H333</f>
        <v>0</v>
      </c>
      <c r="I113" s="37"/>
      <c r="J113" s="42"/>
      <c r="K113" s="43">
        <f>+K352-K333</f>
        <v>0</v>
      </c>
      <c r="L113" s="1" t="s">
        <v>43</v>
      </c>
    </row>
    <row r="114" spans="1:11" ht="12">
      <c r="A114" s="35">
        <v>22</v>
      </c>
      <c r="C114" s="16" t="s">
        <v>59</v>
      </c>
      <c r="D114" s="35"/>
      <c r="E114" s="15">
        <v>22</v>
      </c>
      <c r="G114" s="42"/>
      <c r="H114" s="43">
        <f>H333</f>
        <v>0</v>
      </c>
      <c r="I114" s="37" t="s">
        <v>43</v>
      </c>
      <c r="J114" s="42"/>
      <c r="K114" s="43">
        <f>K333</f>
        <v>0</v>
      </c>
    </row>
    <row r="115" spans="1:17" ht="12">
      <c r="A115" s="15">
        <v>23</v>
      </c>
      <c r="C115" s="45"/>
      <c r="E115" s="15">
        <v>23</v>
      </c>
      <c r="F115" s="27" t="s">
        <v>15</v>
      </c>
      <c r="G115" s="28"/>
      <c r="H115" s="29"/>
      <c r="I115" s="40"/>
      <c r="J115" s="28"/>
      <c r="K115" s="29"/>
      <c r="Q115" s="1" t="s">
        <v>43</v>
      </c>
    </row>
    <row r="116" spans="1:5" ht="12">
      <c r="A116" s="15">
        <v>24</v>
      </c>
      <c r="C116" s="45"/>
      <c r="D116" s="16"/>
      <c r="E116" s="15">
        <v>24</v>
      </c>
    </row>
    <row r="117" spans="1:11" ht="12">
      <c r="A117" s="15">
        <v>25</v>
      </c>
      <c r="C117" s="16" t="s">
        <v>60</v>
      </c>
      <c r="D117" s="35" t="s">
        <v>73</v>
      </c>
      <c r="E117" s="15">
        <v>25</v>
      </c>
      <c r="G117" s="42"/>
      <c r="H117" s="43">
        <f>+H398</f>
        <v>18939374</v>
      </c>
      <c r="I117" s="37"/>
      <c r="J117" s="42"/>
      <c r="K117" s="43">
        <f>+K398</f>
        <v>25035000</v>
      </c>
    </row>
    <row r="118" spans="1:11" ht="12">
      <c r="A118" s="1">
        <v>26</v>
      </c>
      <c r="E118" s="1">
        <v>26</v>
      </c>
      <c r="F118" s="27" t="s">
        <v>15</v>
      </c>
      <c r="G118" s="28"/>
      <c r="H118" s="29"/>
      <c r="I118" s="40"/>
      <c r="J118" s="28"/>
      <c r="K118" s="29"/>
    </row>
    <row r="119" spans="1:17" ht="12">
      <c r="A119" s="15">
        <v>27</v>
      </c>
      <c r="C119" s="16" t="s">
        <v>61</v>
      </c>
      <c r="E119" s="15">
        <v>27</v>
      </c>
      <c r="F119" s="25"/>
      <c r="G119" s="42"/>
      <c r="H119" s="43">
        <f>H105+H106+H112+H113+H114+H117</f>
        <v>18939374</v>
      </c>
      <c r="I119" s="41"/>
      <c r="J119" s="52"/>
      <c r="K119" s="43">
        <f>K105+K106+K112+K113+K114+K117</f>
        <v>25035000</v>
      </c>
      <c r="L119" s="53"/>
      <c r="M119" s="53"/>
      <c r="N119" s="53"/>
      <c r="O119" s="53"/>
      <c r="P119" s="53"/>
      <c r="Q119" s="53"/>
    </row>
    <row r="120" spans="1:11" ht="12">
      <c r="A120" s="15"/>
      <c r="C120" s="16"/>
      <c r="E120" s="15"/>
      <c r="F120" s="54" t="s">
        <v>74</v>
      </c>
      <c r="G120" s="55"/>
      <c r="H120" s="55"/>
      <c r="I120" s="55"/>
      <c r="J120" s="56"/>
      <c r="K120" s="57"/>
    </row>
    <row r="121" spans="3:11" ht="29.25" customHeight="1">
      <c r="C121" s="47" t="s">
        <v>62</v>
      </c>
      <c r="D121" s="47"/>
      <c r="E121" s="47"/>
      <c r="F121" s="47"/>
      <c r="G121" s="47"/>
      <c r="H121" s="47"/>
      <c r="I121" s="47"/>
      <c r="J121" s="47"/>
      <c r="K121" s="58"/>
    </row>
    <row r="122" spans="4:13" ht="12">
      <c r="D122" s="35"/>
      <c r="F122" s="27"/>
      <c r="G122" s="28"/>
      <c r="I122" s="40"/>
      <c r="J122" s="28"/>
      <c r="K122" s="29"/>
      <c r="M122" s="1" t="s">
        <v>43</v>
      </c>
    </row>
    <row r="123" spans="3:11" ht="12">
      <c r="C123" s="1" t="s">
        <v>63</v>
      </c>
      <c r="G123" s="1"/>
      <c r="H123" s="1"/>
      <c r="J123" s="1"/>
      <c r="K123" s="1"/>
    </row>
    <row r="124" spans="4:11" ht="12">
      <c r="D124" s="35"/>
      <c r="F124" s="27"/>
      <c r="G124" s="28"/>
      <c r="I124" s="40"/>
      <c r="J124" s="28"/>
      <c r="K124" s="29"/>
    </row>
    <row r="125" ht="12">
      <c r="E125" s="59"/>
    </row>
    <row r="126" ht="12">
      <c r="A126" s="49" t="s">
        <v>75</v>
      </c>
    </row>
    <row r="127" spans="1:11" ht="12">
      <c r="A127" s="24" t="str">
        <f>$A$83</f>
        <v>Institution No.:  </v>
      </c>
      <c r="B127" s="49"/>
      <c r="C127" s="49"/>
      <c r="D127" s="49"/>
      <c r="E127" s="60"/>
      <c r="F127" s="49"/>
      <c r="G127" s="61"/>
      <c r="H127" s="62"/>
      <c r="I127" s="49"/>
      <c r="J127" s="61"/>
      <c r="K127" s="22" t="s">
        <v>76</v>
      </c>
    </row>
    <row r="128" spans="1:11" ht="12">
      <c r="A128" s="63" t="s">
        <v>77</v>
      </c>
      <c r="B128" s="63"/>
      <c r="C128" s="63"/>
      <c r="D128" s="63"/>
      <c r="E128" s="63"/>
      <c r="F128" s="63"/>
      <c r="G128" s="63"/>
      <c r="H128" s="63"/>
      <c r="I128" s="63"/>
      <c r="J128" s="63"/>
      <c r="K128" s="63"/>
    </row>
    <row r="129" spans="1:11" ht="12">
      <c r="A129" s="24" t="str">
        <f>$A$42</f>
        <v>NAME: </v>
      </c>
      <c r="C129" s="1" t="str">
        <f>$D$20</f>
        <v>University of Colorado </v>
      </c>
      <c r="H129" s="64"/>
      <c r="J129" s="21"/>
      <c r="K129" s="26" t="str">
        <f>$K$3</f>
        <v>Date: October 13, 2014</v>
      </c>
    </row>
    <row r="130" spans="1:11" ht="12">
      <c r="A130" s="27" t="s">
        <v>15</v>
      </c>
      <c r="B130" s="27" t="s">
        <v>15</v>
      </c>
      <c r="C130" s="27" t="s">
        <v>15</v>
      </c>
      <c r="D130" s="27" t="s">
        <v>15</v>
      </c>
      <c r="E130" s="27" t="s">
        <v>15</v>
      </c>
      <c r="F130" s="27" t="s">
        <v>15</v>
      </c>
      <c r="G130" s="28" t="s">
        <v>15</v>
      </c>
      <c r="H130" s="29" t="s">
        <v>15</v>
      </c>
      <c r="I130" s="27" t="s">
        <v>15</v>
      </c>
      <c r="J130" s="28" t="s">
        <v>15</v>
      </c>
      <c r="K130" s="29" t="s">
        <v>15</v>
      </c>
    </row>
    <row r="131" spans="1:11" ht="12">
      <c r="A131" s="30" t="s">
        <v>16</v>
      </c>
      <c r="E131" s="30" t="s">
        <v>16</v>
      </c>
      <c r="F131" s="31"/>
      <c r="G131" s="32"/>
      <c r="H131" s="33" t="s">
        <v>18</v>
      </c>
      <c r="I131" s="31"/>
      <c r="J131" s="32"/>
      <c r="K131" s="33" t="s">
        <v>19</v>
      </c>
    </row>
    <row r="132" spans="1:11" ht="12">
      <c r="A132" s="30" t="s">
        <v>20</v>
      </c>
      <c r="C132" s="34" t="s">
        <v>78</v>
      </c>
      <c r="E132" s="30" t="s">
        <v>20</v>
      </c>
      <c r="F132" s="31"/>
      <c r="G132" s="32"/>
      <c r="H132" s="33" t="s">
        <v>23</v>
      </c>
      <c r="I132" s="31"/>
      <c r="J132" s="32"/>
      <c r="K132" s="33" t="s">
        <v>24</v>
      </c>
    </row>
    <row r="133" spans="1:11" ht="12">
      <c r="A133" s="27" t="s">
        <v>15</v>
      </c>
      <c r="B133" s="27" t="s">
        <v>15</v>
      </c>
      <c r="C133" s="27" t="s">
        <v>15</v>
      </c>
      <c r="D133" s="27" t="s">
        <v>15</v>
      </c>
      <c r="E133" s="27" t="s">
        <v>15</v>
      </c>
      <c r="F133" s="27" t="s">
        <v>15</v>
      </c>
      <c r="G133" s="28" t="s">
        <v>15</v>
      </c>
      <c r="H133" s="29" t="s">
        <v>15</v>
      </c>
      <c r="I133" s="27" t="s">
        <v>15</v>
      </c>
      <c r="J133" s="28" t="s">
        <v>15</v>
      </c>
      <c r="K133" s="29" t="s">
        <v>15</v>
      </c>
    </row>
    <row r="134" spans="1:5" ht="12">
      <c r="A134" s="1">
        <v>1</v>
      </c>
      <c r="C134" s="1" t="s">
        <v>79</v>
      </c>
      <c r="E134" s="1">
        <v>1</v>
      </c>
    </row>
    <row r="135" spans="1:11" ht="33.75" customHeight="1">
      <c r="A135" s="65">
        <v>2</v>
      </c>
      <c r="C135" s="66" t="s">
        <v>80</v>
      </c>
      <c r="D135" s="66"/>
      <c r="E135" s="65">
        <v>2</v>
      </c>
      <c r="G135" s="67"/>
      <c r="H135" s="68">
        <v>0</v>
      </c>
      <c r="I135" s="68"/>
      <c r="J135" s="68"/>
      <c r="K135" s="68">
        <v>0</v>
      </c>
    </row>
    <row r="136" spans="1:11" ht="15.75" customHeight="1">
      <c r="A136" s="1">
        <v>3</v>
      </c>
      <c r="C136" s="1" t="s">
        <v>81</v>
      </c>
      <c r="E136" s="1">
        <v>3</v>
      </c>
      <c r="G136" s="67"/>
      <c r="H136" s="67">
        <v>0</v>
      </c>
      <c r="I136" s="67"/>
      <c r="J136" s="67"/>
      <c r="K136" s="67">
        <v>0</v>
      </c>
    </row>
    <row r="137" spans="1:11" ht="12">
      <c r="A137" s="1">
        <v>4</v>
      </c>
      <c r="C137" s="1" t="s">
        <v>82</v>
      </c>
      <c r="E137" s="1">
        <v>4</v>
      </c>
      <c r="G137" s="67"/>
      <c r="H137" s="67">
        <v>0</v>
      </c>
      <c r="I137" s="67"/>
      <c r="J137" s="67"/>
      <c r="K137" s="67">
        <v>0</v>
      </c>
    </row>
    <row r="138" spans="1:11" ht="12">
      <c r="A138" s="1">
        <v>5</v>
      </c>
      <c r="C138" s="1" t="s">
        <v>83</v>
      </c>
      <c r="E138" s="1">
        <v>5</v>
      </c>
      <c r="G138" s="67"/>
      <c r="H138" s="67">
        <v>0</v>
      </c>
      <c r="I138" s="67"/>
      <c r="J138" s="67"/>
      <c r="K138" s="67">
        <v>0</v>
      </c>
    </row>
    <row r="139" spans="1:11" ht="47.25" customHeight="1">
      <c r="A139" s="65">
        <v>6</v>
      </c>
      <c r="C139" s="66" t="s">
        <v>84</v>
      </c>
      <c r="D139" s="66"/>
      <c r="E139" s="65">
        <v>6</v>
      </c>
      <c r="G139" s="67"/>
      <c r="H139" s="68">
        <v>0</v>
      </c>
      <c r="I139" s="68"/>
      <c r="J139" s="68"/>
      <c r="K139" s="68">
        <v>0</v>
      </c>
    </row>
    <row r="140" spans="1:11" ht="12">
      <c r="A140" s="1">
        <v>7</v>
      </c>
      <c r="E140" s="1">
        <v>7</v>
      </c>
      <c r="G140" s="67"/>
      <c r="H140" s="67"/>
      <c r="I140" s="67"/>
      <c r="J140" s="67"/>
      <c r="K140" s="67"/>
    </row>
    <row r="141" spans="1:11" ht="12">
      <c r="A141" s="1">
        <v>8</v>
      </c>
      <c r="E141" s="1">
        <v>8</v>
      </c>
      <c r="G141" s="67"/>
      <c r="H141" s="67"/>
      <c r="I141" s="67"/>
      <c r="J141" s="67"/>
      <c r="K141" s="67"/>
    </row>
    <row r="142" spans="1:11" ht="12">
      <c r="A142" s="1">
        <v>9</v>
      </c>
      <c r="E142" s="1">
        <v>9</v>
      </c>
      <c r="G142" s="67"/>
      <c r="H142" s="67"/>
      <c r="I142" s="67"/>
      <c r="J142" s="67"/>
      <c r="K142" s="67"/>
    </row>
    <row r="143" spans="1:11" ht="12">
      <c r="A143" s="1">
        <v>10</v>
      </c>
      <c r="E143" s="1">
        <v>10</v>
      </c>
      <c r="G143" s="67"/>
      <c r="H143" s="67"/>
      <c r="I143" s="67"/>
      <c r="J143" s="67"/>
      <c r="K143" s="67"/>
    </row>
    <row r="144" spans="1:11" ht="12">
      <c r="A144" s="1">
        <v>11</v>
      </c>
      <c r="E144" s="1">
        <v>11</v>
      </c>
      <c r="G144" s="67"/>
      <c r="H144" s="67"/>
      <c r="I144" s="67"/>
      <c r="J144" s="67"/>
      <c r="K144" s="67"/>
    </row>
    <row r="145" spans="1:11" ht="12">
      <c r="A145" s="1">
        <v>12</v>
      </c>
      <c r="C145" s="1" t="s">
        <v>85</v>
      </c>
      <c r="E145" s="1">
        <v>12</v>
      </c>
      <c r="G145" s="67"/>
      <c r="H145" s="67">
        <f>SUM(H135:H144)</f>
        <v>0</v>
      </c>
      <c r="I145" s="67"/>
      <c r="J145" s="67"/>
      <c r="K145" s="67">
        <f>SUM(K135:K144)</f>
        <v>0</v>
      </c>
    </row>
    <row r="146" ht="12">
      <c r="E146" s="59"/>
    </row>
    <row r="147" ht="12">
      <c r="E147" s="59"/>
    </row>
    <row r="148" ht="12">
      <c r="E148" s="59"/>
    </row>
    <row r="149" ht="12">
      <c r="E149" s="59"/>
    </row>
    <row r="150" ht="12">
      <c r="E150" s="59"/>
    </row>
    <row r="151" ht="12">
      <c r="E151" s="59"/>
    </row>
    <row r="152" ht="12">
      <c r="E152" s="59"/>
    </row>
    <row r="154" spans="4:8" ht="12">
      <c r="D154" s="69"/>
      <c r="F154" s="69"/>
      <c r="G154" s="70"/>
      <c r="H154" s="71"/>
    </row>
    <row r="155" ht="12">
      <c r="E155" s="59"/>
    </row>
    <row r="156" ht="12">
      <c r="E156" s="59"/>
    </row>
    <row r="157" ht="12">
      <c r="E157" s="59"/>
    </row>
    <row r="158" spans="3:5" ht="12">
      <c r="C158" s="1" t="s">
        <v>86</v>
      </c>
      <c r="E158" s="59"/>
    </row>
    <row r="159" ht="12">
      <c r="E159" s="59"/>
    </row>
    <row r="160" spans="2:6" ht="12.75">
      <c r="B160" s="72"/>
      <c r="C160" s="73"/>
      <c r="D160" s="74"/>
      <c r="E160" s="74"/>
      <c r="F160" s="74"/>
    </row>
    <row r="161" spans="2:6" ht="12.75">
      <c r="B161" s="72"/>
      <c r="C161" s="73"/>
      <c r="D161" s="74"/>
      <c r="E161" s="74"/>
      <c r="F161" s="74"/>
    </row>
    <row r="162" ht="12">
      <c r="E162" s="59"/>
    </row>
    <row r="163" ht="12">
      <c r="E163" s="59"/>
    </row>
    <row r="164" ht="12">
      <c r="E164" s="59"/>
    </row>
    <row r="165" ht="12">
      <c r="E165" s="59"/>
    </row>
    <row r="166" ht="12">
      <c r="E166" s="59"/>
    </row>
    <row r="167" ht="12">
      <c r="E167" s="59"/>
    </row>
    <row r="168" ht="12">
      <c r="E168" s="59"/>
    </row>
    <row r="169" ht="12">
      <c r="E169" s="59"/>
    </row>
    <row r="170" ht="12">
      <c r="E170" s="59"/>
    </row>
    <row r="171" ht="12">
      <c r="E171" s="59"/>
    </row>
    <row r="172" ht="12">
      <c r="E172" s="59"/>
    </row>
    <row r="173" ht="12">
      <c r="E173" s="59"/>
    </row>
    <row r="174" spans="1:13" ht="12">
      <c r="A174" s="24" t="str">
        <f>$A$83</f>
        <v>Institution No.:  </v>
      </c>
      <c r="E174" s="59"/>
      <c r="G174" s="21"/>
      <c r="H174" s="64"/>
      <c r="J174" s="21"/>
      <c r="K174" s="22" t="s">
        <v>87</v>
      </c>
      <c r="L174" s="25"/>
      <c r="M174" s="75"/>
    </row>
    <row r="175" spans="1:13" s="49" customFormat="1" ht="12">
      <c r="A175" s="63" t="s">
        <v>88</v>
      </c>
      <c r="B175" s="63"/>
      <c r="C175" s="63"/>
      <c r="D175" s="63"/>
      <c r="E175" s="63"/>
      <c r="F175" s="63"/>
      <c r="G175" s="63"/>
      <c r="H175" s="63"/>
      <c r="I175" s="63"/>
      <c r="J175" s="63"/>
      <c r="K175" s="63"/>
      <c r="L175" s="76"/>
      <c r="M175" s="77"/>
    </row>
    <row r="176" spans="1:13" ht="12">
      <c r="A176" s="24" t="str">
        <f>$A$42</f>
        <v>NAME: </v>
      </c>
      <c r="C176" s="1" t="str">
        <f>$D$20</f>
        <v>University of Colorado </v>
      </c>
      <c r="H176" s="64"/>
      <c r="J176" s="21"/>
      <c r="K176" s="26" t="str">
        <f>$K$3</f>
        <v>Date: October 13, 2014</v>
      </c>
      <c r="L176" s="25"/>
      <c r="M176" s="75"/>
    </row>
    <row r="177" spans="1:11" ht="12">
      <c r="A177" s="27" t="s">
        <v>15</v>
      </c>
      <c r="B177" s="27" t="s">
        <v>15</v>
      </c>
      <c r="C177" s="27" t="s">
        <v>15</v>
      </c>
      <c r="D177" s="27" t="s">
        <v>15</v>
      </c>
      <c r="E177" s="27" t="s">
        <v>15</v>
      </c>
      <c r="F177" s="27" t="s">
        <v>15</v>
      </c>
      <c r="G177" s="28" t="s">
        <v>15</v>
      </c>
      <c r="H177" s="29" t="s">
        <v>15</v>
      </c>
      <c r="I177" s="27" t="s">
        <v>15</v>
      </c>
      <c r="J177" s="28" t="s">
        <v>15</v>
      </c>
      <c r="K177" s="29" t="s">
        <v>15</v>
      </c>
    </row>
    <row r="178" spans="1:11" ht="12">
      <c r="A178" s="30" t="s">
        <v>16</v>
      </c>
      <c r="E178" s="30" t="s">
        <v>16</v>
      </c>
      <c r="G178" s="32"/>
      <c r="H178" s="33" t="s">
        <v>18</v>
      </c>
      <c r="I178" s="31"/>
      <c r="J178" s="1"/>
      <c r="K178" s="1"/>
    </row>
    <row r="179" spans="1:11" ht="12">
      <c r="A179" s="30" t="s">
        <v>20</v>
      </c>
      <c r="E179" s="30" t="s">
        <v>20</v>
      </c>
      <c r="G179" s="32"/>
      <c r="H179" s="33" t="s">
        <v>23</v>
      </c>
      <c r="I179" s="31"/>
      <c r="J179" s="1"/>
      <c r="K179" s="1"/>
    </row>
    <row r="180" spans="1:11" ht="12">
      <c r="A180" s="27" t="s">
        <v>15</v>
      </c>
      <c r="B180" s="27" t="s">
        <v>15</v>
      </c>
      <c r="C180" s="27" t="s">
        <v>15</v>
      </c>
      <c r="D180" s="27" t="s">
        <v>15</v>
      </c>
      <c r="E180" s="27" t="s">
        <v>15</v>
      </c>
      <c r="F180" s="27" t="s">
        <v>15</v>
      </c>
      <c r="G180" s="28" t="s">
        <v>15</v>
      </c>
      <c r="H180" s="29" t="s">
        <v>15</v>
      </c>
      <c r="I180" s="27" t="s">
        <v>15</v>
      </c>
      <c r="J180" s="1"/>
      <c r="K180" s="1"/>
    </row>
    <row r="181" spans="1:11" ht="12">
      <c r="A181" s="15">
        <v>1</v>
      </c>
      <c r="C181" s="16" t="s">
        <v>89</v>
      </c>
      <c r="E181" s="15">
        <v>1</v>
      </c>
      <c r="G181" s="21"/>
      <c r="H181" s="37"/>
      <c r="J181" s="1"/>
      <c r="K181" s="1"/>
    </row>
    <row r="182" spans="1:11" ht="12">
      <c r="A182" s="35" t="s">
        <v>90</v>
      </c>
      <c r="C182" s="16" t="s">
        <v>91</v>
      </c>
      <c r="E182" s="35" t="s">
        <v>90</v>
      </c>
      <c r="F182" s="78"/>
      <c r="G182" s="79"/>
      <c r="H182" s="80">
        <v>0</v>
      </c>
      <c r="I182" s="79"/>
      <c r="J182" s="1"/>
      <c r="K182" s="1"/>
    </row>
    <row r="183" spans="1:11" ht="12">
      <c r="A183" s="35" t="s">
        <v>92</v>
      </c>
      <c r="C183" s="16" t="s">
        <v>93</v>
      </c>
      <c r="E183" s="35" t="s">
        <v>92</v>
      </c>
      <c r="F183" s="78"/>
      <c r="G183" s="79"/>
      <c r="H183" s="81"/>
      <c r="I183" s="79"/>
      <c r="J183" s="1"/>
      <c r="K183" s="1"/>
    </row>
    <row r="184" spans="1:11" ht="12">
      <c r="A184" s="35" t="s">
        <v>94</v>
      </c>
      <c r="C184" s="16" t="s">
        <v>95</v>
      </c>
      <c r="E184" s="35" t="s">
        <v>94</v>
      </c>
      <c r="F184" s="78"/>
      <c r="G184" s="79"/>
      <c r="H184" s="80">
        <f>SUM(H182:H183)</f>
        <v>0</v>
      </c>
      <c r="I184" s="79"/>
      <c r="J184" s="1"/>
      <c r="K184" s="1"/>
    </row>
    <row r="185" spans="1:11" ht="12">
      <c r="A185" s="15">
        <v>3</v>
      </c>
      <c r="C185" s="16" t="s">
        <v>96</v>
      </c>
      <c r="E185" s="15">
        <v>3</v>
      </c>
      <c r="F185" s="78"/>
      <c r="G185" s="79"/>
      <c r="H185" s="80">
        <v>0</v>
      </c>
      <c r="I185" s="79"/>
      <c r="J185" s="1"/>
      <c r="K185" s="1"/>
    </row>
    <row r="186" spans="1:11" ht="12">
      <c r="A186" s="15">
        <v>4</v>
      </c>
      <c r="C186" s="16" t="s">
        <v>97</v>
      </c>
      <c r="E186" s="15">
        <v>4</v>
      </c>
      <c r="F186" s="78"/>
      <c r="G186" s="79"/>
      <c r="H186" s="80">
        <f>SUM(H184:H185)</f>
        <v>0</v>
      </c>
      <c r="I186" s="79"/>
      <c r="J186" s="1"/>
      <c r="K186" s="1"/>
    </row>
    <row r="187" spans="1:11" ht="12">
      <c r="A187" s="15">
        <v>5</v>
      </c>
      <c r="E187" s="15">
        <v>5</v>
      </c>
      <c r="F187" s="78"/>
      <c r="G187" s="79"/>
      <c r="H187" s="80"/>
      <c r="I187" s="79"/>
      <c r="J187" s="1"/>
      <c r="K187" s="1"/>
    </row>
    <row r="188" spans="1:11" ht="12">
      <c r="A188" s="15">
        <v>6</v>
      </c>
      <c r="C188" s="16" t="s">
        <v>98</v>
      </c>
      <c r="E188" s="15">
        <v>6</v>
      </c>
      <c r="F188" s="78"/>
      <c r="G188" s="79"/>
      <c r="H188" s="80">
        <v>0</v>
      </c>
      <c r="I188" s="79"/>
      <c r="J188" s="1"/>
      <c r="K188" s="1"/>
    </row>
    <row r="189" spans="1:11" ht="12">
      <c r="A189" s="15">
        <v>7</v>
      </c>
      <c r="C189" s="16" t="s">
        <v>99</v>
      </c>
      <c r="E189" s="15">
        <v>7</v>
      </c>
      <c r="F189" s="78"/>
      <c r="G189" s="79"/>
      <c r="H189" s="80">
        <v>0</v>
      </c>
      <c r="I189" s="79"/>
      <c r="J189" s="1"/>
      <c r="K189" s="1"/>
    </row>
    <row r="190" spans="1:11" ht="12">
      <c r="A190" s="15">
        <v>8</v>
      </c>
      <c r="C190" s="16" t="s">
        <v>100</v>
      </c>
      <c r="E190" s="15">
        <v>8</v>
      </c>
      <c r="F190" s="78"/>
      <c r="G190" s="79"/>
      <c r="H190" s="80">
        <f>SUM(H188:H189)</f>
        <v>0</v>
      </c>
      <c r="I190" s="79"/>
      <c r="J190" s="1"/>
      <c r="K190" s="1"/>
    </row>
    <row r="191" spans="1:11" ht="12">
      <c r="A191" s="15">
        <v>9</v>
      </c>
      <c r="E191" s="15">
        <v>9</v>
      </c>
      <c r="F191" s="78"/>
      <c r="G191" s="79"/>
      <c r="H191" s="80"/>
      <c r="I191" s="79"/>
      <c r="J191" s="1"/>
      <c r="K191" s="1"/>
    </row>
    <row r="192" spans="1:11" ht="12">
      <c r="A192" s="15">
        <v>10</v>
      </c>
      <c r="C192" s="16" t="s">
        <v>101</v>
      </c>
      <c r="E192" s="15">
        <v>10</v>
      </c>
      <c r="F192" s="78"/>
      <c r="G192" s="79"/>
      <c r="H192" s="80">
        <f>H184+H188</f>
        <v>0</v>
      </c>
      <c r="I192" s="79"/>
      <c r="J192" s="1"/>
      <c r="K192" s="1"/>
    </row>
    <row r="193" spans="1:11" ht="12">
      <c r="A193" s="15">
        <v>11</v>
      </c>
      <c r="C193" s="16" t="s">
        <v>102</v>
      </c>
      <c r="E193" s="15">
        <v>11</v>
      </c>
      <c r="F193" s="78"/>
      <c r="G193" s="79"/>
      <c r="H193" s="80">
        <f>H185+H189</f>
        <v>0</v>
      </c>
      <c r="I193" s="79"/>
      <c r="J193" s="1"/>
      <c r="K193" s="1"/>
    </row>
    <row r="194" spans="1:11" ht="12">
      <c r="A194" s="15">
        <v>12</v>
      </c>
      <c r="C194" s="16" t="s">
        <v>103</v>
      </c>
      <c r="E194" s="15">
        <v>12</v>
      </c>
      <c r="F194" s="78"/>
      <c r="G194" s="79"/>
      <c r="H194" s="80">
        <f>H192+H193</f>
        <v>0</v>
      </c>
      <c r="I194" s="79"/>
      <c r="J194" s="1"/>
      <c r="K194" s="1"/>
    </row>
    <row r="195" spans="1:11" ht="12">
      <c r="A195" s="15">
        <v>13</v>
      </c>
      <c r="E195" s="15">
        <v>13</v>
      </c>
      <c r="G195" s="79"/>
      <c r="H195" s="82"/>
      <c r="I195" s="83"/>
      <c r="J195" s="1"/>
      <c r="K195" s="1"/>
    </row>
    <row r="196" spans="1:11" ht="12">
      <c r="A196" s="15">
        <v>15</v>
      </c>
      <c r="C196" s="16" t="s">
        <v>104</v>
      </c>
      <c r="E196" s="15">
        <v>15</v>
      </c>
      <c r="G196" s="79"/>
      <c r="H196" s="84"/>
      <c r="I196" s="83"/>
      <c r="J196" s="1"/>
      <c r="K196" s="1"/>
    </row>
    <row r="197" spans="1:11" ht="12">
      <c r="A197" s="15">
        <v>16</v>
      </c>
      <c r="C197" s="16" t="s">
        <v>105</v>
      </c>
      <c r="E197" s="15">
        <v>16</v>
      </c>
      <c r="G197" s="79"/>
      <c r="H197" s="85" t="e">
        <f>(H119-H366)/H194</f>
        <v>#DIV/0!</v>
      </c>
      <c r="I197" s="86"/>
      <c r="J197" s="1"/>
      <c r="K197" s="1"/>
    </row>
    <row r="198" spans="1:11" ht="12">
      <c r="A198" s="15">
        <v>17</v>
      </c>
      <c r="C198" s="16" t="s">
        <v>106</v>
      </c>
      <c r="E198" s="15">
        <v>17</v>
      </c>
      <c r="G198" s="79"/>
      <c r="H198" s="83">
        <v>1920</v>
      </c>
      <c r="I198" s="83"/>
      <c r="J198" s="1"/>
      <c r="K198" s="1"/>
    </row>
    <row r="199" spans="1:11" ht="12">
      <c r="A199" s="15">
        <v>18</v>
      </c>
      <c r="E199" s="15">
        <v>18</v>
      </c>
      <c r="G199" s="79"/>
      <c r="H199" s="83"/>
      <c r="I199" s="83"/>
      <c r="J199" s="1"/>
      <c r="K199" s="1"/>
    </row>
    <row r="200" spans="1:11" ht="12">
      <c r="A200" s="1">
        <v>19</v>
      </c>
      <c r="C200" s="16" t="s">
        <v>107</v>
      </c>
      <c r="E200" s="1">
        <v>19</v>
      </c>
      <c r="G200" s="79"/>
      <c r="H200" s="83"/>
      <c r="I200" s="83"/>
      <c r="J200" s="1"/>
      <c r="K200" s="1"/>
    </row>
    <row r="201" spans="1:11" ht="12">
      <c r="A201" s="15">
        <v>20</v>
      </c>
      <c r="C201" s="16" t="s">
        <v>108</v>
      </c>
      <c r="E201" s="15">
        <v>20</v>
      </c>
      <c r="F201" s="17"/>
      <c r="G201" s="87"/>
      <c r="H201" s="88">
        <f>G459+G498</f>
        <v>0</v>
      </c>
      <c r="I201" s="87"/>
      <c r="J201" s="1"/>
      <c r="K201" s="1"/>
    </row>
    <row r="202" spans="1:11" ht="12">
      <c r="A202" s="15">
        <v>21</v>
      </c>
      <c r="C202" s="16" t="s">
        <v>109</v>
      </c>
      <c r="E202" s="15">
        <v>21</v>
      </c>
      <c r="F202" s="17"/>
      <c r="G202" s="87"/>
      <c r="H202" s="88">
        <f>G455+G494</f>
        <v>0</v>
      </c>
      <c r="I202" s="87"/>
      <c r="J202" s="1"/>
      <c r="K202" s="1"/>
    </row>
    <row r="203" spans="1:11" ht="12">
      <c r="A203" s="15">
        <v>22</v>
      </c>
      <c r="C203" s="16" t="s">
        <v>110</v>
      </c>
      <c r="E203" s="15">
        <v>22</v>
      </c>
      <c r="F203" s="17"/>
      <c r="G203" s="87"/>
      <c r="H203" s="88">
        <f>G457+G496</f>
        <v>0</v>
      </c>
      <c r="I203" s="87"/>
      <c r="J203" s="1"/>
      <c r="K203" s="1"/>
    </row>
    <row r="204" spans="1:11" ht="12">
      <c r="A204" s="15">
        <v>23</v>
      </c>
      <c r="E204" s="15">
        <v>23</v>
      </c>
      <c r="F204" s="17"/>
      <c r="G204" s="87"/>
      <c r="H204" s="88"/>
      <c r="I204" s="87"/>
      <c r="J204" s="1"/>
      <c r="K204" s="1"/>
    </row>
    <row r="205" spans="1:11" ht="12">
      <c r="A205" s="15">
        <v>24</v>
      </c>
      <c r="C205" s="16" t="s">
        <v>111</v>
      </c>
      <c r="E205" s="15">
        <v>24</v>
      </c>
      <c r="F205" s="17"/>
      <c r="G205" s="87"/>
      <c r="H205" s="87"/>
      <c r="I205" s="87"/>
      <c r="K205" s="1"/>
    </row>
    <row r="206" spans="1:11" ht="15">
      <c r="A206" s="15">
        <v>25</v>
      </c>
      <c r="C206" s="16" t="s">
        <v>112</v>
      </c>
      <c r="E206" s="15">
        <v>25</v>
      </c>
      <c r="F206" s="89"/>
      <c r="G206" s="79"/>
      <c r="H206" s="90">
        <f>IF(OR(G459&gt;0,G498&gt;0),(H498+H459)/(G498+G459),0)</f>
        <v>0</v>
      </c>
      <c r="I206" s="83"/>
      <c r="K206" s="1"/>
    </row>
    <row r="207" spans="1:11" ht="12">
      <c r="A207" s="15">
        <v>26</v>
      </c>
      <c r="C207" s="16" t="s">
        <v>113</v>
      </c>
      <c r="E207" s="15">
        <v>26</v>
      </c>
      <c r="G207" s="79"/>
      <c r="H207" s="83">
        <f>IF(H202=0,0,(H455+H456+H494+H495)/H202)</f>
        <v>0</v>
      </c>
      <c r="I207" s="83"/>
      <c r="J207" s="1"/>
      <c r="K207" s="1"/>
    </row>
    <row r="208" spans="1:11" ht="12">
      <c r="A208" s="15">
        <v>27</v>
      </c>
      <c r="C208" s="16" t="s">
        <v>114</v>
      </c>
      <c r="E208" s="15">
        <v>27</v>
      </c>
      <c r="G208" s="79"/>
      <c r="H208" s="83">
        <f>IF(H203=0,0,(H457+H458+H496+H497)/H203)</f>
        <v>0</v>
      </c>
      <c r="I208" s="83"/>
      <c r="J208" s="1"/>
      <c r="K208" s="1"/>
    </row>
    <row r="209" spans="1:11" ht="12">
      <c r="A209" s="15">
        <v>28</v>
      </c>
      <c r="E209" s="15">
        <v>28</v>
      </c>
      <c r="G209" s="79"/>
      <c r="H209" s="83"/>
      <c r="I209" s="83"/>
      <c r="J209" s="1"/>
      <c r="K209" s="1"/>
    </row>
    <row r="210" spans="1:11" ht="12">
      <c r="A210" s="15">
        <v>29</v>
      </c>
      <c r="C210" s="16" t="s">
        <v>115</v>
      </c>
      <c r="E210" s="15">
        <v>29</v>
      </c>
      <c r="F210" s="91"/>
      <c r="G210" s="79"/>
      <c r="H210" s="80">
        <f>G101</f>
        <v>0</v>
      </c>
      <c r="I210" s="79"/>
      <c r="J210" s="1"/>
      <c r="K210" s="1"/>
    </row>
    <row r="211" spans="1:11" ht="12">
      <c r="A211" s="16"/>
      <c r="H211" s="64"/>
      <c r="J211" s="1"/>
      <c r="K211" s="1"/>
    </row>
    <row r="212" spans="1:11" ht="12">
      <c r="A212" s="16"/>
      <c r="H212" s="64"/>
      <c r="K212" s="64"/>
    </row>
    <row r="213" spans="1:11" ht="30" customHeight="1">
      <c r="A213" s="16"/>
      <c r="C213" s="92" t="s">
        <v>116</v>
      </c>
      <c r="D213" s="92"/>
      <c r="E213" s="92"/>
      <c r="F213" s="92"/>
      <c r="G213" s="92"/>
      <c r="H213" s="92"/>
      <c r="I213" s="92"/>
      <c r="K213" s="64"/>
    </row>
    <row r="214" spans="1:11" ht="12">
      <c r="A214" s="16"/>
      <c r="H214" s="64"/>
      <c r="K214" s="64"/>
    </row>
    <row r="215" spans="1:11" ht="12">
      <c r="A215" s="16"/>
      <c r="H215" s="64"/>
      <c r="K215" s="64"/>
    </row>
    <row r="216" spans="1:11" ht="12">
      <c r="A216" s="16"/>
      <c r="H216" s="64"/>
      <c r="K216" s="64"/>
    </row>
    <row r="217" spans="1:11" ht="12">
      <c r="A217" s="16"/>
      <c r="C217" s="49"/>
      <c r="D217" s="49"/>
      <c r="E217" s="49"/>
      <c r="F217" s="49"/>
      <c r="G217" s="93"/>
      <c r="H217" s="62"/>
      <c r="K217" s="64"/>
    </row>
    <row r="218" spans="1:11" ht="12">
      <c r="A218" s="16"/>
      <c r="H218" s="64"/>
      <c r="K218" s="64"/>
    </row>
    <row r="219" spans="1:11" ht="12">
      <c r="A219" s="16"/>
      <c r="H219" s="64"/>
      <c r="K219" s="64"/>
    </row>
    <row r="220" spans="1:11" ht="12">
      <c r="A220" s="16"/>
      <c r="H220" s="64"/>
      <c r="K220" s="64"/>
    </row>
    <row r="221" spans="1:11" ht="12">
      <c r="A221" s="16"/>
      <c r="H221" s="64"/>
      <c r="K221" s="64"/>
    </row>
    <row r="222" spans="1:11" ht="12">
      <c r="A222" s="16"/>
      <c r="H222" s="64"/>
      <c r="K222" s="64"/>
    </row>
    <row r="223" spans="1:11" ht="12">
      <c r="A223" s="16"/>
      <c r="H223" s="64"/>
      <c r="K223" s="64"/>
    </row>
    <row r="224" spans="5:13" ht="12">
      <c r="E224" s="59"/>
      <c r="G224" s="21"/>
      <c r="H224" s="64"/>
      <c r="I224" s="25"/>
      <c r="K224" s="64"/>
      <c r="M224" s="75"/>
    </row>
    <row r="225" spans="1:11" ht="12">
      <c r="A225" s="16"/>
      <c r="H225" s="64"/>
      <c r="K225" s="64"/>
    </row>
    <row r="226" spans="1:11" ht="12">
      <c r="A226" s="24" t="str">
        <f>$A$83</f>
        <v>Institution No.:  </v>
      </c>
      <c r="C226" s="94"/>
      <c r="G226" s="1"/>
      <c r="H226" s="1"/>
      <c r="I226" s="44" t="s">
        <v>117</v>
      </c>
      <c r="J226" s="1"/>
      <c r="K226" s="1"/>
    </row>
    <row r="227" spans="1:11" ht="12">
      <c r="A227" s="95"/>
      <c r="B227" s="96" t="s">
        <v>118</v>
      </c>
      <c r="C227" s="96"/>
      <c r="D227" s="96"/>
      <c r="E227" s="96"/>
      <c r="F227" s="96"/>
      <c r="G227" s="96"/>
      <c r="H227" s="96"/>
      <c r="I227" s="96"/>
      <c r="J227" s="96"/>
      <c r="K227" s="96"/>
    </row>
    <row r="228" spans="1:11" ht="12">
      <c r="A228" s="24" t="str">
        <f>$A$42</f>
        <v>NAME: </v>
      </c>
      <c r="C228" s="1" t="str">
        <f>$D$20</f>
        <v>University of Colorado </v>
      </c>
      <c r="G228" s="1"/>
      <c r="H228" s="1"/>
      <c r="I228" s="26" t="str">
        <f>$K$3</f>
        <v>Date: October 13, 2014</v>
      </c>
      <c r="J228" s="1"/>
      <c r="K228" s="1"/>
    </row>
    <row r="229" spans="1:11" ht="12">
      <c r="A229" s="27"/>
      <c r="C229" s="27" t="s">
        <v>15</v>
      </c>
      <c r="D229" s="27" t="s">
        <v>15</v>
      </c>
      <c r="E229" s="27" t="s">
        <v>15</v>
      </c>
      <c r="F229" s="27" t="s">
        <v>15</v>
      </c>
      <c r="G229" s="27" t="s">
        <v>15</v>
      </c>
      <c r="H229" s="27" t="s">
        <v>15</v>
      </c>
      <c r="I229" s="27" t="s">
        <v>15</v>
      </c>
      <c r="J229" s="27" t="s">
        <v>15</v>
      </c>
      <c r="K229" s="1"/>
    </row>
    <row r="230" spans="1:11" ht="12">
      <c r="A230" s="30"/>
      <c r="D230" s="34" t="s">
        <v>18</v>
      </c>
      <c r="G230" s="1"/>
      <c r="H230" s="1"/>
      <c r="J230" s="1"/>
      <c r="K230" s="1"/>
    </row>
    <row r="231" spans="1:11" ht="12">
      <c r="A231" s="30"/>
      <c r="D231" s="34" t="s">
        <v>23</v>
      </c>
      <c r="G231" s="1"/>
      <c r="H231" s="1"/>
      <c r="J231" s="1"/>
      <c r="K231" s="1"/>
    </row>
    <row r="232" spans="1:11" ht="12">
      <c r="A232" s="27"/>
      <c r="D232" s="34" t="s">
        <v>119</v>
      </c>
      <c r="E232" s="34" t="s">
        <v>119</v>
      </c>
      <c r="F232" s="34" t="s">
        <v>120</v>
      </c>
      <c r="G232" s="34"/>
      <c r="H232" s="1"/>
      <c r="J232" s="1"/>
      <c r="K232" s="1"/>
    </row>
    <row r="233" spans="1:11" ht="12">
      <c r="A233" s="16"/>
      <c r="C233" s="34" t="s">
        <v>121</v>
      </c>
      <c r="D233" s="34" t="s">
        <v>122</v>
      </c>
      <c r="E233" s="34" t="s">
        <v>123</v>
      </c>
      <c r="F233" s="34" t="s">
        <v>124</v>
      </c>
      <c r="G233" s="34"/>
      <c r="H233" s="1"/>
      <c r="J233" s="1"/>
      <c r="K233" s="1"/>
    </row>
    <row r="234" spans="1:11" ht="12">
      <c r="A234" s="16"/>
      <c r="C234" s="27" t="s">
        <v>15</v>
      </c>
      <c r="D234" s="27" t="s">
        <v>15</v>
      </c>
      <c r="E234" s="27" t="s">
        <v>15</v>
      </c>
      <c r="F234" s="27" t="s">
        <v>15</v>
      </c>
      <c r="G234" s="27" t="s">
        <v>15</v>
      </c>
      <c r="H234" s="1"/>
      <c r="J234" s="1"/>
      <c r="K234" s="1"/>
    </row>
    <row r="235" spans="1:11" ht="12">
      <c r="A235" s="16"/>
      <c r="G235" s="1"/>
      <c r="H235" s="1"/>
      <c r="J235" s="1"/>
      <c r="K235" s="1"/>
    </row>
    <row r="236" spans="1:11" ht="12">
      <c r="A236" s="16"/>
      <c r="C236" s="16" t="s">
        <v>125</v>
      </c>
      <c r="D236" s="97">
        <v>0</v>
      </c>
      <c r="E236" s="97">
        <v>0</v>
      </c>
      <c r="F236" s="80">
        <v>0</v>
      </c>
      <c r="G236" s="1"/>
      <c r="H236" s="1"/>
      <c r="J236" s="1"/>
      <c r="K236" s="1"/>
    </row>
    <row r="237" spans="1:11" ht="12">
      <c r="A237" s="16"/>
      <c r="D237" s="97"/>
      <c r="E237" s="97"/>
      <c r="F237" s="97"/>
      <c r="G237" s="1"/>
      <c r="H237" s="1"/>
      <c r="J237" s="1"/>
      <c r="K237" s="1"/>
    </row>
    <row r="238" spans="1:11" ht="12">
      <c r="A238" s="16"/>
      <c r="C238" s="16" t="s">
        <v>126</v>
      </c>
      <c r="D238" s="80">
        <v>0</v>
      </c>
      <c r="E238" s="80">
        <v>0</v>
      </c>
      <c r="F238" s="80" t="e">
        <f>D238/E238</f>
        <v>#DIV/0!</v>
      </c>
      <c r="G238" s="15"/>
      <c r="H238" s="1"/>
      <c r="J238" s="1"/>
      <c r="K238" s="1"/>
    </row>
    <row r="239" spans="1:11" ht="12">
      <c r="A239" s="16"/>
      <c r="D239" s="82"/>
      <c r="E239" s="82"/>
      <c r="F239" s="82"/>
      <c r="G239" s="1"/>
      <c r="H239" s="1"/>
      <c r="J239" s="1"/>
      <c r="K239" s="1"/>
    </row>
    <row r="240" spans="1:11" ht="12">
      <c r="A240" s="16"/>
      <c r="C240" s="16" t="s">
        <v>127</v>
      </c>
      <c r="D240" s="80">
        <v>0</v>
      </c>
      <c r="E240" s="80">
        <v>0</v>
      </c>
      <c r="F240" s="80" t="e">
        <f>D240/E240</f>
        <v>#DIV/0!</v>
      </c>
      <c r="G240" s="15"/>
      <c r="H240" s="1"/>
      <c r="J240" s="1"/>
      <c r="K240" s="1"/>
    </row>
    <row r="241" spans="1:11" ht="12">
      <c r="A241" s="16"/>
      <c r="D241" s="82"/>
      <c r="E241" s="82"/>
      <c r="F241" s="82"/>
      <c r="G241" s="1"/>
      <c r="H241" s="1"/>
      <c r="J241" s="1"/>
      <c r="K241" s="1"/>
    </row>
    <row r="242" spans="1:11" ht="12">
      <c r="A242" s="16"/>
      <c r="C242" s="16" t="s">
        <v>128</v>
      </c>
      <c r="D242" s="80">
        <f>SUM(D236:D240)</f>
        <v>0</v>
      </c>
      <c r="E242" s="80">
        <f>SUM(E236:E240)</f>
        <v>0</v>
      </c>
      <c r="F242" s="80" t="e">
        <f>D242/E242</f>
        <v>#DIV/0!</v>
      </c>
      <c r="G242" s="41"/>
      <c r="H242" s="98"/>
      <c r="J242" s="1"/>
      <c r="K242" s="1"/>
    </row>
    <row r="243" spans="1:11" ht="12">
      <c r="A243" s="16"/>
      <c r="D243" s="99"/>
      <c r="E243" s="99"/>
      <c r="F243" s="99"/>
      <c r="G243" s="1"/>
      <c r="H243" s="1"/>
      <c r="J243" s="1"/>
      <c r="K243" s="1"/>
    </row>
    <row r="244" spans="1:11" ht="12">
      <c r="A244" s="16"/>
      <c r="D244" s="99"/>
      <c r="E244" s="99"/>
      <c r="F244" s="99"/>
      <c r="G244" s="1"/>
      <c r="H244" s="1"/>
      <c r="J244" s="1"/>
      <c r="K244" s="1"/>
    </row>
    <row r="245" spans="1:11" ht="12">
      <c r="A245" s="16"/>
      <c r="C245" s="16" t="s">
        <v>129</v>
      </c>
      <c r="D245" s="82">
        <v>0</v>
      </c>
      <c r="E245" s="82">
        <v>0</v>
      </c>
      <c r="F245" s="80" t="e">
        <f>D245/E245</f>
        <v>#DIV/0!</v>
      </c>
      <c r="G245" s="15"/>
      <c r="H245" s="1"/>
      <c r="J245" s="1"/>
      <c r="K245" s="1"/>
    </row>
    <row r="246" spans="1:11" ht="12">
      <c r="A246" s="16"/>
      <c r="D246" s="82"/>
      <c r="E246" s="82"/>
      <c r="F246" s="80"/>
      <c r="G246" s="1"/>
      <c r="H246" s="1"/>
      <c r="J246" s="1"/>
      <c r="K246" s="1"/>
    </row>
    <row r="247" spans="1:11" ht="12">
      <c r="A247" s="16"/>
      <c r="B247" s="16" t="s">
        <v>43</v>
      </c>
      <c r="C247" s="16" t="s">
        <v>130</v>
      </c>
      <c r="D247" s="82">
        <v>0</v>
      </c>
      <c r="E247" s="82">
        <v>0</v>
      </c>
      <c r="F247" s="80" t="e">
        <f>D247/E247</f>
        <v>#DIV/0!</v>
      </c>
      <c r="G247" s="15"/>
      <c r="H247" s="1"/>
      <c r="J247" s="1"/>
      <c r="K247" s="1"/>
    </row>
    <row r="248" spans="1:11" ht="12">
      <c r="A248" s="16"/>
      <c r="D248" s="82"/>
      <c r="E248" s="82"/>
      <c r="F248" s="80"/>
      <c r="G248" s="1"/>
      <c r="H248" s="1"/>
      <c r="J248" s="1"/>
      <c r="K248" s="1"/>
    </row>
    <row r="249" spans="1:11" ht="12">
      <c r="A249" s="16"/>
      <c r="C249" s="16" t="s">
        <v>131</v>
      </c>
      <c r="D249" s="82">
        <f>SUM(D245:D247)</f>
        <v>0</v>
      </c>
      <c r="E249" s="82">
        <f>SUM(E245:E247)</f>
        <v>0</v>
      </c>
      <c r="F249" s="80" t="e">
        <f>D249/E249</f>
        <v>#DIV/0!</v>
      </c>
      <c r="G249" s="15"/>
      <c r="H249" s="1"/>
      <c r="J249" s="1"/>
      <c r="K249" s="1"/>
    </row>
    <row r="250" spans="1:11" ht="12">
      <c r="A250" s="16"/>
      <c r="D250" s="100"/>
      <c r="E250" s="100"/>
      <c r="F250" s="80"/>
      <c r="G250" s="1"/>
      <c r="H250" s="1"/>
      <c r="J250" s="1"/>
      <c r="K250" s="1"/>
    </row>
    <row r="251" spans="1:11" ht="12">
      <c r="A251" s="16"/>
      <c r="C251" s="16" t="s">
        <v>132</v>
      </c>
      <c r="D251" s="101">
        <f>SUM(D242,D249)</f>
        <v>0</v>
      </c>
      <c r="E251" s="101">
        <f>SUM(E242,E249)</f>
        <v>0</v>
      </c>
      <c r="F251" s="80" t="e">
        <f>D251/E251</f>
        <v>#DIV/0!</v>
      </c>
      <c r="G251" s="15"/>
      <c r="H251" s="1"/>
      <c r="J251" s="1"/>
      <c r="K251" s="1"/>
    </row>
    <row r="252" spans="1:11" ht="12">
      <c r="A252" s="16"/>
      <c r="G252" s="1"/>
      <c r="H252" s="1"/>
      <c r="J252" s="1"/>
      <c r="K252" s="1"/>
    </row>
    <row r="253" spans="1:11" ht="12">
      <c r="A253" s="16"/>
      <c r="G253" s="1"/>
      <c r="H253" s="1"/>
      <c r="J253" s="1"/>
      <c r="K253" s="1"/>
    </row>
    <row r="254" spans="1:11" ht="12">
      <c r="A254" s="16"/>
      <c r="G254" s="1"/>
      <c r="H254" s="1"/>
      <c r="J254" s="1"/>
      <c r="K254" s="1"/>
    </row>
    <row r="255" spans="1:11" ht="12">
      <c r="A255" s="16"/>
      <c r="G255" s="1"/>
      <c r="H255" s="1"/>
      <c r="J255" s="1"/>
      <c r="K255" s="1"/>
    </row>
    <row r="256" spans="1:11" ht="12">
      <c r="A256" s="16"/>
      <c r="C256" s="16" t="s">
        <v>133</v>
      </c>
      <c r="G256" s="1"/>
      <c r="H256" s="1"/>
      <c r="J256" s="1"/>
      <c r="K256" s="1"/>
    </row>
    <row r="257" spans="1:11" ht="12">
      <c r="A257" s="16"/>
      <c r="C257" s="16" t="s">
        <v>134</v>
      </c>
      <c r="G257" s="1"/>
      <c r="H257" s="1"/>
      <c r="J257" s="1"/>
      <c r="K257" s="1"/>
    </row>
    <row r="258" spans="1:11" ht="12">
      <c r="A258" s="16"/>
      <c r="H258" s="64"/>
      <c r="K258" s="64"/>
    </row>
    <row r="259" spans="1:11" ht="12">
      <c r="A259" s="16"/>
      <c r="H259" s="64"/>
      <c r="K259" s="64"/>
    </row>
    <row r="260" spans="1:11" ht="12">
      <c r="A260" s="16"/>
      <c r="H260" s="64"/>
      <c r="K260" s="64"/>
    </row>
    <row r="261" spans="1:11" ht="12">
      <c r="A261" s="16"/>
      <c r="H261" s="64"/>
      <c r="K261" s="64"/>
    </row>
    <row r="262" spans="1:11" ht="12">
      <c r="A262" s="16"/>
      <c r="H262" s="64"/>
      <c r="K262" s="64"/>
    </row>
    <row r="263" spans="1:11" ht="12">
      <c r="A263" s="16"/>
      <c r="H263" s="64"/>
      <c r="K263" s="64"/>
    </row>
    <row r="264" spans="1:11" ht="12">
      <c r="A264" s="16"/>
      <c r="H264" s="64"/>
      <c r="K264" s="64"/>
    </row>
    <row r="265" spans="1:11" ht="12">
      <c r="A265" s="16"/>
      <c r="H265" s="64"/>
      <c r="K265" s="64"/>
    </row>
    <row r="266" spans="1:11" ht="12">
      <c r="A266" s="16"/>
      <c r="H266" s="64"/>
      <c r="K266" s="64"/>
    </row>
    <row r="267" spans="1:11" ht="12">
      <c r="A267" s="16"/>
      <c r="H267" s="64"/>
      <c r="K267" s="64"/>
    </row>
    <row r="268" spans="1:11" ht="12">
      <c r="A268" s="16"/>
      <c r="H268" s="64"/>
      <c r="K268" s="64"/>
    </row>
    <row r="269" spans="1:11" ht="12">
      <c r="A269" s="16"/>
      <c r="H269" s="64"/>
      <c r="K269" s="64"/>
    </row>
    <row r="270" spans="1:11" ht="12">
      <c r="A270" s="16"/>
      <c r="H270" s="64"/>
      <c r="K270" s="64"/>
    </row>
    <row r="271" spans="1:11" ht="12">
      <c r="A271" s="16"/>
      <c r="H271" s="64"/>
      <c r="K271" s="64"/>
    </row>
    <row r="272" spans="1:11" ht="12">
      <c r="A272" s="16"/>
      <c r="H272" s="64"/>
      <c r="K272" s="64"/>
    </row>
    <row r="273" spans="1:11" ht="12">
      <c r="A273" s="16"/>
      <c r="H273" s="64"/>
      <c r="K273" s="64"/>
    </row>
    <row r="274" spans="1:11" ht="12">
      <c r="A274" s="16"/>
      <c r="H274" s="64"/>
      <c r="K274" s="64"/>
    </row>
    <row r="275" spans="1:11" s="49" customFormat="1" ht="12">
      <c r="A275" s="24" t="str">
        <f>$A$83</f>
        <v>Institution No.:  </v>
      </c>
      <c r="E275" s="60"/>
      <c r="G275" s="61"/>
      <c r="H275" s="62"/>
      <c r="J275" s="61"/>
      <c r="K275" s="22" t="s">
        <v>135</v>
      </c>
    </row>
    <row r="276" spans="5:11" s="49" customFormat="1" ht="12">
      <c r="E276" s="60" t="s">
        <v>136</v>
      </c>
      <c r="G276" s="61"/>
      <c r="H276" s="62"/>
      <c r="J276" s="61"/>
      <c r="K276" s="62"/>
    </row>
    <row r="277" spans="1:11" ht="12">
      <c r="A277" s="24" t="str">
        <f>$A$42</f>
        <v>NAME: </v>
      </c>
      <c r="C277" s="1" t="str">
        <f>$D$20</f>
        <v>University of Colorado </v>
      </c>
      <c r="F277" s="45"/>
      <c r="G277" s="102"/>
      <c r="H277" s="103"/>
      <c r="J277" s="21"/>
      <c r="K277" s="26" t="str">
        <f>$K$3</f>
        <v>Date: October 13, 2014</v>
      </c>
    </row>
    <row r="278" spans="1:11" ht="12">
      <c r="A278" s="27" t="s">
        <v>15</v>
      </c>
      <c r="B278" s="27" t="s">
        <v>15</v>
      </c>
      <c r="C278" s="27" t="s">
        <v>15</v>
      </c>
      <c r="D278" s="27" t="s">
        <v>15</v>
      </c>
      <c r="E278" s="27" t="s">
        <v>15</v>
      </c>
      <c r="F278" s="27" t="s">
        <v>15</v>
      </c>
      <c r="G278" s="28" t="s">
        <v>15</v>
      </c>
      <c r="H278" s="29" t="s">
        <v>15</v>
      </c>
      <c r="I278" s="27" t="s">
        <v>15</v>
      </c>
      <c r="J278" s="28" t="s">
        <v>15</v>
      </c>
      <c r="K278" s="29" t="s">
        <v>15</v>
      </c>
    </row>
    <row r="279" spans="1:11" ht="12">
      <c r="A279" s="30" t="s">
        <v>16</v>
      </c>
      <c r="E279" s="30" t="s">
        <v>16</v>
      </c>
      <c r="F279" s="31"/>
      <c r="G279" s="32"/>
      <c r="H279" s="33" t="s">
        <v>18</v>
      </c>
      <c r="I279" s="31"/>
      <c r="J279" s="1"/>
      <c r="K279" s="1"/>
    </row>
    <row r="280" spans="1:11" ht="33.75" customHeight="1">
      <c r="A280" s="30" t="s">
        <v>20</v>
      </c>
      <c r="C280" s="34" t="s">
        <v>78</v>
      </c>
      <c r="D280" s="104" t="s">
        <v>137</v>
      </c>
      <c r="E280" s="30" t="s">
        <v>20</v>
      </c>
      <c r="F280" s="31"/>
      <c r="G280" s="32" t="s">
        <v>22</v>
      </c>
      <c r="H280" s="33" t="s">
        <v>23</v>
      </c>
      <c r="I280" s="31"/>
      <c r="J280" s="1"/>
      <c r="K280" s="1"/>
    </row>
    <row r="281" spans="1:11" ht="12">
      <c r="A281" s="27" t="s">
        <v>15</v>
      </c>
      <c r="B281" s="27" t="s">
        <v>15</v>
      </c>
      <c r="C281" s="27" t="s">
        <v>15</v>
      </c>
      <c r="D281" s="27" t="s">
        <v>15</v>
      </c>
      <c r="E281" s="27" t="s">
        <v>15</v>
      </c>
      <c r="F281" s="27" t="s">
        <v>15</v>
      </c>
      <c r="G281" s="28" t="s">
        <v>15</v>
      </c>
      <c r="H281" s="29" t="s">
        <v>15</v>
      </c>
      <c r="I281" s="27" t="s">
        <v>15</v>
      </c>
      <c r="J281" s="1"/>
      <c r="K281" s="1"/>
    </row>
    <row r="282" spans="1:11" ht="12">
      <c r="A282" s="15">
        <v>1</v>
      </c>
      <c r="C282" s="16" t="s">
        <v>138</v>
      </c>
      <c r="E282" s="15">
        <v>1</v>
      </c>
      <c r="G282" s="21"/>
      <c r="H282" s="64"/>
      <c r="J282" s="1"/>
      <c r="K282" s="1"/>
    </row>
    <row r="283" spans="1:11" ht="12">
      <c r="A283" s="15">
        <f>(A282+1)</f>
        <v>2</v>
      </c>
      <c r="C283" s="16" t="s">
        <v>139</v>
      </c>
      <c r="D283" s="16" t="s">
        <v>140</v>
      </c>
      <c r="E283" s="15">
        <f>(E282+1)</f>
        <v>2</v>
      </c>
      <c r="F283" s="17"/>
      <c r="G283" s="88">
        <v>0</v>
      </c>
      <c r="H283" s="87">
        <v>0</v>
      </c>
      <c r="I283" s="87"/>
      <c r="J283" s="1"/>
      <c r="K283" s="1"/>
    </row>
    <row r="284" spans="1:11" ht="12">
      <c r="A284" s="15">
        <f>(A283+1)</f>
        <v>3</v>
      </c>
      <c r="D284" s="16" t="s">
        <v>141</v>
      </c>
      <c r="E284" s="15">
        <f>(E283+1)</f>
        <v>3</v>
      </c>
      <c r="F284" s="17"/>
      <c r="G284" s="88">
        <v>0</v>
      </c>
      <c r="H284" s="87">
        <v>0</v>
      </c>
      <c r="I284" s="87"/>
      <c r="J284" s="1"/>
      <c r="K284" s="1"/>
    </row>
    <row r="285" spans="1:11" ht="12">
      <c r="A285" s="15">
        <v>4</v>
      </c>
      <c r="C285" s="16" t="s">
        <v>142</v>
      </c>
      <c r="D285" s="16" t="s">
        <v>143</v>
      </c>
      <c r="E285" s="15">
        <v>4</v>
      </c>
      <c r="F285" s="17"/>
      <c r="G285" s="88">
        <v>0</v>
      </c>
      <c r="H285" s="87">
        <v>0</v>
      </c>
      <c r="I285" s="87"/>
      <c r="J285" s="1"/>
      <c r="K285" s="1"/>
    </row>
    <row r="286" spans="1:11" ht="12">
      <c r="A286" s="15">
        <f>(A285+1)</f>
        <v>5</v>
      </c>
      <c r="D286" s="16" t="s">
        <v>144</v>
      </c>
      <c r="E286" s="15">
        <f>(E285+1)</f>
        <v>5</v>
      </c>
      <c r="F286" s="17"/>
      <c r="G286" s="88">
        <v>0</v>
      </c>
      <c r="H286" s="87">
        <v>0</v>
      </c>
      <c r="I286" s="87"/>
      <c r="J286" s="1"/>
      <c r="K286" s="1"/>
    </row>
    <row r="287" spans="1:11" ht="12">
      <c r="A287" s="15">
        <f>(A286+1)</f>
        <v>6</v>
      </c>
      <c r="C287" s="16" t="s">
        <v>145</v>
      </c>
      <c r="E287" s="15">
        <f>(E286+1)</f>
        <v>6</v>
      </c>
      <c r="G287" s="83">
        <f>SUM(G283:G286)</f>
        <v>0</v>
      </c>
      <c r="H287" s="83">
        <f>SUM(H283:H286)</f>
        <v>0</v>
      </c>
      <c r="I287" s="83"/>
      <c r="J287" s="1"/>
      <c r="K287" s="1"/>
    </row>
    <row r="288" spans="1:11" ht="12">
      <c r="A288" s="15">
        <f>(A287+1)</f>
        <v>7</v>
      </c>
      <c r="C288" s="16" t="s">
        <v>146</v>
      </c>
      <c r="E288" s="15">
        <f>(E287+1)</f>
        <v>7</v>
      </c>
      <c r="G288" s="80"/>
      <c r="H288" s="79"/>
      <c r="I288" s="83"/>
      <c r="J288" s="1"/>
      <c r="K288" s="1"/>
    </row>
    <row r="289" spans="1:11" ht="12">
      <c r="A289" s="15">
        <f>(A288+1)</f>
        <v>8</v>
      </c>
      <c r="C289" s="16" t="s">
        <v>139</v>
      </c>
      <c r="D289" s="16" t="s">
        <v>140</v>
      </c>
      <c r="E289" s="15">
        <f>(E288+1)</f>
        <v>8</v>
      </c>
      <c r="F289" s="17"/>
      <c r="G289" s="88">
        <v>0</v>
      </c>
      <c r="H289" s="87">
        <v>0</v>
      </c>
      <c r="I289" s="87"/>
      <c r="J289" s="1"/>
      <c r="K289" s="1"/>
    </row>
    <row r="290" spans="1:11" ht="12">
      <c r="A290" s="15">
        <v>9</v>
      </c>
      <c r="D290" s="16" t="s">
        <v>141</v>
      </c>
      <c r="E290" s="15">
        <v>9</v>
      </c>
      <c r="F290" s="17"/>
      <c r="G290" s="88">
        <v>0</v>
      </c>
      <c r="H290" s="87">
        <v>0</v>
      </c>
      <c r="I290" s="87"/>
      <c r="J290" s="1"/>
      <c r="K290" s="1"/>
    </row>
    <row r="291" spans="1:11" ht="12">
      <c r="A291" s="15">
        <v>10</v>
      </c>
      <c r="C291" s="16" t="s">
        <v>142</v>
      </c>
      <c r="D291" s="16" t="s">
        <v>143</v>
      </c>
      <c r="E291" s="15">
        <v>10</v>
      </c>
      <c r="F291" s="17"/>
      <c r="G291" s="88">
        <v>0</v>
      </c>
      <c r="H291" s="87">
        <v>0</v>
      </c>
      <c r="I291" s="87"/>
      <c r="J291" s="1"/>
      <c r="K291" s="1"/>
    </row>
    <row r="292" spans="1:11" ht="12">
      <c r="A292" s="15">
        <f>(A291+1)</f>
        <v>11</v>
      </c>
      <c r="D292" s="16" t="s">
        <v>144</v>
      </c>
      <c r="E292" s="15">
        <f>(E291+1)</f>
        <v>11</v>
      </c>
      <c r="F292" s="17"/>
      <c r="G292" s="88">
        <v>0</v>
      </c>
      <c r="H292" s="87">
        <v>0</v>
      </c>
      <c r="I292" s="87"/>
      <c r="J292" s="1"/>
      <c r="K292" s="1"/>
    </row>
    <row r="293" spans="1:11" ht="12">
      <c r="A293" s="15">
        <f>(A292+1)</f>
        <v>12</v>
      </c>
      <c r="C293" s="16" t="s">
        <v>147</v>
      </c>
      <c r="E293" s="15">
        <f>(E292+1)</f>
        <v>12</v>
      </c>
      <c r="G293" s="82">
        <f>SUM(G289:G292)</f>
        <v>0</v>
      </c>
      <c r="H293" s="83">
        <f>SUM(H289:H292)</f>
        <v>0</v>
      </c>
      <c r="I293" s="83"/>
      <c r="J293" s="1"/>
      <c r="K293" s="1"/>
    </row>
    <row r="294" spans="1:11" ht="12">
      <c r="A294" s="15">
        <f>(A293+1)</f>
        <v>13</v>
      </c>
      <c r="C294" s="16" t="s">
        <v>148</v>
      </c>
      <c r="E294" s="15">
        <f>(E293+1)</f>
        <v>13</v>
      </c>
      <c r="G294" s="80"/>
      <c r="H294" s="79"/>
      <c r="I294" s="83"/>
      <c r="J294" s="1"/>
      <c r="K294" s="1"/>
    </row>
    <row r="295" spans="1:11" ht="12">
      <c r="A295" s="15">
        <f>(A294+1)</f>
        <v>14</v>
      </c>
      <c r="C295" s="16" t="s">
        <v>139</v>
      </c>
      <c r="D295" s="16" t="s">
        <v>140</v>
      </c>
      <c r="E295" s="15">
        <f>(E294+1)</f>
        <v>14</v>
      </c>
      <c r="F295" s="17"/>
      <c r="G295" s="88"/>
      <c r="H295" s="87">
        <v>0</v>
      </c>
      <c r="I295" s="87"/>
      <c r="J295" s="1"/>
      <c r="K295" s="1"/>
    </row>
    <row r="296" spans="1:11" ht="12">
      <c r="A296" s="15">
        <v>15</v>
      </c>
      <c r="C296" s="16"/>
      <c r="D296" s="16" t="s">
        <v>141</v>
      </c>
      <c r="E296" s="15">
        <v>15</v>
      </c>
      <c r="F296" s="17"/>
      <c r="G296" s="88"/>
      <c r="H296" s="87">
        <v>0</v>
      </c>
      <c r="I296" s="87"/>
      <c r="J296" s="1"/>
      <c r="K296" s="1"/>
    </row>
    <row r="297" spans="1:11" ht="12">
      <c r="A297" s="15">
        <v>16</v>
      </c>
      <c r="C297" s="16" t="s">
        <v>142</v>
      </c>
      <c r="D297" s="16" t="s">
        <v>143</v>
      </c>
      <c r="E297" s="15">
        <v>16</v>
      </c>
      <c r="F297" s="17"/>
      <c r="G297" s="88"/>
      <c r="H297" s="87">
        <v>0</v>
      </c>
      <c r="I297" s="87"/>
      <c r="J297" s="1"/>
      <c r="K297" s="1"/>
    </row>
    <row r="298" spans="1:11" ht="12">
      <c r="A298" s="15">
        <v>17</v>
      </c>
      <c r="C298" s="16"/>
      <c r="D298" s="16" t="s">
        <v>144</v>
      </c>
      <c r="E298" s="15">
        <v>17</v>
      </c>
      <c r="G298" s="82"/>
      <c r="H298" s="83">
        <v>0</v>
      </c>
      <c r="I298" s="83"/>
      <c r="J298" s="1"/>
      <c r="K298" s="1"/>
    </row>
    <row r="299" spans="1:11" ht="12">
      <c r="A299" s="15">
        <v>18</v>
      </c>
      <c r="C299" s="16" t="s">
        <v>149</v>
      </c>
      <c r="D299" s="16"/>
      <c r="E299" s="15">
        <v>18</v>
      </c>
      <c r="G299" s="82">
        <f>SUM(G295:G298)</f>
        <v>0</v>
      </c>
      <c r="H299" s="83">
        <f>SUM(H295:H298)</f>
        <v>0</v>
      </c>
      <c r="I299" s="83"/>
      <c r="J299" s="1"/>
      <c r="K299" s="1"/>
    </row>
    <row r="300" spans="1:11" ht="12">
      <c r="A300" s="15">
        <v>19</v>
      </c>
      <c r="C300" s="16" t="s">
        <v>150</v>
      </c>
      <c r="D300" s="16"/>
      <c r="E300" s="15">
        <v>19</v>
      </c>
      <c r="G300" s="82"/>
      <c r="H300" s="83"/>
      <c r="I300" s="83"/>
      <c r="J300" s="1"/>
      <c r="K300" s="1"/>
    </row>
    <row r="301" spans="1:11" ht="12">
      <c r="A301" s="15">
        <v>20</v>
      </c>
      <c r="C301" s="16" t="s">
        <v>139</v>
      </c>
      <c r="D301" s="16" t="s">
        <v>140</v>
      </c>
      <c r="E301" s="15">
        <v>20</v>
      </c>
      <c r="F301" s="105"/>
      <c r="G301" s="88">
        <v>0</v>
      </c>
      <c r="H301" s="87">
        <v>0</v>
      </c>
      <c r="I301" s="87"/>
      <c r="J301" s="1"/>
      <c r="K301" s="1"/>
    </row>
    <row r="302" spans="1:11" ht="12">
      <c r="A302" s="15">
        <v>21</v>
      </c>
      <c r="C302" s="16"/>
      <c r="D302" s="16" t="s">
        <v>141</v>
      </c>
      <c r="E302" s="15">
        <v>21</v>
      </c>
      <c r="F302" s="105"/>
      <c r="G302" s="88">
        <v>0</v>
      </c>
      <c r="H302" s="87">
        <v>0</v>
      </c>
      <c r="I302" s="87"/>
      <c r="J302" s="1"/>
      <c r="K302" s="1"/>
    </row>
    <row r="303" spans="1:11" ht="12">
      <c r="A303" s="15">
        <v>22</v>
      </c>
      <c r="C303" s="16" t="s">
        <v>142</v>
      </c>
      <c r="D303" s="16" t="s">
        <v>143</v>
      </c>
      <c r="E303" s="15">
        <v>22</v>
      </c>
      <c r="F303" s="105"/>
      <c r="G303" s="88">
        <v>0</v>
      </c>
      <c r="H303" s="87">
        <v>0</v>
      </c>
      <c r="I303" s="87"/>
      <c r="J303" s="1"/>
      <c r="K303" s="1"/>
    </row>
    <row r="304" spans="1:11" ht="12">
      <c r="A304" s="15">
        <v>23</v>
      </c>
      <c r="D304" s="16" t="s">
        <v>144</v>
      </c>
      <c r="E304" s="15">
        <v>23</v>
      </c>
      <c r="F304" s="105"/>
      <c r="G304" s="88">
        <v>0</v>
      </c>
      <c r="H304" s="87">
        <v>0</v>
      </c>
      <c r="I304" s="87"/>
      <c r="J304" s="1"/>
      <c r="K304" s="1"/>
    </row>
    <row r="305" spans="1:11" ht="12">
      <c r="A305" s="15">
        <v>24</v>
      </c>
      <c r="C305" s="16" t="s">
        <v>151</v>
      </c>
      <c r="E305" s="15">
        <v>24</v>
      </c>
      <c r="F305" s="75"/>
      <c r="G305" s="80">
        <f>SUM(G301:G304)</f>
        <v>0</v>
      </c>
      <c r="H305" s="79">
        <f>SUM(H301:H304)</f>
        <v>0</v>
      </c>
      <c r="I305" s="79"/>
      <c r="J305" s="1"/>
      <c r="K305" s="1"/>
    </row>
    <row r="306" spans="1:11" ht="12">
      <c r="A306" s="15">
        <v>25</v>
      </c>
      <c r="C306" s="16" t="s">
        <v>152</v>
      </c>
      <c r="E306" s="15">
        <v>25</v>
      </c>
      <c r="G306" s="82"/>
      <c r="H306" s="83"/>
      <c r="I306" s="83"/>
      <c r="J306" s="1"/>
      <c r="K306" s="1"/>
    </row>
    <row r="307" spans="1:11" ht="12">
      <c r="A307" s="15">
        <v>26</v>
      </c>
      <c r="C307" s="16" t="s">
        <v>139</v>
      </c>
      <c r="D307" s="16" t="s">
        <v>140</v>
      </c>
      <c r="E307" s="15">
        <v>26</v>
      </c>
      <c r="G307" s="82">
        <f aca="true" t="shared" si="0" ref="G307:H310">G283+G289+G295+G301</f>
        <v>0</v>
      </c>
      <c r="H307" s="83">
        <f t="shared" si="0"/>
        <v>0</v>
      </c>
      <c r="I307" s="83"/>
      <c r="J307" s="1"/>
      <c r="K307" s="1"/>
    </row>
    <row r="308" spans="1:11" ht="12">
      <c r="A308" s="15">
        <v>27</v>
      </c>
      <c r="C308" s="16"/>
      <c r="D308" s="16" t="s">
        <v>141</v>
      </c>
      <c r="E308" s="15">
        <v>27</v>
      </c>
      <c r="G308" s="82">
        <f t="shared" si="0"/>
        <v>0</v>
      </c>
      <c r="H308" s="83">
        <f t="shared" si="0"/>
        <v>0</v>
      </c>
      <c r="I308" s="83"/>
      <c r="J308" s="1"/>
      <c r="K308" s="1"/>
    </row>
    <row r="309" spans="1:11" ht="12">
      <c r="A309" s="15">
        <v>28</v>
      </c>
      <c r="C309" s="16" t="s">
        <v>142</v>
      </c>
      <c r="D309" s="16" t="s">
        <v>143</v>
      </c>
      <c r="E309" s="15">
        <v>28</v>
      </c>
      <c r="G309" s="82">
        <f t="shared" si="0"/>
        <v>0</v>
      </c>
      <c r="H309" s="83">
        <f t="shared" si="0"/>
        <v>0</v>
      </c>
      <c r="I309" s="83"/>
      <c r="J309" s="1"/>
      <c r="K309" s="1"/>
    </row>
    <row r="310" spans="1:11" ht="12">
      <c r="A310" s="15">
        <v>29</v>
      </c>
      <c r="D310" s="16" t="s">
        <v>144</v>
      </c>
      <c r="E310" s="15">
        <v>29</v>
      </c>
      <c r="G310" s="82">
        <f t="shared" si="0"/>
        <v>0</v>
      </c>
      <c r="H310" s="83">
        <f t="shared" si="0"/>
        <v>0</v>
      </c>
      <c r="I310" s="83"/>
      <c r="J310" s="1"/>
      <c r="K310" s="1"/>
    </row>
    <row r="311" spans="1:11" ht="12">
      <c r="A311" s="15">
        <v>30</v>
      </c>
      <c r="E311" s="15">
        <v>30</v>
      </c>
      <c r="G311" s="80"/>
      <c r="H311" s="79"/>
      <c r="I311" s="83"/>
      <c r="J311" s="1"/>
      <c r="K311" s="1"/>
    </row>
    <row r="312" spans="1:11" ht="12">
      <c r="A312" s="15">
        <v>31</v>
      </c>
      <c r="C312" s="16" t="s">
        <v>153</v>
      </c>
      <c r="E312" s="15">
        <v>31</v>
      </c>
      <c r="G312" s="82">
        <f>SUM(G307:G308)</f>
        <v>0</v>
      </c>
      <c r="H312" s="83">
        <f>SUM(H307:H308)</f>
        <v>0</v>
      </c>
      <c r="I312" s="83"/>
      <c r="J312" s="1"/>
      <c r="K312" s="1"/>
    </row>
    <row r="313" spans="1:11" ht="12">
      <c r="A313" s="15">
        <v>32</v>
      </c>
      <c r="C313" s="16" t="s">
        <v>154</v>
      </c>
      <c r="E313" s="15">
        <v>32</v>
      </c>
      <c r="G313" s="82">
        <f>SUM(G309:G310)</f>
        <v>0</v>
      </c>
      <c r="H313" s="83">
        <f>SUM(H309:H310)</f>
        <v>0</v>
      </c>
      <c r="I313" s="83"/>
      <c r="J313" s="1"/>
      <c r="K313" s="1"/>
    </row>
    <row r="314" spans="1:11" ht="12">
      <c r="A314" s="15">
        <v>33</v>
      </c>
      <c r="C314" s="16" t="s">
        <v>155</v>
      </c>
      <c r="E314" s="15">
        <v>33</v>
      </c>
      <c r="F314" s="75"/>
      <c r="G314" s="80">
        <f>SUM(G307,G309)</f>
        <v>0</v>
      </c>
      <c r="H314" s="79">
        <f>SUM(H307,H309)</f>
        <v>0</v>
      </c>
      <c r="I314" s="79"/>
      <c r="J314" s="1"/>
      <c r="K314" s="1"/>
    </row>
    <row r="315" spans="1:11" ht="12">
      <c r="A315" s="15">
        <v>34</v>
      </c>
      <c r="C315" s="16" t="s">
        <v>156</v>
      </c>
      <c r="E315" s="15">
        <v>34</v>
      </c>
      <c r="F315" s="75"/>
      <c r="G315" s="80">
        <f>SUM(G308,G310)</f>
        <v>0</v>
      </c>
      <c r="H315" s="79">
        <f>SUM(H308,H310)</f>
        <v>0</v>
      </c>
      <c r="I315" s="79"/>
      <c r="J315" s="1"/>
      <c r="K315" s="1"/>
    </row>
    <row r="316" spans="1:11" ht="12">
      <c r="A316" s="16"/>
      <c r="C316" s="27" t="s">
        <v>15</v>
      </c>
      <c r="D316" s="27" t="s">
        <v>15</v>
      </c>
      <c r="E316" s="27" t="s">
        <v>15</v>
      </c>
      <c r="F316" s="27" t="s">
        <v>15</v>
      </c>
      <c r="G316" s="27" t="s">
        <v>15</v>
      </c>
      <c r="H316" s="27" t="s">
        <v>15</v>
      </c>
      <c r="I316" s="27" t="s">
        <v>15</v>
      </c>
      <c r="J316" s="1"/>
      <c r="K316" s="1"/>
    </row>
    <row r="317" spans="1:11" ht="12">
      <c r="A317" s="15">
        <v>35</v>
      </c>
      <c r="C317" s="1" t="s">
        <v>157</v>
      </c>
      <c r="E317" s="15">
        <v>35</v>
      </c>
      <c r="G317" s="82">
        <f>SUM(G314:G315)</f>
        <v>0</v>
      </c>
      <c r="H317" s="83">
        <f>SUM(H314:H315)</f>
        <v>0</v>
      </c>
      <c r="I317" s="83"/>
      <c r="J317" s="1"/>
      <c r="K317" s="1"/>
    </row>
    <row r="318" spans="3:11" ht="12">
      <c r="C318" s="16" t="s">
        <v>158</v>
      </c>
      <c r="F318" s="106" t="s">
        <v>15</v>
      </c>
      <c r="G318" s="28"/>
      <c r="H318" s="29"/>
      <c r="I318" s="106"/>
      <c r="J318" s="1"/>
      <c r="K318" s="1"/>
    </row>
    <row r="319" spans="3:11" ht="12">
      <c r="C319" s="16"/>
      <c r="F319" s="106"/>
      <c r="G319" s="28"/>
      <c r="H319" s="29"/>
      <c r="I319" s="106"/>
      <c r="J319" s="1"/>
      <c r="K319" s="1"/>
    </row>
    <row r="320" spans="10:11" ht="12">
      <c r="J320" s="1"/>
      <c r="K320" s="1"/>
    </row>
    <row r="321" spans="1:11" ht="36" customHeight="1">
      <c r="A321" s="1">
        <v>36</v>
      </c>
      <c r="B321" s="46"/>
      <c r="C321" s="47" t="s">
        <v>62</v>
      </c>
      <c r="D321" s="47"/>
      <c r="E321" s="47"/>
      <c r="F321" s="47"/>
      <c r="G321" s="47"/>
      <c r="H321" s="47"/>
      <c r="I321" s="47"/>
      <c r="J321" s="47"/>
      <c r="K321" s="1"/>
    </row>
    <row r="322" spans="3:11" ht="12">
      <c r="C322" s="1" t="s">
        <v>159</v>
      </c>
      <c r="F322" s="106"/>
      <c r="G322" s="28"/>
      <c r="H322" s="64"/>
      <c r="I322" s="106"/>
      <c r="J322" s="28"/>
      <c r="K322" s="64"/>
    </row>
    <row r="323" spans="3:11" ht="12">
      <c r="C323" s="1" t="s">
        <v>11</v>
      </c>
      <c r="F323" s="106"/>
      <c r="G323" s="28"/>
      <c r="H323" s="64"/>
      <c r="I323" s="106"/>
      <c r="J323" s="28"/>
      <c r="K323" s="64"/>
    </row>
    <row r="324" ht="12">
      <c r="A324" s="16"/>
    </row>
    <row r="325" spans="1:11" s="49" customFormat="1" ht="12">
      <c r="A325" s="24" t="str">
        <f>$A$83</f>
        <v>Institution No.:  </v>
      </c>
      <c r="E325" s="60"/>
      <c r="G325" s="61"/>
      <c r="H325" s="62"/>
      <c r="J325" s="61"/>
      <c r="K325" s="107" t="s">
        <v>160</v>
      </c>
    </row>
    <row r="326" spans="4:11" s="49" customFormat="1" ht="12">
      <c r="D326" s="76" t="s">
        <v>161</v>
      </c>
      <c r="E326" s="60"/>
      <c r="G326" s="61"/>
      <c r="H326" s="62"/>
      <c r="J326" s="61"/>
      <c r="K326" s="62"/>
    </row>
    <row r="327" spans="1:11" ht="12">
      <c r="A327" s="24" t="str">
        <f>$A$42</f>
        <v>NAME: </v>
      </c>
      <c r="C327" s="1" t="str">
        <f>$D$20</f>
        <v>University of Colorado </v>
      </c>
      <c r="F327" s="108"/>
      <c r="G327" s="102"/>
      <c r="H327" s="103"/>
      <c r="J327" s="21"/>
      <c r="K327" s="26" t="str">
        <f>$K$3</f>
        <v>Date: October 13, 2014</v>
      </c>
    </row>
    <row r="328" spans="1:11" ht="12">
      <c r="A328" s="27" t="s">
        <v>15</v>
      </c>
      <c r="B328" s="27" t="s">
        <v>15</v>
      </c>
      <c r="C328" s="27" t="s">
        <v>15</v>
      </c>
      <c r="D328" s="27" t="s">
        <v>15</v>
      </c>
      <c r="E328" s="27" t="s">
        <v>15</v>
      </c>
      <c r="F328" s="27" t="s">
        <v>15</v>
      </c>
      <c r="G328" s="28" t="s">
        <v>15</v>
      </c>
      <c r="H328" s="29" t="s">
        <v>15</v>
      </c>
      <c r="I328" s="27" t="s">
        <v>15</v>
      </c>
      <c r="J328" s="28" t="s">
        <v>15</v>
      </c>
      <c r="K328" s="29" t="s">
        <v>15</v>
      </c>
    </row>
    <row r="329" spans="1:11" ht="12">
      <c r="A329" s="30" t="s">
        <v>16</v>
      </c>
      <c r="E329" s="30" t="s">
        <v>16</v>
      </c>
      <c r="G329" s="32"/>
      <c r="H329" s="33" t="s">
        <v>18</v>
      </c>
      <c r="I329" s="31"/>
      <c r="J329" s="32"/>
      <c r="K329" s="33" t="s">
        <v>19</v>
      </c>
    </row>
    <row r="330" spans="1:11" ht="12">
      <c r="A330" s="30" t="s">
        <v>20</v>
      </c>
      <c r="C330" s="34" t="s">
        <v>78</v>
      </c>
      <c r="E330" s="30" t="s">
        <v>20</v>
      </c>
      <c r="G330" s="21"/>
      <c r="H330" s="33" t="s">
        <v>23</v>
      </c>
      <c r="J330" s="21"/>
      <c r="K330" s="33" t="s">
        <v>24</v>
      </c>
    </row>
    <row r="331" spans="1:11" ht="12">
      <c r="A331" s="27" t="s">
        <v>15</v>
      </c>
      <c r="B331" s="27" t="s">
        <v>15</v>
      </c>
      <c r="C331" s="27" t="s">
        <v>15</v>
      </c>
      <c r="D331" s="27" t="s">
        <v>15</v>
      </c>
      <c r="E331" s="27" t="s">
        <v>15</v>
      </c>
      <c r="F331" s="27" t="s">
        <v>15</v>
      </c>
      <c r="G331" s="28" t="s">
        <v>15</v>
      </c>
      <c r="H331" s="29" t="s">
        <v>15</v>
      </c>
      <c r="I331" s="27" t="s">
        <v>15</v>
      </c>
      <c r="J331" s="28" t="s">
        <v>15</v>
      </c>
      <c r="K331" s="29" t="s">
        <v>15</v>
      </c>
    </row>
    <row r="332" spans="1:11" ht="12">
      <c r="A332" s="109">
        <v>1</v>
      </c>
      <c r="C332" s="16" t="s">
        <v>162</v>
      </c>
      <c r="E332" s="109">
        <v>1</v>
      </c>
      <c r="G332" s="21"/>
      <c r="H332" s="64" t="s">
        <v>163</v>
      </c>
      <c r="J332" s="21"/>
      <c r="K332" s="64" t="s">
        <v>163</v>
      </c>
    </row>
    <row r="333" spans="1:11" ht="12">
      <c r="A333" s="109">
        <v>2</v>
      </c>
      <c r="C333" s="16" t="s">
        <v>59</v>
      </c>
      <c r="E333" s="109">
        <v>2</v>
      </c>
      <c r="G333" s="21"/>
      <c r="H333" s="64">
        <v>0</v>
      </c>
      <c r="J333" s="21"/>
      <c r="K333" s="64">
        <v>0</v>
      </c>
    </row>
    <row r="334" spans="1:11" ht="12">
      <c r="A334" s="1">
        <v>3</v>
      </c>
      <c r="C334" s="1" t="s">
        <v>164</v>
      </c>
      <c r="E334" s="1">
        <v>3</v>
      </c>
      <c r="F334" s="64"/>
      <c r="G334" s="64"/>
      <c r="H334" s="64"/>
      <c r="I334" s="64"/>
      <c r="J334" s="64"/>
      <c r="K334" s="64"/>
    </row>
    <row r="335" spans="1:11" ht="12">
      <c r="A335" s="109">
        <v>4</v>
      </c>
      <c r="C335" s="1" t="s">
        <v>165</v>
      </c>
      <c r="E335" s="109">
        <v>4</v>
      </c>
      <c r="F335" s="64"/>
      <c r="G335" s="64"/>
      <c r="H335" s="64"/>
      <c r="I335" s="64"/>
      <c r="J335" s="64"/>
      <c r="K335" s="64"/>
    </row>
    <row r="336" spans="1:11" ht="12">
      <c r="A336" s="109">
        <v>5</v>
      </c>
      <c r="C336" s="1" t="s">
        <v>166</v>
      </c>
      <c r="E336" s="109">
        <v>5</v>
      </c>
      <c r="F336" s="64"/>
      <c r="G336" s="64"/>
      <c r="H336" s="64"/>
      <c r="I336" s="64"/>
      <c r="J336" s="64"/>
      <c r="K336" s="64"/>
    </row>
    <row r="337" spans="1:11" ht="12">
      <c r="A337" s="109">
        <v>6</v>
      </c>
      <c r="E337" s="109">
        <v>6</v>
      </c>
      <c r="F337" s="64"/>
      <c r="G337" s="64"/>
      <c r="H337" s="64"/>
      <c r="I337" s="64"/>
      <c r="J337" s="64"/>
      <c r="K337" s="64"/>
    </row>
    <row r="338" spans="1:11" ht="12">
      <c r="A338" s="109">
        <v>7</v>
      </c>
      <c r="E338" s="109">
        <v>7</v>
      </c>
      <c r="F338" s="64"/>
      <c r="G338" s="64"/>
      <c r="H338" s="64"/>
      <c r="I338" s="64"/>
      <c r="J338" s="64"/>
      <c r="K338" s="64"/>
    </row>
    <row r="339" spans="1:11" ht="12">
      <c r="A339" s="109">
        <v>8</v>
      </c>
      <c r="E339" s="109">
        <v>8</v>
      </c>
      <c r="F339" s="64"/>
      <c r="G339" s="64"/>
      <c r="H339" s="64"/>
      <c r="I339" s="64"/>
      <c r="J339" s="64"/>
      <c r="K339" s="64"/>
    </row>
    <row r="340" spans="1:11" ht="12">
      <c r="A340" s="109">
        <v>9</v>
      </c>
      <c r="E340" s="109">
        <v>9</v>
      </c>
      <c r="F340" s="64"/>
      <c r="G340" s="64"/>
      <c r="H340" s="64"/>
      <c r="I340" s="64"/>
      <c r="J340" s="64"/>
      <c r="K340" s="64"/>
    </row>
    <row r="341" spans="1:11" ht="12">
      <c r="A341" s="109">
        <v>10</v>
      </c>
      <c r="E341" s="109">
        <v>10</v>
      </c>
      <c r="F341" s="64"/>
      <c r="G341" s="64"/>
      <c r="H341" s="64"/>
      <c r="I341" s="64"/>
      <c r="J341" s="64"/>
      <c r="K341" s="64"/>
    </row>
    <row r="342" spans="1:11" ht="12">
      <c r="A342" s="109">
        <v>11</v>
      </c>
      <c r="E342" s="109">
        <v>11</v>
      </c>
      <c r="F342" s="64"/>
      <c r="G342" s="64"/>
      <c r="H342" s="64"/>
      <c r="I342" s="64"/>
      <c r="J342" s="64"/>
      <c r="K342" s="64"/>
    </row>
    <row r="343" spans="1:11" ht="12">
      <c r="A343" s="109">
        <v>12</v>
      </c>
      <c r="E343" s="109">
        <v>12</v>
      </c>
      <c r="F343" s="64"/>
      <c r="G343" s="64"/>
      <c r="H343" s="64"/>
      <c r="I343" s="64"/>
      <c r="J343" s="64"/>
      <c r="K343" s="64"/>
    </row>
    <row r="344" spans="1:11" ht="12">
      <c r="A344" s="109">
        <v>13</v>
      </c>
      <c r="E344" s="109">
        <v>13</v>
      </c>
      <c r="F344" s="64"/>
      <c r="G344" s="64"/>
      <c r="H344" s="64"/>
      <c r="I344" s="64"/>
      <c r="J344" s="64"/>
      <c r="K344" s="64"/>
    </row>
    <row r="345" spans="1:11" ht="12">
      <c r="A345" s="109">
        <v>14</v>
      </c>
      <c r="C345" s="110" t="s">
        <v>43</v>
      </c>
      <c r="D345" s="111"/>
      <c r="E345" s="109">
        <v>14</v>
      </c>
      <c r="F345" s="64"/>
      <c r="G345" s="64"/>
      <c r="H345" s="64"/>
      <c r="I345" s="64"/>
      <c r="J345" s="64"/>
      <c r="K345" s="64"/>
    </row>
    <row r="346" spans="1:11" ht="12">
      <c r="A346" s="109">
        <v>15</v>
      </c>
      <c r="C346" s="110"/>
      <c r="D346" s="111"/>
      <c r="E346" s="109">
        <v>15</v>
      </c>
      <c r="F346" s="64"/>
      <c r="G346" s="64"/>
      <c r="H346" s="64"/>
      <c r="I346" s="64"/>
      <c r="J346" s="64"/>
      <c r="K346" s="64"/>
    </row>
    <row r="347" spans="1:11" ht="12">
      <c r="A347" s="109">
        <v>16</v>
      </c>
      <c r="E347" s="109">
        <v>16</v>
      </c>
      <c r="F347" s="64"/>
      <c r="G347" s="64"/>
      <c r="H347" s="64"/>
      <c r="I347" s="64"/>
      <c r="J347" s="64"/>
      <c r="K347" s="64"/>
    </row>
    <row r="348" spans="1:11" ht="12">
      <c r="A348" s="109">
        <v>17</v>
      </c>
      <c r="C348" s="16" t="s">
        <v>43</v>
      </c>
      <c r="E348" s="109">
        <v>17</v>
      </c>
      <c r="F348" s="64"/>
      <c r="G348" s="64"/>
      <c r="H348" s="64"/>
      <c r="I348" s="64"/>
      <c r="J348" s="64"/>
      <c r="K348" s="64"/>
    </row>
    <row r="349" spans="1:11" ht="12">
      <c r="A349" s="109">
        <v>18</v>
      </c>
      <c r="E349" s="109">
        <v>18</v>
      </c>
      <c r="F349" s="64"/>
      <c r="G349" s="64"/>
      <c r="H349" s="64"/>
      <c r="I349" s="64"/>
      <c r="J349" s="64" t="s">
        <v>43</v>
      </c>
      <c r="K349" s="64"/>
    </row>
    <row r="350" spans="1:11" ht="12">
      <c r="A350" s="109">
        <v>19</v>
      </c>
      <c r="E350" s="109">
        <v>19</v>
      </c>
      <c r="F350" s="64"/>
      <c r="G350" s="64"/>
      <c r="H350" s="64"/>
      <c r="I350" s="64"/>
      <c r="J350" s="64"/>
      <c r="K350" s="64"/>
    </row>
    <row r="351" spans="1:11" ht="12">
      <c r="A351" s="109"/>
      <c r="C351" s="110"/>
      <c r="E351" s="109"/>
      <c r="F351" s="106" t="s">
        <v>15</v>
      </c>
      <c r="G351" s="28" t="s">
        <v>15</v>
      </c>
      <c r="H351" s="29" t="s">
        <v>15</v>
      </c>
      <c r="I351" s="106" t="s">
        <v>15</v>
      </c>
      <c r="J351" s="28" t="s">
        <v>15</v>
      </c>
      <c r="K351" s="29" t="s">
        <v>15</v>
      </c>
    </row>
    <row r="352" spans="1:11" ht="12">
      <c r="A352" s="109">
        <v>20</v>
      </c>
      <c r="C352" s="110" t="s">
        <v>167</v>
      </c>
      <c r="E352" s="109">
        <v>20</v>
      </c>
      <c r="G352" s="79"/>
      <c r="H352" s="83">
        <f>SUM(H332:H350)</f>
        <v>0</v>
      </c>
      <c r="I352" s="83"/>
      <c r="J352" s="79"/>
      <c r="K352" s="83">
        <f>SUM(K332:K350)</f>
        <v>0</v>
      </c>
    </row>
    <row r="353" spans="1:11" ht="12">
      <c r="A353" s="112"/>
      <c r="C353" s="16"/>
      <c r="E353" s="59"/>
      <c r="F353" s="106" t="s">
        <v>15</v>
      </c>
      <c r="G353" s="28" t="s">
        <v>15</v>
      </c>
      <c r="H353" s="29" t="s">
        <v>15</v>
      </c>
      <c r="I353" s="106" t="s">
        <v>15</v>
      </c>
      <c r="J353" s="28" t="s">
        <v>15</v>
      </c>
      <c r="K353" s="29" t="s">
        <v>15</v>
      </c>
    </row>
    <row r="354" spans="3:11" ht="12">
      <c r="C354" s="1" t="s">
        <v>168</v>
      </c>
      <c r="F354" s="106"/>
      <c r="G354" s="28"/>
      <c r="H354" s="64"/>
      <c r="I354" s="106"/>
      <c r="J354" s="28"/>
      <c r="K354" s="64"/>
    </row>
    <row r="355" spans="3:11" ht="12">
      <c r="C355" s="1" t="s">
        <v>169</v>
      </c>
      <c r="F355" s="106"/>
      <c r="G355" s="28"/>
      <c r="H355" s="64"/>
      <c r="I355" s="106"/>
      <c r="J355" s="28"/>
      <c r="K355" s="64"/>
    </row>
    <row r="356" ht="12">
      <c r="A356" s="16"/>
    </row>
    <row r="357" spans="1:11" s="49" customFormat="1" ht="12">
      <c r="A357" s="24" t="str">
        <f>$A$83</f>
        <v>Institution No.:  </v>
      </c>
      <c r="E357" s="60"/>
      <c r="G357" s="61"/>
      <c r="H357" s="62"/>
      <c r="J357" s="61"/>
      <c r="K357" s="22" t="s">
        <v>170</v>
      </c>
    </row>
    <row r="358" spans="4:11" s="49" customFormat="1" ht="12">
      <c r="D358" s="76" t="s">
        <v>171</v>
      </c>
      <c r="E358" s="60"/>
      <c r="G358" s="61"/>
      <c r="H358" s="62"/>
      <c r="J358" s="61"/>
      <c r="K358" s="62"/>
    </row>
    <row r="359" spans="1:11" ht="12">
      <c r="A359" s="24" t="str">
        <f>$A$42</f>
        <v>NAME: </v>
      </c>
      <c r="C359" s="1" t="str">
        <f>$D$20</f>
        <v>University of Colorado </v>
      </c>
      <c r="F359" s="108"/>
      <c r="G359" s="102"/>
      <c r="H359" s="64"/>
      <c r="J359" s="21"/>
      <c r="K359" s="26" t="str">
        <f>$K$3</f>
        <v>Date: October 13, 2014</v>
      </c>
    </row>
    <row r="360" spans="1:11" ht="12">
      <c r="A360" s="27" t="s">
        <v>15</v>
      </c>
      <c r="B360" s="27" t="s">
        <v>15</v>
      </c>
      <c r="C360" s="27" t="s">
        <v>15</v>
      </c>
      <c r="D360" s="27" t="s">
        <v>15</v>
      </c>
      <c r="E360" s="27" t="s">
        <v>15</v>
      </c>
      <c r="F360" s="27" t="s">
        <v>15</v>
      </c>
      <c r="G360" s="28" t="s">
        <v>15</v>
      </c>
      <c r="H360" s="29" t="s">
        <v>15</v>
      </c>
      <c r="I360" s="27" t="s">
        <v>15</v>
      </c>
      <c r="J360" s="28" t="s">
        <v>15</v>
      </c>
      <c r="K360" s="29" t="s">
        <v>15</v>
      </c>
    </row>
    <row r="361" spans="1:11" ht="12">
      <c r="A361" s="30" t="s">
        <v>16</v>
      </c>
      <c r="E361" s="30" t="s">
        <v>16</v>
      </c>
      <c r="G361" s="32"/>
      <c r="H361" s="33" t="s">
        <v>18</v>
      </c>
      <c r="I361" s="31"/>
      <c r="J361" s="32"/>
      <c r="K361" s="33" t="s">
        <v>19</v>
      </c>
    </row>
    <row r="362" spans="1:11" ht="12">
      <c r="A362" s="30" t="s">
        <v>20</v>
      </c>
      <c r="C362" s="34" t="s">
        <v>78</v>
      </c>
      <c r="E362" s="30" t="s">
        <v>20</v>
      </c>
      <c r="G362" s="21"/>
      <c r="H362" s="33" t="s">
        <v>23</v>
      </c>
      <c r="J362" s="21"/>
      <c r="K362" s="33" t="s">
        <v>24</v>
      </c>
    </row>
    <row r="363" spans="1:11" ht="12">
      <c r="A363" s="27" t="s">
        <v>15</v>
      </c>
      <c r="B363" s="27" t="s">
        <v>15</v>
      </c>
      <c r="C363" s="27" t="s">
        <v>15</v>
      </c>
      <c r="D363" s="27" t="s">
        <v>15</v>
      </c>
      <c r="E363" s="27" t="s">
        <v>15</v>
      </c>
      <c r="F363" s="27" t="s">
        <v>15</v>
      </c>
      <c r="G363" s="28" t="s">
        <v>15</v>
      </c>
      <c r="H363" s="29" t="s">
        <v>15</v>
      </c>
      <c r="I363" s="27" t="s">
        <v>15</v>
      </c>
      <c r="J363" s="28" t="s">
        <v>15</v>
      </c>
      <c r="K363" s="29" t="s">
        <v>15</v>
      </c>
    </row>
    <row r="364" spans="1:11" ht="12">
      <c r="A364" s="109"/>
      <c r="C364" s="44" t="s">
        <v>172</v>
      </c>
      <c r="E364" s="109"/>
      <c r="G364" s="79"/>
      <c r="H364" s="79"/>
      <c r="I364" s="83"/>
      <c r="J364" s="79"/>
      <c r="K364" s="79"/>
    </row>
    <row r="365" spans="1:11" ht="12">
      <c r="A365" s="109">
        <v>1</v>
      </c>
      <c r="C365" s="113" t="s">
        <v>173</v>
      </c>
      <c r="E365" s="109">
        <v>1</v>
      </c>
      <c r="G365" s="79"/>
      <c r="H365" s="79"/>
      <c r="I365" s="83"/>
      <c r="J365" s="79"/>
      <c r="K365" s="79"/>
    </row>
    <row r="366" spans="1:11" ht="12">
      <c r="A366" s="109">
        <v>2</v>
      </c>
      <c r="C366" s="17" t="s">
        <v>174</v>
      </c>
      <c r="E366" s="109">
        <v>2</v>
      </c>
      <c r="F366" s="17"/>
      <c r="G366" s="87"/>
      <c r="H366" s="87">
        <v>33333</v>
      </c>
      <c r="I366" s="87"/>
      <c r="J366" s="87"/>
      <c r="K366" s="87">
        <v>25000</v>
      </c>
    </row>
    <row r="367" spans="1:11" ht="12">
      <c r="A367" s="109">
        <v>3</v>
      </c>
      <c r="C367" s="17" t="s">
        <v>175</v>
      </c>
      <c r="E367" s="109">
        <v>3</v>
      </c>
      <c r="F367" s="17"/>
      <c r="G367" s="87"/>
      <c r="H367" s="87">
        <v>1938</v>
      </c>
      <c r="I367" s="87"/>
      <c r="J367" s="87"/>
      <c r="K367" s="87">
        <v>10000</v>
      </c>
    </row>
    <row r="368" spans="1:11" ht="12">
      <c r="A368" s="109">
        <v>4</v>
      </c>
      <c r="C368" s="17" t="s">
        <v>176</v>
      </c>
      <c r="E368" s="109">
        <v>4</v>
      </c>
      <c r="F368" s="17"/>
      <c r="G368" s="87"/>
      <c r="H368" s="87"/>
      <c r="I368" s="87"/>
      <c r="J368" s="87"/>
      <c r="K368" s="87"/>
    </row>
    <row r="369" spans="1:11" ht="12">
      <c r="A369" s="109">
        <v>5</v>
      </c>
      <c r="C369" s="17" t="s">
        <v>177</v>
      </c>
      <c r="E369" s="109">
        <v>5</v>
      </c>
      <c r="F369" s="17"/>
      <c r="G369" s="87"/>
      <c r="H369" s="87">
        <v>700</v>
      </c>
      <c r="I369" s="87"/>
      <c r="J369" s="87"/>
      <c r="K369" s="87"/>
    </row>
    <row r="370" spans="1:11" ht="12">
      <c r="A370" s="109">
        <v>6</v>
      </c>
      <c r="C370" s="17" t="s">
        <v>178</v>
      </c>
      <c r="E370" s="109">
        <v>6</v>
      </c>
      <c r="F370" s="17"/>
      <c r="G370" s="87"/>
      <c r="H370" s="87"/>
      <c r="I370" s="87"/>
      <c r="J370" s="87"/>
      <c r="K370" s="87"/>
    </row>
    <row r="371" spans="1:11" ht="12">
      <c r="A371" s="109">
        <v>7</v>
      </c>
      <c r="C371" s="17" t="s">
        <v>179</v>
      </c>
      <c r="E371" s="109">
        <v>7</v>
      </c>
      <c r="F371" s="17"/>
      <c r="G371" s="87"/>
      <c r="H371" s="87"/>
      <c r="I371" s="87"/>
      <c r="J371" s="87"/>
      <c r="K371" s="87"/>
    </row>
    <row r="372" spans="1:11" ht="12">
      <c r="A372" s="109">
        <v>8</v>
      </c>
      <c r="C372" s="17" t="s">
        <v>180</v>
      </c>
      <c r="E372" s="109">
        <v>8</v>
      </c>
      <c r="F372" s="106"/>
      <c r="G372" s="28"/>
      <c r="H372" s="29"/>
      <c r="I372" s="106"/>
      <c r="J372" s="28"/>
      <c r="K372" s="29"/>
    </row>
    <row r="373" spans="1:11" ht="12">
      <c r="A373" s="109">
        <v>9</v>
      </c>
      <c r="C373" s="17"/>
      <c r="E373" s="109">
        <v>9</v>
      </c>
      <c r="F373" s="106"/>
      <c r="G373" s="28"/>
      <c r="H373" s="29"/>
      <c r="I373" s="106"/>
      <c r="J373" s="28"/>
      <c r="K373" s="29"/>
    </row>
    <row r="374" spans="1:11" ht="12">
      <c r="A374" s="109">
        <v>10</v>
      </c>
      <c r="C374" s="17"/>
      <c r="E374" s="109">
        <v>10</v>
      </c>
      <c r="F374" s="106"/>
      <c r="G374" s="28"/>
      <c r="H374" s="29"/>
      <c r="I374" s="106"/>
      <c r="J374" s="28"/>
      <c r="K374" s="29"/>
    </row>
    <row r="375" spans="1:11" ht="12">
      <c r="A375" s="109">
        <v>11</v>
      </c>
      <c r="C375" s="17"/>
      <c r="E375" s="109">
        <v>11</v>
      </c>
      <c r="F375" s="106"/>
      <c r="G375" s="28"/>
      <c r="H375" s="29"/>
      <c r="I375" s="106"/>
      <c r="J375" s="28"/>
      <c r="K375" s="29"/>
    </row>
    <row r="376" spans="1:11" ht="12">
      <c r="A376" s="109">
        <v>12</v>
      </c>
      <c r="C376" s="17"/>
      <c r="E376" s="109">
        <v>12</v>
      </c>
      <c r="F376" s="106"/>
      <c r="G376" s="28"/>
      <c r="H376" s="29"/>
      <c r="I376" s="106"/>
      <c r="J376" s="28"/>
      <c r="K376" s="29"/>
    </row>
    <row r="377" spans="1:11" ht="12">
      <c r="A377" s="109">
        <v>13</v>
      </c>
      <c r="C377" s="17"/>
      <c r="E377" s="109">
        <v>13</v>
      </c>
      <c r="F377" s="106"/>
      <c r="G377" s="28"/>
      <c r="H377" s="29"/>
      <c r="I377" s="106"/>
      <c r="J377" s="28"/>
      <c r="K377" s="29"/>
    </row>
    <row r="378" spans="1:11" ht="12">
      <c r="A378" s="109">
        <v>14</v>
      </c>
      <c r="C378" s="17"/>
      <c r="E378" s="109">
        <v>14</v>
      </c>
      <c r="F378" s="106"/>
      <c r="G378" s="28"/>
      <c r="H378" s="29"/>
      <c r="I378" s="106"/>
      <c r="J378" s="28"/>
      <c r="K378" s="29"/>
    </row>
    <row r="379" spans="1:11" ht="12">
      <c r="A379" s="109">
        <v>15</v>
      </c>
      <c r="E379" s="109">
        <v>15</v>
      </c>
      <c r="F379" s="17"/>
      <c r="G379" s="87"/>
      <c r="H379" s="87"/>
      <c r="I379" s="87"/>
      <c r="J379" s="87"/>
      <c r="K379" s="87"/>
    </row>
    <row r="380" spans="1:11" ht="12">
      <c r="A380" s="109"/>
      <c r="C380" s="17"/>
      <c r="E380" s="109"/>
      <c r="F380" s="17"/>
      <c r="G380" s="87"/>
      <c r="H380" s="87"/>
      <c r="I380" s="87"/>
      <c r="J380" s="87"/>
      <c r="K380" s="87"/>
    </row>
    <row r="381" spans="1:11" ht="12">
      <c r="A381" s="109">
        <v>16</v>
      </c>
      <c r="C381" s="17" t="s">
        <v>181</v>
      </c>
      <c r="E381" s="109">
        <v>16</v>
      </c>
      <c r="F381" s="17"/>
      <c r="G381" s="87"/>
      <c r="H381" s="87"/>
      <c r="I381" s="87"/>
      <c r="J381" s="87"/>
      <c r="K381" s="87"/>
    </row>
    <row r="382" spans="1:11" ht="12">
      <c r="A382" s="109">
        <v>17</v>
      </c>
      <c r="C382" s="17" t="s">
        <v>182</v>
      </c>
      <c r="E382" s="109">
        <v>17</v>
      </c>
      <c r="F382" s="17"/>
      <c r="G382" s="87"/>
      <c r="H382" s="87">
        <v>17649348</v>
      </c>
      <c r="I382" s="87"/>
      <c r="J382" s="87"/>
      <c r="K382" s="87">
        <v>25000000</v>
      </c>
    </row>
    <row r="383" spans="1:11" ht="12">
      <c r="A383" s="109">
        <v>18</v>
      </c>
      <c r="C383" s="17" t="s">
        <v>183</v>
      </c>
      <c r="E383" s="109">
        <v>18</v>
      </c>
      <c r="F383" s="17"/>
      <c r="G383" s="87"/>
      <c r="H383" s="87"/>
      <c r="I383" s="87"/>
      <c r="J383" s="87"/>
      <c r="K383" s="87"/>
    </row>
    <row r="384" spans="1:11" ht="12">
      <c r="A384" s="109">
        <v>19</v>
      </c>
      <c r="C384" s="17" t="s">
        <v>43</v>
      </c>
      <c r="E384" s="109">
        <v>19</v>
      </c>
      <c r="F384" s="17"/>
      <c r="G384" s="87"/>
      <c r="H384" s="87"/>
      <c r="I384" s="87"/>
      <c r="J384" s="87"/>
      <c r="K384" s="87"/>
    </row>
    <row r="385" spans="1:11" ht="12">
      <c r="A385" s="1">
        <v>20</v>
      </c>
      <c r="C385" s="17"/>
      <c r="E385" s="1">
        <v>20</v>
      </c>
      <c r="F385" s="106"/>
      <c r="G385" s="28"/>
      <c r="H385" s="29"/>
      <c r="I385" s="106"/>
      <c r="J385" s="28"/>
      <c r="K385" s="29"/>
    </row>
    <row r="386" spans="1:11" ht="12">
      <c r="A386" s="1">
        <v>21</v>
      </c>
      <c r="C386" s="17"/>
      <c r="E386" s="1">
        <v>21</v>
      </c>
      <c r="F386" s="106"/>
      <c r="G386" s="28"/>
      <c r="H386" s="29"/>
      <c r="I386" s="106"/>
      <c r="J386" s="28"/>
      <c r="K386" s="29"/>
    </row>
    <row r="387" spans="1:11" ht="12">
      <c r="A387" s="1">
        <v>22</v>
      </c>
      <c r="C387" s="17"/>
      <c r="E387" s="1">
        <v>22</v>
      </c>
      <c r="F387" s="106"/>
      <c r="G387" s="28"/>
      <c r="H387" s="29"/>
      <c r="I387" s="106"/>
      <c r="J387" s="28"/>
      <c r="K387" s="29"/>
    </row>
    <row r="388" spans="1:11" ht="12">
      <c r="A388" s="1">
        <v>23</v>
      </c>
      <c r="C388" s="17"/>
      <c r="E388" s="1">
        <v>23</v>
      </c>
      <c r="F388" s="106"/>
      <c r="G388" s="28"/>
      <c r="H388" s="29"/>
      <c r="I388" s="106"/>
      <c r="J388" s="28"/>
      <c r="K388" s="29"/>
    </row>
    <row r="389" spans="1:11" ht="12">
      <c r="A389" s="1">
        <v>24</v>
      </c>
      <c r="C389" s="17"/>
      <c r="E389" s="1">
        <v>24</v>
      </c>
      <c r="F389" s="106"/>
      <c r="G389" s="28"/>
      <c r="H389" s="29"/>
      <c r="I389" s="106"/>
      <c r="J389" s="28"/>
      <c r="K389" s="29"/>
    </row>
    <row r="390" spans="1:11" ht="12">
      <c r="A390" s="109"/>
      <c r="C390" s="17"/>
      <c r="E390" s="109"/>
      <c r="F390" s="106" t="s">
        <v>15</v>
      </c>
      <c r="G390" s="28" t="s">
        <v>15</v>
      </c>
      <c r="H390" s="29"/>
      <c r="I390" s="106"/>
      <c r="J390" s="28"/>
      <c r="K390" s="29"/>
    </row>
    <row r="391" spans="1:11" ht="12">
      <c r="A391" s="109">
        <v>25</v>
      </c>
      <c r="C391" s="16" t="s">
        <v>184</v>
      </c>
      <c r="E391" s="109">
        <v>25</v>
      </c>
      <c r="G391" s="79"/>
      <c r="H391" s="83">
        <f>SUM(H365:H389)</f>
        <v>17685319</v>
      </c>
      <c r="I391" s="83"/>
      <c r="J391" s="79"/>
      <c r="K391" s="83">
        <f>SUM(K365:K389)</f>
        <v>25035000</v>
      </c>
    </row>
    <row r="392" spans="1:11" ht="12">
      <c r="A392" s="109"/>
      <c r="C392" s="16"/>
      <c r="E392" s="109"/>
      <c r="F392" s="106" t="s">
        <v>15</v>
      </c>
      <c r="G392" s="28" t="s">
        <v>15</v>
      </c>
      <c r="H392" s="29"/>
      <c r="I392" s="106"/>
      <c r="J392" s="28"/>
      <c r="K392" s="29"/>
    </row>
    <row r="393" spans="1:11" ht="12">
      <c r="A393" s="109">
        <v>26</v>
      </c>
      <c r="C393" s="16" t="s">
        <v>185</v>
      </c>
      <c r="E393" s="109">
        <v>26</v>
      </c>
      <c r="G393" s="79"/>
      <c r="H393" s="79">
        <v>1254055</v>
      </c>
      <c r="I393" s="83"/>
      <c r="J393" s="79"/>
      <c r="K393" s="79">
        <v>0</v>
      </c>
    </row>
    <row r="394" spans="1:11" ht="12">
      <c r="A394" s="109">
        <v>27</v>
      </c>
      <c r="E394" s="109">
        <v>27</v>
      </c>
      <c r="G394" s="79"/>
      <c r="H394" s="79"/>
      <c r="I394" s="83"/>
      <c r="J394" s="79"/>
      <c r="K394" s="79"/>
    </row>
    <row r="395" spans="1:11" ht="12">
      <c r="A395" s="109">
        <v>28</v>
      </c>
      <c r="E395" s="109">
        <v>28</v>
      </c>
      <c r="G395" s="83"/>
      <c r="H395" s="83"/>
      <c r="I395" s="83"/>
      <c r="J395" s="83"/>
      <c r="K395" s="83"/>
    </row>
    <row r="396" spans="1:11" ht="12">
      <c r="A396" s="109">
        <v>29</v>
      </c>
      <c r="C396" s="1" t="s">
        <v>43</v>
      </c>
      <c r="E396" s="109">
        <v>29</v>
      </c>
      <c r="G396" s="83"/>
      <c r="H396" s="83"/>
      <c r="I396" s="83"/>
      <c r="J396" s="83"/>
      <c r="K396" s="83"/>
    </row>
    <row r="397" spans="1:11" ht="12">
      <c r="A397" s="109"/>
      <c r="C397" s="110"/>
      <c r="E397" s="109"/>
      <c r="F397" s="106" t="s">
        <v>15</v>
      </c>
      <c r="G397" s="28" t="s">
        <v>15</v>
      </c>
      <c r="H397" s="29"/>
      <c r="I397" s="106"/>
      <c r="J397" s="28"/>
      <c r="K397" s="29"/>
    </row>
    <row r="398" spans="1:11" ht="12">
      <c r="A398" s="109">
        <v>30</v>
      </c>
      <c r="C398" s="110" t="s">
        <v>186</v>
      </c>
      <c r="E398" s="109">
        <v>30</v>
      </c>
      <c r="G398" s="79"/>
      <c r="H398" s="83">
        <f>SUM(H391:H396)</f>
        <v>18939374</v>
      </c>
      <c r="I398" s="83"/>
      <c r="J398" s="79"/>
      <c r="K398" s="83">
        <f>SUM(K391:K396)</f>
        <v>25035000</v>
      </c>
    </row>
    <row r="399" spans="1:11" ht="12">
      <c r="A399" s="112"/>
      <c r="C399" s="16"/>
      <c r="E399" s="59"/>
      <c r="F399" s="106" t="s">
        <v>15</v>
      </c>
      <c r="G399" s="28" t="s">
        <v>15</v>
      </c>
      <c r="H399" s="29" t="s">
        <v>15</v>
      </c>
      <c r="I399" s="106" t="s">
        <v>15</v>
      </c>
      <c r="J399" s="28" t="s">
        <v>15</v>
      </c>
      <c r="K399" s="29" t="s">
        <v>15</v>
      </c>
    </row>
    <row r="400" spans="3:11" ht="12">
      <c r="C400" s="1" t="s">
        <v>168</v>
      </c>
      <c r="F400" s="106"/>
      <c r="G400" s="28"/>
      <c r="H400" s="64"/>
      <c r="I400" s="106"/>
      <c r="J400" s="28"/>
      <c r="K400" s="64"/>
    </row>
    <row r="401" spans="3:11" ht="12">
      <c r="C401" s="1" t="s">
        <v>169</v>
      </c>
      <c r="F401" s="106"/>
      <c r="G401" s="28"/>
      <c r="H401" s="64"/>
      <c r="I401" s="106"/>
      <c r="J401" s="28"/>
      <c r="K401" s="64"/>
    </row>
    <row r="402" spans="3:11" ht="12">
      <c r="C402" s="1" t="s">
        <v>187</v>
      </c>
      <c r="F402" s="106"/>
      <c r="G402" s="28"/>
      <c r="H402" s="64"/>
      <c r="I402" s="106"/>
      <c r="J402" s="28"/>
      <c r="K402" s="64"/>
    </row>
    <row r="403" spans="3:11" ht="12">
      <c r="C403" s="1" t="s">
        <v>188</v>
      </c>
      <c r="F403" s="106"/>
      <c r="G403" s="28"/>
      <c r="H403" s="64"/>
      <c r="I403" s="106"/>
      <c r="J403" s="28"/>
      <c r="K403" s="64"/>
    </row>
    <row r="404" spans="3:11" ht="12">
      <c r="C404" s="1" t="s">
        <v>189</v>
      </c>
      <c r="F404" s="106"/>
      <c r="G404" s="28"/>
      <c r="H404" s="64"/>
      <c r="I404" s="106"/>
      <c r="J404" s="28"/>
      <c r="K404" s="64"/>
    </row>
    <row r="405" spans="3:11" ht="12">
      <c r="C405" s="1" t="s">
        <v>190</v>
      </c>
      <c r="F405" s="106"/>
      <c r="G405" s="28"/>
      <c r="H405" s="64"/>
      <c r="I405" s="106"/>
      <c r="J405" s="28"/>
      <c r="K405" s="64"/>
    </row>
    <row r="406" spans="6:11" ht="12">
      <c r="F406" s="106"/>
      <c r="G406" s="28"/>
      <c r="H406" s="64"/>
      <c r="I406" s="106"/>
      <c r="J406" s="28"/>
      <c r="K406" s="64"/>
    </row>
    <row r="407" spans="1:11" ht="12">
      <c r="A407" s="112"/>
      <c r="C407" s="16"/>
      <c r="E407" s="59"/>
      <c r="F407" s="106"/>
      <c r="G407" s="28"/>
      <c r="H407" s="29"/>
      <c r="I407" s="106"/>
      <c r="J407" s="28"/>
      <c r="K407" s="29"/>
    </row>
    <row r="410" spans="1:11" s="49" customFormat="1" ht="12">
      <c r="A410" s="24" t="str">
        <f>$A$83</f>
        <v>Institution No.:  </v>
      </c>
      <c r="E410" s="60"/>
      <c r="G410" s="61"/>
      <c r="H410" s="62"/>
      <c r="J410" s="61"/>
      <c r="K410" s="22" t="s">
        <v>191</v>
      </c>
    </row>
    <row r="411" spans="1:11" ht="12.75" customHeight="1">
      <c r="A411" s="63" t="s">
        <v>192</v>
      </c>
      <c r="B411" s="63"/>
      <c r="C411" s="63"/>
      <c r="D411" s="63"/>
      <c r="E411" s="63"/>
      <c r="F411" s="63"/>
      <c r="G411" s="63"/>
      <c r="H411" s="63"/>
      <c r="I411" s="63"/>
      <c r="J411" s="63"/>
      <c r="K411" s="63"/>
    </row>
    <row r="412" spans="1:11" ht="12">
      <c r="A412" s="24" t="str">
        <f>$A$42</f>
        <v>NAME: </v>
      </c>
      <c r="C412" s="1" t="str">
        <f>$D$20</f>
        <v>University of Colorado </v>
      </c>
      <c r="H412" s="64"/>
      <c r="J412" s="21"/>
      <c r="K412" s="26" t="str">
        <f>$K$3</f>
        <v>Date: October 13, 2014</v>
      </c>
    </row>
    <row r="413" spans="1:11" ht="12">
      <c r="A413" s="27" t="s">
        <v>15</v>
      </c>
      <c r="B413" s="27" t="s">
        <v>15</v>
      </c>
      <c r="C413" s="27" t="s">
        <v>15</v>
      </c>
      <c r="D413" s="27" t="s">
        <v>15</v>
      </c>
      <c r="E413" s="27" t="s">
        <v>15</v>
      </c>
      <c r="F413" s="27" t="s">
        <v>15</v>
      </c>
      <c r="G413" s="28" t="s">
        <v>15</v>
      </c>
      <c r="H413" s="29" t="s">
        <v>15</v>
      </c>
      <c r="I413" s="27" t="s">
        <v>15</v>
      </c>
      <c r="J413" s="28" t="s">
        <v>15</v>
      </c>
      <c r="K413" s="29" t="s">
        <v>15</v>
      </c>
    </row>
    <row r="414" spans="1:11" ht="12">
      <c r="A414" s="30" t="s">
        <v>16</v>
      </c>
      <c r="E414" s="30" t="s">
        <v>16</v>
      </c>
      <c r="F414" s="31"/>
      <c r="G414" s="32"/>
      <c r="H414" s="33" t="s">
        <v>18</v>
      </c>
      <c r="I414" s="31"/>
      <c r="J414" s="32"/>
      <c r="K414" s="33" t="s">
        <v>19</v>
      </c>
    </row>
    <row r="415" spans="1:11" ht="12">
      <c r="A415" s="30" t="s">
        <v>20</v>
      </c>
      <c r="C415" s="34" t="s">
        <v>78</v>
      </c>
      <c r="E415" s="30" t="s">
        <v>20</v>
      </c>
      <c r="F415" s="31"/>
      <c r="G415" s="32"/>
      <c r="H415" s="33" t="s">
        <v>23</v>
      </c>
      <c r="I415" s="31"/>
      <c r="J415" s="32"/>
      <c r="K415" s="33" t="s">
        <v>24</v>
      </c>
    </row>
    <row r="416" spans="1:11" ht="12">
      <c r="A416" s="27" t="s">
        <v>15</v>
      </c>
      <c r="B416" s="27" t="s">
        <v>15</v>
      </c>
      <c r="C416" s="27" t="s">
        <v>15</v>
      </c>
      <c r="D416" s="27" t="s">
        <v>15</v>
      </c>
      <c r="E416" s="27" t="s">
        <v>15</v>
      </c>
      <c r="F416" s="27" t="s">
        <v>15</v>
      </c>
      <c r="G416" s="28" t="s">
        <v>15</v>
      </c>
      <c r="H416" s="29" t="s">
        <v>15</v>
      </c>
      <c r="I416" s="27" t="s">
        <v>15</v>
      </c>
      <c r="J416" s="28" t="s">
        <v>15</v>
      </c>
      <c r="K416" s="29" t="s">
        <v>15</v>
      </c>
    </row>
    <row r="417" spans="1:11" ht="12">
      <c r="A417" s="114">
        <v>1</v>
      </c>
      <c r="C417" s="16" t="s">
        <v>193</v>
      </c>
      <c r="E417" s="114">
        <v>1</v>
      </c>
      <c r="F417" s="17"/>
      <c r="G417" s="18"/>
      <c r="I417" s="17"/>
      <c r="J417" s="18"/>
      <c r="K417" s="19"/>
    </row>
    <row r="418" spans="1:11" ht="12">
      <c r="A418" s="114">
        <f aca="true" t="shared" si="1" ref="A418:A440">(A417+1)</f>
        <v>2</v>
      </c>
      <c r="C418" s="16" t="s">
        <v>194</v>
      </c>
      <c r="E418" s="114">
        <f aca="true" t="shared" si="2" ref="E418:E440">(E417+1)</f>
        <v>2</v>
      </c>
      <c r="F418" s="17"/>
      <c r="G418" s="115"/>
      <c r="H418" s="115"/>
      <c r="I418" s="115"/>
      <c r="J418" s="115"/>
      <c r="K418" s="115"/>
    </row>
    <row r="419" spans="1:11" ht="12">
      <c r="A419" s="114">
        <f t="shared" si="1"/>
        <v>3</v>
      </c>
      <c r="C419" s="16"/>
      <c r="E419" s="114">
        <f t="shared" si="2"/>
        <v>3</v>
      </c>
      <c r="F419" s="17"/>
      <c r="G419" s="115"/>
      <c r="H419" s="115"/>
      <c r="I419" s="115"/>
      <c r="J419" s="115"/>
      <c r="K419" s="115"/>
    </row>
    <row r="420" spans="1:11" ht="12">
      <c r="A420" s="114">
        <f t="shared" si="1"/>
        <v>4</v>
      </c>
      <c r="C420" s="16"/>
      <c r="E420" s="114">
        <f t="shared" si="2"/>
        <v>4</v>
      </c>
      <c r="F420" s="17"/>
      <c r="G420" s="115"/>
      <c r="H420" s="115"/>
      <c r="I420" s="115"/>
      <c r="J420" s="115"/>
      <c r="K420" s="115"/>
    </row>
    <row r="421" spans="1:11" ht="12">
      <c r="A421" s="114">
        <f>(A420+1)</f>
        <v>5</v>
      </c>
      <c r="C421" s="17"/>
      <c r="E421" s="114">
        <f>(E420+1)</f>
        <v>5</v>
      </c>
      <c r="F421" s="17"/>
      <c r="G421" s="115"/>
      <c r="H421" s="115"/>
      <c r="I421" s="115"/>
      <c r="J421" s="115"/>
      <c r="K421" s="115"/>
    </row>
    <row r="422" spans="1:11" ht="12">
      <c r="A422" s="114">
        <f t="shared" si="1"/>
        <v>6</v>
      </c>
      <c r="C422" s="17"/>
      <c r="E422" s="114">
        <f t="shared" si="2"/>
        <v>6</v>
      </c>
      <c r="F422" s="17"/>
      <c r="G422" s="115"/>
      <c r="H422" s="115"/>
      <c r="I422" s="115"/>
      <c r="J422" s="115"/>
      <c r="K422" s="115"/>
    </row>
    <row r="423" spans="1:11" ht="12">
      <c r="A423" s="114">
        <f>(A422+1)</f>
        <v>7</v>
      </c>
      <c r="C423" s="16"/>
      <c r="E423" s="114">
        <f>(E422+1)</f>
        <v>7</v>
      </c>
      <c r="F423" s="17"/>
      <c r="G423" s="115"/>
      <c r="H423" s="115"/>
      <c r="I423" s="115"/>
      <c r="J423" s="115"/>
      <c r="K423" s="115"/>
    </row>
    <row r="424" spans="1:11" ht="12">
      <c r="A424" s="114">
        <f>(A423+1)</f>
        <v>8</v>
      </c>
      <c r="C424" s="17"/>
      <c r="E424" s="114">
        <f>(E423+1)</f>
        <v>8</v>
      </c>
      <c r="F424" s="17"/>
      <c r="G424" s="115"/>
      <c r="H424" s="115"/>
      <c r="I424" s="115"/>
      <c r="J424" s="115"/>
      <c r="K424" s="115"/>
    </row>
    <row r="425" spans="1:11" ht="12">
      <c r="A425" s="114">
        <f t="shared" si="1"/>
        <v>9</v>
      </c>
      <c r="C425" s="17"/>
      <c r="E425" s="114">
        <f t="shared" si="2"/>
        <v>9</v>
      </c>
      <c r="F425" s="17"/>
      <c r="G425" s="115"/>
      <c r="H425" s="115"/>
      <c r="I425" s="115"/>
      <c r="J425" s="115"/>
      <c r="K425" s="115"/>
    </row>
    <row r="426" spans="1:11" ht="12">
      <c r="A426" s="114">
        <f t="shared" si="1"/>
        <v>10</v>
      </c>
      <c r="E426" s="114">
        <f t="shared" si="2"/>
        <v>10</v>
      </c>
      <c r="F426" s="17"/>
      <c r="G426" s="115"/>
      <c r="H426" s="115"/>
      <c r="I426" s="115"/>
      <c r="J426" s="115"/>
      <c r="K426" s="115"/>
    </row>
    <row r="427" spans="1:11" ht="12">
      <c r="A427" s="114">
        <f t="shared" si="1"/>
        <v>11</v>
      </c>
      <c r="E427" s="114">
        <f t="shared" si="2"/>
        <v>11</v>
      </c>
      <c r="F427" s="17"/>
      <c r="G427" s="115"/>
      <c r="H427" s="115"/>
      <c r="I427" s="115"/>
      <c r="J427" s="115"/>
      <c r="K427" s="115"/>
    </row>
    <row r="428" spans="1:11" ht="12">
      <c r="A428" s="114">
        <f t="shared" si="1"/>
        <v>12</v>
      </c>
      <c r="E428" s="114">
        <f t="shared" si="2"/>
        <v>12</v>
      </c>
      <c r="F428" s="17"/>
      <c r="G428" s="115"/>
      <c r="H428" s="115"/>
      <c r="I428" s="115"/>
      <c r="J428" s="115"/>
      <c r="K428" s="115"/>
    </row>
    <row r="429" spans="1:11" ht="12">
      <c r="A429" s="114">
        <f t="shared" si="1"/>
        <v>13</v>
      </c>
      <c r="C429" s="17"/>
      <c r="E429" s="114">
        <f t="shared" si="2"/>
        <v>13</v>
      </c>
      <c r="F429" s="17"/>
      <c r="G429" s="115"/>
      <c r="H429" s="115"/>
      <c r="I429" s="115"/>
      <c r="J429" s="115"/>
      <c r="K429" s="115"/>
    </row>
    <row r="430" spans="1:11" ht="12">
      <c r="A430" s="114">
        <f t="shared" si="1"/>
        <v>14</v>
      </c>
      <c r="C430" s="17" t="s">
        <v>195</v>
      </c>
      <c r="E430" s="114">
        <f t="shared" si="2"/>
        <v>14</v>
      </c>
      <c r="F430" s="17"/>
      <c r="G430" s="115"/>
      <c r="H430" s="115"/>
      <c r="I430" s="115"/>
      <c r="J430" s="115"/>
      <c r="K430" s="115"/>
    </row>
    <row r="431" spans="1:11" ht="12">
      <c r="A431" s="114">
        <f t="shared" si="1"/>
        <v>15</v>
      </c>
      <c r="C431" s="17"/>
      <c r="E431" s="114">
        <f t="shared" si="2"/>
        <v>15</v>
      </c>
      <c r="F431" s="17"/>
      <c r="G431" s="115"/>
      <c r="H431" s="115"/>
      <c r="I431" s="115"/>
      <c r="J431" s="115"/>
      <c r="K431" s="115"/>
    </row>
    <row r="432" spans="1:11" ht="12">
      <c r="A432" s="114">
        <f t="shared" si="1"/>
        <v>16</v>
      </c>
      <c r="C432" s="17"/>
      <c r="E432" s="114">
        <f t="shared" si="2"/>
        <v>16</v>
      </c>
      <c r="F432" s="17"/>
      <c r="G432" s="115"/>
      <c r="H432" s="115"/>
      <c r="I432" s="115"/>
      <c r="J432" s="115"/>
      <c r="K432" s="115"/>
    </row>
    <row r="433" spans="1:11" ht="12">
      <c r="A433" s="114">
        <f t="shared" si="1"/>
        <v>17</v>
      </c>
      <c r="C433" s="17"/>
      <c r="E433" s="114">
        <f t="shared" si="2"/>
        <v>17</v>
      </c>
      <c r="F433" s="17"/>
      <c r="G433" s="115"/>
      <c r="H433" s="115"/>
      <c r="I433" s="115"/>
      <c r="J433" s="115"/>
      <c r="K433" s="115"/>
    </row>
    <row r="434" spans="1:11" ht="12">
      <c r="A434" s="114">
        <f t="shared" si="1"/>
        <v>18</v>
      </c>
      <c r="C434" s="17"/>
      <c r="E434" s="114">
        <f t="shared" si="2"/>
        <v>18</v>
      </c>
      <c r="F434" s="17"/>
      <c r="G434" s="115"/>
      <c r="H434" s="115"/>
      <c r="I434" s="115"/>
      <c r="J434" s="115"/>
      <c r="K434" s="115"/>
    </row>
    <row r="435" spans="1:11" ht="12">
      <c r="A435" s="114">
        <f t="shared" si="1"/>
        <v>19</v>
      </c>
      <c r="C435" s="17"/>
      <c r="E435" s="114">
        <f t="shared" si="2"/>
        <v>19</v>
      </c>
      <c r="F435" s="17"/>
      <c r="G435" s="115"/>
      <c r="H435" s="115"/>
      <c r="I435" s="115"/>
      <c r="J435" s="115"/>
      <c r="K435" s="115"/>
    </row>
    <row r="436" spans="1:11" ht="12">
      <c r="A436" s="114">
        <f t="shared" si="1"/>
        <v>20</v>
      </c>
      <c r="C436" s="17"/>
      <c r="E436" s="114">
        <f t="shared" si="2"/>
        <v>20</v>
      </c>
      <c r="F436" s="17"/>
      <c r="G436" s="115"/>
      <c r="H436" s="115"/>
      <c r="I436" s="115"/>
      <c r="J436" s="115"/>
      <c r="K436" s="115"/>
    </row>
    <row r="437" spans="1:11" ht="12">
      <c r="A437" s="114">
        <f t="shared" si="1"/>
        <v>21</v>
      </c>
      <c r="C437" s="17"/>
      <c r="E437" s="114">
        <f t="shared" si="2"/>
        <v>21</v>
      </c>
      <c r="F437" s="17"/>
      <c r="G437" s="115"/>
      <c r="H437" s="115"/>
      <c r="I437" s="115"/>
      <c r="J437" s="115"/>
      <c r="K437" s="115"/>
    </row>
    <row r="438" spans="1:11" ht="12">
      <c r="A438" s="114">
        <f t="shared" si="1"/>
        <v>22</v>
      </c>
      <c r="C438" s="17"/>
      <c r="E438" s="114">
        <f t="shared" si="2"/>
        <v>22</v>
      </c>
      <c r="F438" s="17"/>
      <c r="G438" s="115"/>
      <c r="H438" s="115"/>
      <c r="I438" s="115"/>
      <c r="J438" s="115"/>
      <c r="K438" s="115"/>
    </row>
    <row r="439" spans="1:11" ht="12">
      <c r="A439" s="114">
        <f t="shared" si="1"/>
        <v>23</v>
      </c>
      <c r="C439" s="17"/>
      <c r="E439" s="114">
        <f t="shared" si="2"/>
        <v>23</v>
      </c>
      <c r="F439" s="17"/>
      <c r="G439" s="115"/>
      <c r="H439" s="115"/>
      <c r="I439" s="115"/>
      <c r="J439" s="115"/>
      <c r="K439" s="115"/>
    </row>
    <row r="440" spans="1:11" ht="12">
      <c r="A440" s="114">
        <f t="shared" si="1"/>
        <v>24</v>
      </c>
      <c r="C440" s="17"/>
      <c r="E440" s="114">
        <f t="shared" si="2"/>
        <v>24</v>
      </c>
      <c r="F440" s="17"/>
      <c r="G440" s="115"/>
      <c r="H440" s="115"/>
      <c r="I440" s="115"/>
      <c r="J440" s="115"/>
      <c r="K440" s="115"/>
    </row>
    <row r="441" spans="1:11" ht="12">
      <c r="A441" s="116"/>
      <c r="E441" s="116"/>
      <c r="F441" s="106" t="s">
        <v>15</v>
      </c>
      <c r="G441" s="28" t="s">
        <v>15</v>
      </c>
      <c r="H441" s="29"/>
      <c r="I441" s="106"/>
      <c r="J441" s="28"/>
      <c r="K441" s="29"/>
    </row>
    <row r="442" spans="1:11" ht="12">
      <c r="A442" s="114">
        <f>(A440+1)</f>
        <v>25</v>
      </c>
      <c r="C442" s="16" t="s">
        <v>196</v>
      </c>
      <c r="E442" s="114">
        <f>(E440+1)</f>
        <v>25</v>
      </c>
      <c r="G442" s="117"/>
      <c r="H442" s="118">
        <f>SUM(H417:H440)</f>
        <v>0</v>
      </c>
      <c r="I442" s="118"/>
      <c r="J442" s="117"/>
      <c r="K442" s="118">
        <f>SUM(K417:K440)</f>
        <v>0</v>
      </c>
    </row>
    <row r="443" spans="1:11" ht="12">
      <c r="A443" s="114"/>
      <c r="C443" s="16"/>
      <c r="E443" s="114"/>
      <c r="F443" s="106" t="s">
        <v>15</v>
      </c>
      <c r="G443" s="28" t="s">
        <v>15</v>
      </c>
      <c r="H443" s="29"/>
      <c r="I443" s="106"/>
      <c r="J443" s="28"/>
      <c r="K443" s="29"/>
    </row>
    <row r="444" ht="12">
      <c r="E444" s="59"/>
    </row>
    <row r="445" ht="12">
      <c r="E445" s="59"/>
    </row>
    <row r="447" spans="5:11" ht="12">
      <c r="E447" s="59"/>
      <c r="G447" s="21"/>
      <c r="H447" s="64"/>
      <c r="J447" s="21"/>
      <c r="K447" s="64"/>
    </row>
    <row r="448" spans="1:11" s="49" customFormat="1" ht="12">
      <c r="A448" s="24" t="str">
        <f>$A$83</f>
        <v>Institution No.:  </v>
      </c>
      <c r="E448" s="60"/>
      <c r="G448" s="61"/>
      <c r="H448" s="62"/>
      <c r="J448" s="61"/>
      <c r="K448" s="22" t="s">
        <v>197</v>
      </c>
    </row>
    <row r="449" spans="1:11" s="49" customFormat="1" ht="12">
      <c r="A449" s="119" t="s">
        <v>198</v>
      </c>
      <c r="B449" s="119"/>
      <c r="C449" s="119"/>
      <c r="D449" s="119"/>
      <c r="E449" s="119"/>
      <c r="F449" s="119"/>
      <c r="G449" s="119"/>
      <c r="H449" s="119"/>
      <c r="I449" s="119"/>
      <c r="J449" s="119"/>
      <c r="K449" s="119"/>
    </row>
    <row r="450" spans="1:11" ht="12">
      <c r="A450" s="24" t="str">
        <f>$A$42</f>
        <v>NAME: </v>
      </c>
      <c r="C450" s="1" t="str">
        <f>$D$20</f>
        <v>University of Colorado </v>
      </c>
      <c r="G450" s="120"/>
      <c r="H450" s="64"/>
      <c r="J450" s="21"/>
      <c r="K450" s="26" t="str">
        <f>$K$3</f>
        <v>Date: October 13, 2014</v>
      </c>
    </row>
    <row r="451" spans="1:11" ht="12">
      <c r="A451" s="27" t="s">
        <v>15</v>
      </c>
      <c r="B451" s="27" t="s">
        <v>15</v>
      </c>
      <c r="C451" s="27" t="s">
        <v>15</v>
      </c>
      <c r="D451" s="27" t="s">
        <v>15</v>
      </c>
      <c r="E451" s="27" t="s">
        <v>15</v>
      </c>
      <c r="F451" s="27" t="s">
        <v>15</v>
      </c>
      <c r="G451" s="28" t="s">
        <v>15</v>
      </c>
      <c r="H451" s="29" t="s">
        <v>15</v>
      </c>
      <c r="I451" s="27" t="s">
        <v>15</v>
      </c>
      <c r="J451" s="28" t="s">
        <v>15</v>
      </c>
      <c r="K451" s="29" t="s">
        <v>15</v>
      </c>
    </row>
    <row r="452" spans="1:11" ht="12">
      <c r="A452" s="30" t="s">
        <v>16</v>
      </c>
      <c r="E452" s="30" t="s">
        <v>16</v>
      </c>
      <c r="F452" s="31"/>
      <c r="G452" s="32"/>
      <c r="H452" s="33" t="s">
        <v>18</v>
      </c>
      <c r="I452" s="31"/>
      <c r="J452" s="32"/>
      <c r="K452" s="33" t="s">
        <v>19</v>
      </c>
    </row>
    <row r="453" spans="1:11" ht="12">
      <c r="A453" s="30" t="s">
        <v>20</v>
      </c>
      <c r="C453" s="34" t="s">
        <v>78</v>
      </c>
      <c r="E453" s="30" t="s">
        <v>20</v>
      </c>
      <c r="F453" s="31"/>
      <c r="G453" s="32" t="s">
        <v>22</v>
      </c>
      <c r="H453" s="33" t="s">
        <v>23</v>
      </c>
      <c r="I453" s="31"/>
      <c r="J453" s="32" t="s">
        <v>22</v>
      </c>
      <c r="K453" s="33" t="s">
        <v>24</v>
      </c>
    </row>
    <row r="454" spans="1:11" ht="12">
      <c r="A454" s="27" t="s">
        <v>15</v>
      </c>
      <c r="B454" s="27" t="s">
        <v>15</v>
      </c>
      <c r="C454" s="27" t="s">
        <v>15</v>
      </c>
      <c r="D454" s="27" t="s">
        <v>15</v>
      </c>
      <c r="E454" s="27" t="s">
        <v>15</v>
      </c>
      <c r="F454" s="27" t="s">
        <v>15</v>
      </c>
      <c r="G454" s="28" t="s">
        <v>15</v>
      </c>
      <c r="H454" s="29" t="s">
        <v>15</v>
      </c>
      <c r="I454" s="27" t="s">
        <v>15</v>
      </c>
      <c r="J454" s="28" t="s">
        <v>15</v>
      </c>
      <c r="K454" s="29" t="s">
        <v>15</v>
      </c>
    </row>
    <row r="455" spans="1:11" ht="12">
      <c r="A455" s="15">
        <v>1</v>
      </c>
      <c r="B455" s="27"/>
      <c r="C455" s="16" t="s">
        <v>199</v>
      </c>
      <c r="D455" s="27"/>
      <c r="E455" s="15">
        <v>1</v>
      </c>
      <c r="F455" s="27"/>
      <c r="G455" s="121">
        <v>0</v>
      </c>
      <c r="H455" s="121">
        <v>0</v>
      </c>
      <c r="I455" s="121"/>
      <c r="J455" s="121">
        <v>0</v>
      </c>
      <c r="K455" s="121">
        <v>0</v>
      </c>
    </row>
    <row r="456" spans="1:11" ht="12">
      <c r="A456" s="15">
        <v>2</v>
      </c>
      <c r="B456" s="27"/>
      <c r="C456" s="16" t="s">
        <v>200</v>
      </c>
      <c r="D456" s="27"/>
      <c r="E456" s="15">
        <v>2</v>
      </c>
      <c r="F456" s="27"/>
      <c r="G456" s="28"/>
      <c r="H456" s="121">
        <v>0</v>
      </c>
      <c r="I456" s="27"/>
      <c r="J456" s="28"/>
      <c r="K456" s="122">
        <v>0</v>
      </c>
    </row>
    <row r="457" spans="1:11" ht="12">
      <c r="A457" s="15">
        <v>3</v>
      </c>
      <c r="C457" s="16" t="s">
        <v>201</v>
      </c>
      <c r="E457" s="15">
        <v>3</v>
      </c>
      <c r="F457" s="17"/>
      <c r="G457" s="121">
        <v>0</v>
      </c>
      <c r="H457" s="123">
        <v>0</v>
      </c>
      <c r="I457" s="123"/>
      <c r="J457" s="121">
        <v>0</v>
      </c>
      <c r="K457" s="123">
        <v>0</v>
      </c>
    </row>
    <row r="458" spans="1:11" ht="12">
      <c r="A458" s="15">
        <v>4</v>
      </c>
      <c r="C458" s="16" t="s">
        <v>202</v>
      </c>
      <c r="E458" s="15">
        <v>4</v>
      </c>
      <c r="F458" s="17"/>
      <c r="G458" s="121"/>
      <c r="H458" s="123">
        <v>0</v>
      </c>
      <c r="I458" s="123"/>
      <c r="J458" s="121"/>
      <c r="K458" s="123">
        <v>0</v>
      </c>
    </row>
    <row r="459" spans="1:11" ht="12">
      <c r="A459" s="15">
        <v>5</v>
      </c>
      <c r="C459" s="16" t="s">
        <v>203</v>
      </c>
      <c r="E459" s="15">
        <v>5</v>
      </c>
      <c r="F459" s="17"/>
      <c r="G459" s="121">
        <f>G455+G457</f>
        <v>0</v>
      </c>
      <c r="H459" s="121">
        <f>SUM(H455:H458)</f>
        <v>0</v>
      </c>
      <c r="I459" s="123"/>
      <c r="J459" s="121">
        <f>SUM(J455:J458)</f>
        <v>0</v>
      </c>
      <c r="K459" s="121">
        <f>SUM(K455:K458)</f>
        <v>0</v>
      </c>
    </row>
    <row r="460" spans="1:11" ht="12">
      <c r="A460" s="15">
        <v>6</v>
      </c>
      <c r="C460" s="16" t="s">
        <v>204</v>
      </c>
      <c r="E460" s="15">
        <v>6</v>
      </c>
      <c r="F460" s="17"/>
      <c r="G460" s="121"/>
      <c r="H460" s="123">
        <v>0</v>
      </c>
      <c r="I460" s="123"/>
      <c r="J460" s="121"/>
      <c r="K460" s="123"/>
    </row>
    <row r="461" spans="1:11" ht="12">
      <c r="A461" s="15">
        <v>7</v>
      </c>
      <c r="C461" s="16" t="s">
        <v>205</v>
      </c>
      <c r="E461" s="15">
        <v>7</v>
      </c>
      <c r="F461" s="17"/>
      <c r="G461" s="121"/>
      <c r="H461" s="123"/>
      <c r="I461" s="123"/>
      <c r="J461" s="121"/>
      <c r="K461" s="123"/>
    </row>
    <row r="462" spans="1:11" ht="12">
      <c r="A462" s="15">
        <v>8</v>
      </c>
      <c r="C462" s="16" t="s">
        <v>206</v>
      </c>
      <c r="E462" s="15">
        <v>8</v>
      </c>
      <c r="F462" s="17"/>
      <c r="G462" s="121">
        <f>G459+G460+G461</f>
        <v>0</v>
      </c>
      <c r="H462" s="121">
        <f>H459+H460+H461</f>
        <v>0</v>
      </c>
      <c r="I462" s="121"/>
      <c r="J462" s="121">
        <f>J459+J460+J461</f>
        <v>0</v>
      </c>
      <c r="K462" s="121">
        <f>K459+K460+K461</f>
        <v>0</v>
      </c>
    </row>
    <row r="463" spans="1:11" ht="12">
      <c r="A463" s="15">
        <v>9</v>
      </c>
      <c r="E463" s="15">
        <v>9</v>
      </c>
      <c r="F463" s="17"/>
      <c r="G463" s="121"/>
      <c r="H463" s="123"/>
      <c r="I463" s="118"/>
      <c r="J463" s="121"/>
      <c r="K463" s="123"/>
    </row>
    <row r="464" spans="1:11" ht="12">
      <c r="A464" s="15">
        <v>10</v>
      </c>
      <c r="C464" s="16" t="s">
        <v>207</v>
      </c>
      <c r="E464" s="15">
        <v>10</v>
      </c>
      <c r="F464" s="17"/>
      <c r="G464" s="121">
        <v>0</v>
      </c>
      <c r="H464" s="123">
        <v>0</v>
      </c>
      <c r="I464" s="123"/>
      <c r="J464" s="121">
        <v>0</v>
      </c>
      <c r="K464" s="123">
        <v>0</v>
      </c>
    </row>
    <row r="465" spans="1:11" ht="12">
      <c r="A465" s="15">
        <v>11</v>
      </c>
      <c r="C465" s="16" t="s">
        <v>208</v>
      </c>
      <c r="E465" s="15">
        <v>11</v>
      </c>
      <c r="F465" s="17"/>
      <c r="G465" s="121">
        <v>0</v>
      </c>
      <c r="H465" s="123">
        <v>0</v>
      </c>
      <c r="I465" s="123"/>
      <c r="J465" s="121">
        <v>0</v>
      </c>
      <c r="K465" s="123">
        <v>0</v>
      </c>
    </row>
    <row r="466" spans="1:11" ht="12">
      <c r="A466" s="15">
        <v>12</v>
      </c>
      <c r="C466" s="16" t="s">
        <v>209</v>
      </c>
      <c r="E466" s="15">
        <v>12</v>
      </c>
      <c r="F466" s="17"/>
      <c r="G466" s="121"/>
      <c r="H466" s="123">
        <v>0</v>
      </c>
      <c r="I466" s="123"/>
      <c r="J466" s="121"/>
      <c r="K466" s="123">
        <v>0</v>
      </c>
    </row>
    <row r="467" spans="1:11" ht="12">
      <c r="A467" s="15">
        <v>13</v>
      </c>
      <c r="C467" s="16" t="s">
        <v>210</v>
      </c>
      <c r="E467" s="15">
        <v>13</v>
      </c>
      <c r="F467" s="17"/>
      <c r="G467" s="121">
        <f>SUM(G464:G466)</f>
        <v>0</v>
      </c>
      <c r="H467" s="123">
        <f>SUM(H464:H466)</f>
        <v>0</v>
      </c>
      <c r="I467" s="117"/>
      <c r="J467" s="121">
        <f>SUM(J464:J466)</f>
        <v>0</v>
      </c>
      <c r="K467" s="123">
        <f>SUM(K464:K466)</f>
        <v>0</v>
      </c>
    </row>
    <row r="468" spans="1:11" ht="12">
      <c r="A468" s="15">
        <v>14</v>
      </c>
      <c r="E468" s="15">
        <v>14</v>
      </c>
      <c r="F468" s="17"/>
      <c r="G468" s="124"/>
      <c r="H468" s="123"/>
      <c r="I468" s="118"/>
      <c r="J468" s="124"/>
      <c r="K468" s="123"/>
    </row>
    <row r="469" spans="1:11" ht="12">
      <c r="A469" s="15">
        <v>15</v>
      </c>
      <c r="C469" s="16" t="s">
        <v>211</v>
      </c>
      <c r="E469" s="15">
        <v>15</v>
      </c>
      <c r="G469" s="125">
        <f>SUM(G462+G467)</f>
        <v>0</v>
      </c>
      <c r="H469" s="118">
        <f>SUM(H462+H467)</f>
        <v>0</v>
      </c>
      <c r="I469" s="118"/>
      <c r="J469" s="125">
        <f>SUM(J462+J467)</f>
        <v>0</v>
      </c>
      <c r="K469" s="118">
        <f>SUM(K462+K467)</f>
        <v>0</v>
      </c>
    </row>
    <row r="470" spans="1:11" ht="12">
      <c r="A470" s="15">
        <v>16</v>
      </c>
      <c r="E470" s="15">
        <v>16</v>
      </c>
      <c r="G470" s="125"/>
      <c r="H470" s="118"/>
      <c r="I470" s="118"/>
      <c r="J470" s="125"/>
      <c r="K470" s="118"/>
    </row>
    <row r="471" spans="1:11" ht="12">
      <c r="A471" s="15">
        <v>17</v>
      </c>
      <c r="C471" s="16" t="s">
        <v>212</v>
      </c>
      <c r="E471" s="15">
        <v>17</v>
      </c>
      <c r="F471" s="17"/>
      <c r="G471" s="121"/>
      <c r="H471" s="123">
        <v>0</v>
      </c>
      <c r="I471" s="123"/>
      <c r="J471" s="121"/>
      <c r="K471" s="123">
        <v>0</v>
      </c>
    </row>
    <row r="472" spans="1:11" ht="12">
      <c r="A472" s="15">
        <v>18</v>
      </c>
      <c r="E472" s="15">
        <v>18</v>
      </c>
      <c r="F472" s="17"/>
      <c r="G472" s="121"/>
      <c r="H472" s="123"/>
      <c r="I472" s="123"/>
      <c r="J472" s="121"/>
      <c r="K472" s="123"/>
    </row>
    <row r="473" spans="1:11" ht="12">
      <c r="A473" s="15">
        <v>19</v>
      </c>
      <c r="C473" s="16" t="s">
        <v>213</v>
      </c>
      <c r="E473" s="15">
        <v>19</v>
      </c>
      <c r="F473" s="17"/>
      <c r="G473" s="121"/>
      <c r="H473" s="123">
        <v>0</v>
      </c>
      <c r="I473" s="123"/>
      <c r="J473" s="121"/>
      <c r="K473" s="123"/>
    </row>
    <row r="474" spans="1:11" ht="12" customHeight="1">
      <c r="A474" s="15">
        <v>20</v>
      </c>
      <c r="C474" s="126" t="s">
        <v>214</v>
      </c>
      <c r="E474" s="15">
        <v>20</v>
      </c>
      <c r="F474" s="17"/>
      <c r="G474" s="121"/>
      <c r="H474" s="123">
        <v>0</v>
      </c>
      <c r="I474" s="123"/>
      <c r="J474" s="121"/>
      <c r="K474" s="123">
        <v>0</v>
      </c>
    </row>
    <row r="475" spans="1:11" s="127" customFormat="1" ht="12" customHeight="1">
      <c r="A475" s="15">
        <v>21</v>
      </c>
      <c r="B475" s="1"/>
      <c r="C475" s="126"/>
      <c r="D475" s="1"/>
      <c r="E475" s="15">
        <v>21</v>
      </c>
      <c r="F475" s="17"/>
      <c r="G475" s="121"/>
      <c r="H475" s="123"/>
      <c r="I475" s="123"/>
      <c r="J475" s="121"/>
      <c r="K475" s="123"/>
    </row>
    <row r="476" spans="1:11" ht="12">
      <c r="A476" s="15">
        <v>22</v>
      </c>
      <c r="C476" s="16"/>
      <c r="E476" s="15">
        <v>22</v>
      </c>
      <c r="G476" s="121"/>
      <c r="H476" s="123"/>
      <c r="I476" s="123"/>
      <c r="J476" s="121"/>
      <c r="K476" s="123"/>
    </row>
    <row r="477" spans="1:11" ht="12">
      <c r="A477" s="15">
        <v>23</v>
      </c>
      <c r="C477" s="16" t="s">
        <v>215</v>
      </c>
      <c r="E477" s="15">
        <v>23</v>
      </c>
      <c r="G477" s="121"/>
      <c r="H477" s="123">
        <v>0</v>
      </c>
      <c r="I477" s="123"/>
      <c r="J477" s="121"/>
      <c r="K477" s="123">
        <v>0</v>
      </c>
    </row>
    <row r="478" spans="1:11" ht="12">
      <c r="A478" s="15">
        <v>24</v>
      </c>
      <c r="C478" s="16"/>
      <c r="E478" s="15">
        <v>24</v>
      </c>
      <c r="G478" s="121"/>
      <c r="H478" s="123"/>
      <c r="I478" s="123"/>
      <c r="J478" s="121"/>
      <c r="K478" s="123"/>
    </row>
    <row r="479" spans="1:11" ht="12">
      <c r="A479" s="15"/>
      <c r="E479" s="15"/>
      <c r="F479" s="106" t="s">
        <v>15</v>
      </c>
      <c r="G479" s="128"/>
      <c r="H479" s="29"/>
      <c r="I479" s="106"/>
      <c r="J479" s="128"/>
      <c r="K479" s="29"/>
    </row>
    <row r="480" spans="1:11" ht="12">
      <c r="A480" s="15">
        <v>25</v>
      </c>
      <c r="C480" s="16" t="s">
        <v>216</v>
      </c>
      <c r="E480" s="15">
        <v>25</v>
      </c>
      <c r="G480" s="118">
        <f>SUM(G469:G478)</f>
        <v>0</v>
      </c>
      <c r="H480" s="118">
        <f>SUM(H469:H478)</f>
        <v>0</v>
      </c>
      <c r="I480" s="129"/>
      <c r="J480" s="118">
        <f>SUM(J469:J478)</f>
        <v>0</v>
      </c>
      <c r="K480" s="118">
        <f>SUM(K469:K478)</f>
        <v>0</v>
      </c>
    </row>
    <row r="481" spans="6:11" ht="12">
      <c r="F481" s="106" t="s">
        <v>15</v>
      </c>
      <c r="G481" s="28"/>
      <c r="H481" s="29"/>
      <c r="I481" s="106"/>
      <c r="J481" s="28"/>
      <c r="K481" s="29"/>
    </row>
    <row r="482" spans="6:11" ht="12">
      <c r="F482" s="106"/>
      <c r="G482" s="28"/>
      <c r="H482" s="29"/>
      <c r="I482" s="106"/>
      <c r="J482" s="28"/>
      <c r="K482" s="29"/>
    </row>
    <row r="483" spans="3:11" ht="20.25" customHeight="1">
      <c r="C483" s="130"/>
      <c r="D483" s="130"/>
      <c r="E483" s="130"/>
      <c r="F483" s="106"/>
      <c r="G483" s="28"/>
      <c r="H483" s="29"/>
      <c r="I483" s="106"/>
      <c r="J483" s="28"/>
      <c r="K483" s="29"/>
    </row>
    <row r="484" spans="3:11" ht="12">
      <c r="C484" s="1" t="s">
        <v>63</v>
      </c>
      <c r="F484" s="106"/>
      <c r="G484" s="28"/>
      <c r="H484" s="29"/>
      <c r="I484" s="106"/>
      <c r="J484" s="28"/>
      <c r="K484" s="29"/>
    </row>
    <row r="485" ht="12">
      <c r="A485" s="16"/>
    </row>
    <row r="486" spans="5:11" ht="12">
      <c r="E486" s="59"/>
      <c r="G486" s="21"/>
      <c r="H486" s="64"/>
      <c r="J486" s="21"/>
      <c r="K486" s="64"/>
    </row>
    <row r="487" spans="1:11" s="49" customFormat="1" ht="12">
      <c r="A487" s="24" t="str">
        <f>$A$83</f>
        <v>Institution No.:  </v>
      </c>
      <c r="E487" s="60"/>
      <c r="G487" s="61"/>
      <c r="H487" s="62"/>
      <c r="J487" s="61"/>
      <c r="K487" s="22" t="s">
        <v>217</v>
      </c>
    </row>
    <row r="488" spans="1:11" s="49" customFormat="1" ht="12">
      <c r="A488" s="119" t="s">
        <v>218</v>
      </c>
      <c r="B488" s="119"/>
      <c r="C488" s="119"/>
      <c r="D488" s="119"/>
      <c r="E488" s="119"/>
      <c r="F488" s="119"/>
      <c r="G488" s="119"/>
      <c r="H488" s="119"/>
      <c r="I488" s="119"/>
      <c r="J488" s="119"/>
      <c r="K488" s="119"/>
    </row>
    <row r="489" spans="1:11" ht="12">
      <c r="A489" s="24" t="str">
        <f>$A$42</f>
        <v>NAME: </v>
      </c>
      <c r="C489" s="1" t="str">
        <f>$D$20</f>
        <v>University of Colorado </v>
      </c>
      <c r="G489" s="120"/>
      <c r="H489" s="64"/>
      <c r="J489" s="21"/>
      <c r="K489" s="26" t="str">
        <f>$K$3</f>
        <v>Date: October 13, 2014</v>
      </c>
    </row>
    <row r="490" spans="1:11" ht="12">
      <c r="A490" s="27" t="s">
        <v>15</v>
      </c>
      <c r="B490" s="27" t="s">
        <v>15</v>
      </c>
      <c r="C490" s="27" t="s">
        <v>15</v>
      </c>
      <c r="D490" s="27" t="s">
        <v>15</v>
      </c>
      <c r="E490" s="27" t="s">
        <v>15</v>
      </c>
      <c r="F490" s="27" t="s">
        <v>15</v>
      </c>
      <c r="G490" s="28" t="s">
        <v>15</v>
      </c>
      <c r="H490" s="29" t="s">
        <v>15</v>
      </c>
      <c r="I490" s="27" t="s">
        <v>15</v>
      </c>
      <c r="J490" s="28" t="s">
        <v>15</v>
      </c>
      <c r="K490" s="29" t="s">
        <v>15</v>
      </c>
    </row>
    <row r="491" spans="1:11" ht="12">
      <c r="A491" s="30" t="s">
        <v>16</v>
      </c>
      <c r="E491" s="30" t="s">
        <v>16</v>
      </c>
      <c r="F491" s="31"/>
      <c r="G491" s="32"/>
      <c r="H491" s="33" t="s">
        <v>18</v>
      </c>
      <c r="I491" s="31"/>
      <c r="J491" s="32"/>
      <c r="K491" s="33" t="s">
        <v>19</v>
      </c>
    </row>
    <row r="492" spans="1:11" ht="12">
      <c r="A492" s="30" t="s">
        <v>20</v>
      </c>
      <c r="C492" s="34" t="s">
        <v>78</v>
      </c>
      <c r="E492" s="30" t="s">
        <v>20</v>
      </c>
      <c r="F492" s="31"/>
      <c r="G492" s="32" t="s">
        <v>22</v>
      </c>
      <c r="H492" s="33" t="s">
        <v>23</v>
      </c>
      <c r="I492" s="31"/>
      <c r="J492" s="32" t="s">
        <v>22</v>
      </c>
      <c r="K492" s="33" t="s">
        <v>24</v>
      </c>
    </row>
    <row r="493" spans="1:11" ht="12">
      <c r="A493" s="27" t="s">
        <v>15</v>
      </c>
      <c r="B493" s="27" t="s">
        <v>15</v>
      </c>
      <c r="C493" s="27" t="s">
        <v>15</v>
      </c>
      <c r="D493" s="27" t="s">
        <v>15</v>
      </c>
      <c r="E493" s="27" t="s">
        <v>15</v>
      </c>
      <c r="F493" s="27" t="s">
        <v>15</v>
      </c>
      <c r="G493" s="28" t="s">
        <v>15</v>
      </c>
      <c r="H493" s="29" t="s">
        <v>15</v>
      </c>
      <c r="I493" s="27" t="s">
        <v>15</v>
      </c>
      <c r="J493" s="28" t="s">
        <v>15</v>
      </c>
      <c r="K493" s="29" t="s">
        <v>15</v>
      </c>
    </row>
    <row r="494" spans="1:11" ht="12">
      <c r="A494" s="15">
        <v>1</v>
      </c>
      <c r="B494" s="27"/>
      <c r="C494" s="16" t="s">
        <v>199</v>
      </c>
      <c r="D494" s="27"/>
      <c r="E494" s="15">
        <v>1</v>
      </c>
      <c r="F494" s="27"/>
      <c r="G494" s="121">
        <v>0</v>
      </c>
      <c r="H494" s="121">
        <v>0</v>
      </c>
      <c r="I494" s="27"/>
      <c r="J494" s="121">
        <v>0</v>
      </c>
      <c r="K494" s="122">
        <v>0</v>
      </c>
    </row>
    <row r="495" spans="1:11" ht="12">
      <c r="A495" s="15">
        <v>2</v>
      </c>
      <c r="B495" s="27"/>
      <c r="C495" s="16" t="s">
        <v>200</v>
      </c>
      <c r="D495" s="27"/>
      <c r="E495" s="15">
        <v>2</v>
      </c>
      <c r="F495" s="27"/>
      <c r="G495" s="121"/>
      <c r="H495" s="121">
        <v>0</v>
      </c>
      <c r="I495" s="121"/>
      <c r="J495" s="121">
        <v>0</v>
      </c>
      <c r="K495" s="122">
        <v>0</v>
      </c>
    </row>
    <row r="496" spans="1:11" ht="12">
      <c r="A496" s="15">
        <v>3</v>
      </c>
      <c r="C496" s="16" t="s">
        <v>201</v>
      </c>
      <c r="E496" s="15">
        <v>3</v>
      </c>
      <c r="F496" s="17"/>
      <c r="G496" s="121"/>
      <c r="H496" s="123">
        <v>0</v>
      </c>
      <c r="I496" s="123"/>
      <c r="J496" s="121">
        <v>0</v>
      </c>
      <c r="K496" s="123"/>
    </row>
    <row r="497" spans="1:11" ht="12">
      <c r="A497" s="15">
        <v>4</v>
      </c>
      <c r="C497" s="16" t="s">
        <v>202</v>
      </c>
      <c r="E497" s="15">
        <v>4</v>
      </c>
      <c r="F497" s="17"/>
      <c r="G497" s="121"/>
      <c r="H497" s="123">
        <v>0</v>
      </c>
      <c r="I497" s="123"/>
      <c r="J497" s="121">
        <v>0</v>
      </c>
      <c r="K497" s="123"/>
    </row>
    <row r="498" spans="1:11" ht="12">
      <c r="A498" s="15">
        <v>5</v>
      </c>
      <c r="C498" s="16" t="s">
        <v>203</v>
      </c>
      <c r="E498" s="15">
        <v>5</v>
      </c>
      <c r="F498" s="17"/>
      <c r="G498" s="121">
        <f>SUM(G494:G497)</f>
        <v>0</v>
      </c>
      <c r="H498" s="121">
        <f>SUM(H494:H497)</f>
        <v>0</v>
      </c>
      <c r="I498" s="123"/>
      <c r="J498" s="121">
        <f>SUM(J494:J497)</f>
        <v>0</v>
      </c>
      <c r="K498" s="121">
        <f>SUM(K494:K497)</f>
        <v>0</v>
      </c>
    </row>
    <row r="499" spans="1:11" ht="12">
      <c r="A499" s="15">
        <v>6</v>
      </c>
      <c r="C499" s="16" t="s">
        <v>204</v>
      </c>
      <c r="E499" s="15">
        <v>6</v>
      </c>
      <c r="F499" s="17"/>
      <c r="G499" s="121"/>
      <c r="H499" s="123"/>
      <c r="I499" s="123"/>
      <c r="J499" s="121"/>
      <c r="K499" s="123"/>
    </row>
    <row r="500" spans="1:11" ht="12">
      <c r="A500" s="15">
        <v>7</v>
      </c>
      <c r="C500" s="16" t="s">
        <v>205</v>
      </c>
      <c r="E500" s="15">
        <v>7</v>
      </c>
      <c r="F500" s="17"/>
      <c r="G500" s="121"/>
      <c r="H500" s="123"/>
      <c r="I500" s="123"/>
      <c r="J500" s="121"/>
      <c r="K500" s="123"/>
    </row>
    <row r="501" spans="1:11" ht="12">
      <c r="A501" s="15">
        <v>8</v>
      </c>
      <c r="C501" s="16" t="s">
        <v>219</v>
      </c>
      <c r="E501" s="15">
        <v>8</v>
      </c>
      <c r="F501" s="17"/>
      <c r="G501" s="121">
        <f>G498+G499+G500</f>
        <v>0</v>
      </c>
      <c r="H501" s="121">
        <f>H498+H499+H500</f>
        <v>0</v>
      </c>
      <c r="I501" s="121"/>
      <c r="J501" s="121">
        <f>J498+J499+J500</f>
        <v>0</v>
      </c>
      <c r="K501" s="121">
        <f>K498+K499+K500</f>
        <v>0</v>
      </c>
    </row>
    <row r="502" spans="1:11" ht="12">
      <c r="A502" s="15">
        <v>9</v>
      </c>
      <c r="E502" s="15">
        <v>9</v>
      </c>
      <c r="F502" s="17"/>
      <c r="G502" s="121"/>
      <c r="H502" s="123"/>
      <c r="I502" s="118"/>
      <c r="J502" s="121"/>
      <c r="K502" s="123"/>
    </row>
    <row r="503" spans="1:11" ht="12">
      <c r="A503" s="15">
        <v>10</v>
      </c>
      <c r="C503" s="16" t="s">
        <v>207</v>
      </c>
      <c r="E503" s="15">
        <v>10</v>
      </c>
      <c r="F503" s="17"/>
      <c r="G503" s="121">
        <v>0</v>
      </c>
      <c r="H503" s="123">
        <v>0</v>
      </c>
      <c r="I503" s="123"/>
      <c r="J503" s="121">
        <v>0</v>
      </c>
      <c r="K503" s="123">
        <v>0</v>
      </c>
    </row>
    <row r="504" spans="1:11" ht="12">
      <c r="A504" s="15">
        <v>11</v>
      </c>
      <c r="C504" s="16" t="s">
        <v>208</v>
      </c>
      <c r="E504" s="15">
        <v>11</v>
      </c>
      <c r="F504" s="17"/>
      <c r="G504" s="121">
        <v>0</v>
      </c>
      <c r="H504" s="123">
        <v>0</v>
      </c>
      <c r="I504" s="123"/>
      <c r="J504" s="121">
        <v>0</v>
      </c>
      <c r="K504" s="123"/>
    </row>
    <row r="505" spans="1:11" ht="12">
      <c r="A505" s="15">
        <v>12</v>
      </c>
      <c r="C505" s="16" t="s">
        <v>209</v>
      </c>
      <c r="E505" s="15">
        <v>12</v>
      </c>
      <c r="F505" s="17"/>
      <c r="G505" s="121"/>
      <c r="H505" s="123">
        <v>0</v>
      </c>
      <c r="I505" s="123"/>
      <c r="J505" s="121"/>
      <c r="K505" s="123"/>
    </row>
    <row r="506" spans="1:11" ht="12">
      <c r="A506" s="15">
        <v>13</v>
      </c>
      <c r="C506" s="16" t="s">
        <v>220</v>
      </c>
      <c r="E506" s="15">
        <v>13</v>
      </c>
      <c r="F506" s="17"/>
      <c r="G506" s="121">
        <f>SUM(G503:G505)</f>
        <v>0</v>
      </c>
      <c r="H506" s="123">
        <f>SUM(H503:H505)</f>
        <v>0</v>
      </c>
      <c r="I506" s="117"/>
      <c r="J506" s="121">
        <f>SUM(J503:J505)</f>
        <v>0</v>
      </c>
      <c r="K506" s="123">
        <f>SUM(K503:K505)</f>
        <v>0</v>
      </c>
    </row>
    <row r="507" spans="1:11" ht="12">
      <c r="A507" s="15">
        <v>14</v>
      </c>
      <c r="E507" s="15">
        <v>14</v>
      </c>
      <c r="F507" s="17"/>
      <c r="G507" s="124"/>
      <c r="H507" s="123"/>
      <c r="I507" s="118"/>
      <c r="J507" s="124"/>
      <c r="K507" s="123"/>
    </row>
    <row r="508" spans="1:11" ht="12">
      <c r="A508" s="15">
        <v>15</v>
      </c>
      <c r="C508" s="16" t="s">
        <v>211</v>
      </c>
      <c r="E508" s="15">
        <v>15</v>
      </c>
      <c r="G508" s="125">
        <f>SUM(G501+G506)</f>
        <v>0</v>
      </c>
      <c r="H508" s="118">
        <f>SUM(H501+H506)</f>
        <v>0</v>
      </c>
      <c r="I508" s="118"/>
      <c r="J508" s="125">
        <f>SUM(J501+J506)</f>
        <v>0</v>
      </c>
      <c r="K508" s="118">
        <f>SUM(K501+K506)</f>
        <v>0</v>
      </c>
    </row>
    <row r="509" spans="1:11" ht="12">
      <c r="A509" s="15">
        <v>16</v>
      </c>
      <c r="E509" s="15">
        <v>16</v>
      </c>
      <c r="G509" s="125"/>
      <c r="H509" s="118"/>
      <c r="I509" s="118"/>
      <c r="J509" s="125"/>
      <c r="K509" s="118"/>
    </row>
    <row r="510" spans="1:11" ht="12">
      <c r="A510" s="15">
        <v>17</v>
      </c>
      <c r="C510" s="16" t="s">
        <v>212</v>
      </c>
      <c r="E510" s="15">
        <v>17</v>
      </c>
      <c r="F510" s="17"/>
      <c r="G510" s="121"/>
      <c r="H510" s="123">
        <v>0</v>
      </c>
      <c r="I510" s="123"/>
      <c r="J510" s="121"/>
      <c r="K510" s="123"/>
    </row>
    <row r="511" spans="1:11" ht="12">
      <c r="A511" s="15">
        <v>18</v>
      </c>
      <c r="E511" s="15">
        <v>18</v>
      </c>
      <c r="F511" s="17"/>
      <c r="G511" s="121"/>
      <c r="H511" s="123"/>
      <c r="I511" s="123"/>
      <c r="J511" s="121"/>
      <c r="K511" s="123"/>
    </row>
    <row r="512" spans="1:11" ht="12">
      <c r="A512" s="15">
        <v>19</v>
      </c>
      <c r="C512" s="16" t="s">
        <v>213</v>
      </c>
      <c r="E512" s="15">
        <v>19</v>
      </c>
      <c r="F512" s="17"/>
      <c r="G512" s="121"/>
      <c r="H512" s="123">
        <v>0</v>
      </c>
      <c r="I512" s="123"/>
      <c r="J512" s="121"/>
      <c r="K512" s="123"/>
    </row>
    <row r="513" spans="1:11" ht="12" customHeight="1">
      <c r="A513" s="15">
        <v>20</v>
      </c>
      <c r="C513" s="126" t="s">
        <v>214</v>
      </c>
      <c r="E513" s="15">
        <v>20</v>
      </c>
      <c r="F513" s="17"/>
      <c r="G513" s="121"/>
      <c r="H513" s="123">
        <v>0</v>
      </c>
      <c r="I513" s="123"/>
      <c r="J513" s="121"/>
      <c r="K513" s="123">
        <v>0</v>
      </c>
    </row>
    <row r="514" spans="1:11" s="127" customFormat="1" ht="12" customHeight="1">
      <c r="A514" s="15">
        <v>21</v>
      </c>
      <c r="B514" s="1"/>
      <c r="C514" s="126"/>
      <c r="D514" s="1"/>
      <c r="E514" s="15">
        <v>21</v>
      </c>
      <c r="F514" s="17"/>
      <c r="G514" s="121"/>
      <c r="H514" s="123"/>
      <c r="I514" s="123"/>
      <c r="J514" s="121"/>
      <c r="K514" s="123"/>
    </row>
    <row r="515" spans="1:11" ht="12">
      <c r="A515" s="15">
        <v>22</v>
      </c>
      <c r="C515" s="16"/>
      <c r="E515" s="15">
        <v>22</v>
      </c>
      <c r="G515" s="121"/>
      <c r="H515" s="123"/>
      <c r="I515" s="123"/>
      <c r="J515" s="121"/>
      <c r="K515" s="123"/>
    </row>
    <row r="516" spans="1:11" ht="12">
      <c r="A516" s="15">
        <v>23</v>
      </c>
      <c r="C516" s="16" t="s">
        <v>215</v>
      </c>
      <c r="E516" s="15">
        <v>23</v>
      </c>
      <c r="G516" s="121"/>
      <c r="H516" s="123">
        <v>0</v>
      </c>
      <c r="I516" s="123"/>
      <c r="J516" s="121"/>
      <c r="K516" s="123">
        <v>0</v>
      </c>
    </row>
    <row r="517" spans="1:11" ht="12">
      <c r="A517" s="15">
        <v>24</v>
      </c>
      <c r="C517" s="16"/>
      <c r="E517" s="15">
        <v>24</v>
      </c>
      <c r="G517" s="121"/>
      <c r="H517" s="123"/>
      <c r="I517" s="123"/>
      <c r="J517" s="121"/>
      <c r="K517" s="123"/>
    </row>
    <row r="518" spans="1:11" ht="12">
      <c r="A518" s="15"/>
      <c r="E518" s="15"/>
      <c r="F518" s="106" t="s">
        <v>15</v>
      </c>
      <c r="G518" s="128"/>
      <c r="H518" s="29"/>
      <c r="I518" s="106"/>
      <c r="J518" s="128"/>
      <c r="K518" s="29"/>
    </row>
    <row r="519" spans="1:11" ht="12">
      <c r="A519" s="15">
        <v>25</v>
      </c>
      <c r="C519" s="16" t="s">
        <v>221</v>
      </c>
      <c r="E519" s="15">
        <v>25</v>
      </c>
      <c r="G519" s="118">
        <f>SUM(G508:G517)</f>
        <v>0</v>
      </c>
      <c r="H519" s="118">
        <f>SUM(H508:H517)</f>
        <v>0</v>
      </c>
      <c r="I519" s="129"/>
      <c r="J519" s="118">
        <f>SUM(J508:J517)</f>
        <v>0</v>
      </c>
      <c r="K519" s="118">
        <f>SUM(K508:K517)</f>
        <v>0</v>
      </c>
    </row>
    <row r="520" spans="6:11" ht="12">
      <c r="F520" s="106" t="s">
        <v>15</v>
      </c>
      <c r="G520" s="28"/>
      <c r="H520" s="29"/>
      <c r="I520" s="106"/>
      <c r="J520" s="28"/>
      <c r="K520" s="29"/>
    </row>
    <row r="521" spans="3:11" ht="12">
      <c r="C521" s="1" t="s">
        <v>63</v>
      </c>
      <c r="F521" s="106"/>
      <c r="G521" s="28"/>
      <c r="H521" s="29"/>
      <c r="I521" s="106"/>
      <c r="J521" s="28"/>
      <c r="K521" s="29"/>
    </row>
    <row r="522" ht="12">
      <c r="A522" s="16"/>
    </row>
    <row r="523" spans="8:11" ht="12">
      <c r="H523" s="64"/>
      <c r="K523" s="64"/>
    </row>
    <row r="524" spans="1:11" s="49" customFormat="1" ht="12">
      <c r="A524" s="24" t="str">
        <f>$A$83</f>
        <v>Institution No.:  </v>
      </c>
      <c r="E524" s="60"/>
      <c r="G524" s="61"/>
      <c r="H524" s="62"/>
      <c r="J524" s="61"/>
      <c r="K524" s="22" t="s">
        <v>222</v>
      </c>
    </row>
    <row r="525" spans="1:11" s="49" customFormat="1" ht="12">
      <c r="A525" s="119" t="s">
        <v>223</v>
      </c>
      <c r="B525" s="119"/>
      <c r="C525" s="119"/>
      <c r="D525" s="119"/>
      <c r="E525" s="119"/>
      <c r="F525" s="119"/>
      <c r="G525" s="119"/>
      <c r="H525" s="119"/>
      <c r="I525" s="119"/>
      <c r="J525" s="119"/>
      <c r="K525" s="119"/>
    </row>
    <row r="526" spans="1:11" ht="12">
      <c r="A526" s="24" t="str">
        <f>$A$42</f>
        <v>NAME: </v>
      </c>
      <c r="C526" s="1" t="str">
        <f>$D$20</f>
        <v>University of Colorado </v>
      </c>
      <c r="G526" s="120"/>
      <c r="H526" s="103"/>
      <c r="J526" s="21"/>
      <c r="K526" s="26" t="str">
        <f>$K$3</f>
        <v>Date: October 13, 2014</v>
      </c>
    </row>
    <row r="527" spans="1:11" ht="12">
      <c r="A527" s="27" t="s">
        <v>15</v>
      </c>
      <c r="B527" s="27" t="s">
        <v>15</v>
      </c>
      <c r="C527" s="27" t="s">
        <v>15</v>
      </c>
      <c r="D527" s="27" t="s">
        <v>15</v>
      </c>
      <c r="E527" s="27" t="s">
        <v>15</v>
      </c>
      <c r="F527" s="27" t="s">
        <v>15</v>
      </c>
      <c r="G527" s="28" t="s">
        <v>15</v>
      </c>
      <c r="H527" s="29" t="s">
        <v>15</v>
      </c>
      <c r="I527" s="27" t="s">
        <v>15</v>
      </c>
      <c r="J527" s="28" t="s">
        <v>15</v>
      </c>
      <c r="K527" s="29" t="s">
        <v>15</v>
      </c>
    </row>
    <row r="528" spans="1:11" ht="12">
      <c r="A528" s="30" t="s">
        <v>16</v>
      </c>
      <c r="E528" s="30" t="s">
        <v>16</v>
      </c>
      <c r="F528" s="31"/>
      <c r="G528" s="32"/>
      <c r="H528" s="33" t="s">
        <v>18</v>
      </c>
      <c r="I528" s="31"/>
      <c r="J528" s="32"/>
      <c r="K528" s="33" t="s">
        <v>19</v>
      </c>
    </row>
    <row r="529" spans="1:11" ht="12">
      <c r="A529" s="30" t="s">
        <v>20</v>
      </c>
      <c r="C529" s="34" t="s">
        <v>78</v>
      </c>
      <c r="E529" s="30" t="s">
        <v>20</v>
      </c>
      <c r="F529" s="31"/>
      <c r="G529" s="32" t="s">
        <v>22</v>
      </c>
      <c r="H529" s="33" t="s">
        <v>23</v>
      </c>
      <c r="I529" s="31"/>
      <c r="J529" s="32" t="s">
        <v>22</v>
      </c>
      <c r="K529" s="33" t="s">
        <v>24</v>
      </c>
    </row>
    <row r="530" spans="1:11" ht="12">
      <c r="A530" s="27" t="s">
        <v>15</v>
      </c>
      <c r="B530" s="27" t="s">
        <v>15</v>
      </c>
      <c r="C530" s="27" t="s">
        <v>15</v>
      </c>
      <c r="D530" s="27" t="s">
        <v>15</v>
      </c>
      <c r="E530" s="27" t="s">
        <v>15</v>
      </c>
      <c r="F530" s="27" t="s">
        <v>15</v>
      </c>
      <c r="G530" s="28" t="s">
        <v>15</v>
      </c>
      <c r="H530" s="29" t="s">
        <v>15</v>
      </c>
      <c r="I530" s="27" t="s">
        <v>15</v>
      </c>
      <c r="J530" s="28" t="s">
        <v>15</v>
      </c>
      <c r="K530" s="29" t="s">
        <v>15</v>
      </c>
    </row>
    <row r="531" spans="1:11" ht="12">
      <c r="A531" s="131">
        <v>1</v>
      </c>
      <c r="B531" s="132"/>
      <c r="C531" s="132" t="s">
        <v>224</v>
      </c>
      <c r="D531" s="132"/>
      <c r="E531" s="131">
        <v>1</v>
      </c>
      <c r="F531" s="133"/>
      <c r="G531" s="134"/>
      <c r="H531" s="135"/>
      <c r="I531" s="136"/>
      <c r="J531" s="137"/>
      <c r="K531" s="138"/>
    </row>
    <row r="532" spans="1:11" ht="12">
      <c r="A532" s="131">
        <v>2</v>
      </c>
      <c r="B532" s="132"/>
      <c r="C532" s="132" t="s">
        <v>224</v>
      </c>
      <c r="D532" s="132"/>
      <c r="E532" s="131">
        <v>2</v>
      </c>
      <c r="F532" s="133"/>
      <c r="G532" s="134"/>
      <c r="H532" s="135"/>
      <c r="I532" s="136"/>
      <c r="J532" s="137"/>
      <c r="K532" s="135"/>
    </row>
    <row r="533" spans="1:11" ht="12">
      <c r="A533" s="131">
        <v>3</v>
      </c>
      <c r="B533" s="132"/>
      <c r="C533" s="132" t="s">
        <v>224</v>
      </c>
      <c r="D533" s="132"/>
      <c r="E533" s="131">
        <v>3</v>
      </c>
      <c r="F533" s="133"/>
      <c r="G533" s="134"/>
      <c r="H533" s="135"/>
      <c r="I533" s="136"/>
      <c r="J533" s="137"/>
      <c r="K533" s="135"/>
    </row>
    <row r="534" spans="1:11" ht="12">
      <c r="A534" s="131">
        <v>4</v>
      </c>
      <c r="B534" s="132"/>
      <c r="C534" s="132" t="s">
        <v>224</v>
      </c>
      <c r="D534" s="132"/>
      <c r="E534" s="131">
        <v>4</v>
      </c>
      <c r="F534" s="133"/>
      <c r="G534" s="134"/>
      <c r="H534" s="135"/>
      <c r="I534" s="139"/>
      <c r="J534" s="137"/>
      <c r="K534" s="135"/>
    </row>
    <row r="535" spans="1:11" ht="12">
      <c r="A535" s="131">
        <v>5</v>
      </c>
      <c r="B535" s="132"/>
      <c r="C535" s="132" t="s">
        <v>224</v>
      </c>
      <c r="D535" s="132"/>
      <c r="E535" s="131">
        <v>5</v>
      </c>
      <c r="F535" s="133"/>
      <c r="G535" s="134"/>
      <c r="H535" s="135"/>
      <c r="I535" s="139"/>
      <c r="J535" s="137"/>
      <c r="K535" s="135"/>
    </row>
    <row r="536" spans="1:11" ht="12">
      <c r="A536" s="15">
        <v>6</v>
      </c>
      <c r="C536" s="16" t="s">
        <v>225</v>
      </c>
      <c r="E536" s="15">
        <v>6</v>
      </c>
      <c r="F536" s="17"/>
      <c r="G536" s="140"/>
      <c r="H536" s="87"/>
      <c r="I536" s="37"/>
      <c r="J536" s="88"/>
      <c r="K536" s="87"/>
    </row>
    <row r="537" spans="1:11" ht="12">
      <c r="A537" s="15">
        <v>7</v>
      </c>
      <c r="C537" s="16" t="s">
        <v>226</v>
      </c>
      <c r="E537" s="15">
        <v>7</v>
      </c>
      <c r="F537" s="17"/>
      <c r="G537" s="140"/>
      <c r="H537" s="87"/>
      <c r="I537" s="141"/>
      <c r="J537" s="88"/>
      <c r="K537" s="87"/>
    </row>
    <row r="538" spans="1:11" ht="12">
      <c r="A538" s="15">
        <v>8</v>
      </c>
      <c r="C538" s="16" t="s">
        <v>227</v>
      </c>
      <c r="E538" s="15">
        <v>8</v>
      </c>
      <c r="F538" s="17"/>
      <c r="G538" s="140">
        <f>SUM(G536:G537)</f>
        <v>0</v>
      </c>
      <c r="H538" s="140">
        <f>SUM(H536:H537)</f>
        <v>0</v>
      </c>
      <c r="I538" s="141"/>
      <c r="J538" s="140">
        <f>SUM(J536:J537)</f>
        <v>0</v>
      </c>
      <c r="K538" s="140">
        <f>SUM(K536:K537)</f>
        <v>0</v>
      </c>
    </row>
    <row r="539" spans="1:13" ht="12">
      <c r="A539" s="15">
        <v>9</v>
      </c>
      <c r="C539" s="16"/>
      <c r="E539" s="15">
        <v>9</v>
      </c>
      <c r="F539" s="17"/>
      <c r="G539" s="140"/>
      <c r="H539" s="87"/>
      <c r="I539" s="41"/>
      <c r="J539" s="88"/>
      <c r="K539" s="87"/>
      <c r="M539" s="1" t="s">
        <v>43</v>
      </c>
    </row>
    <row r="540" spans="1:11" ht="12">
      <c r="A540" s="15">
        <v>10</v>
      </c>
      <c r="C540" s="16"/>
      <c r="E540" s="15">
        <v>10</v>
      </c>
      <c r="F540" s="17"/>
      <c r="G540" s="140"/>
      <c r="H540" s="87"/>
      <c r="I540" s="37"/>
      <c r="J540" s="88"/>
      <c r="K540" s="87"/>
    </row>
    <row r="541" spans="1:11" ht="12">
      <c r="A541" s="15">
        <v>11</v>
      </c>
      <c r="C541" s="16" t="s">
        <v>208</v>
      </c>
      <c r="E541" s="15">
        <v>11</v>
      </c>
      <c r="G541" s="82"/>
      <c r="H541" s="82"/>
      <c r="I541" s="41"/>
      <c r="J541" s="82"/>
      <c r="K541" s="83"/>
    </row>
    <row r="542" spans="1:11" ht="12">
      <c r="A542" s="15">
        <v>12</v>
      </c>
      <c r="C542" s="16" t="s">
        <v>209</v>
      </c>
      <c r="E542" s="15">
        <v>12</v>
      </c>
      <c r="G542" s="142"/>
      <c r="H542" s="83"/>
      <c r="I542" s="37"/>
      <c r="J542" s="82"/>
      <c r="K542" s="83"/>
    </row>
    <row r="543" spans="1:11" ht="12">
      <c r="A543" s="15">
        <v>13</v>
      </c>
      <c r="C543" s="16" t="s">
        <v>228</v>
      </c>
      <c r="E543" s="15">
        <v>13</v>
      </c>
      <c r="F543" s="17"/>
      <c r="G543" s="140">
        <f>SUM(G541:G542)</f>
        <v>0</v>
      </c>
      <c r="H543" s="140">
        <f>SUM(H541:H542)</f>
        <v>0</v>
      </c>
      <c r="I543" s="141"/>
      <c r="J543" s="140">
        <f>SUM(J541:J542)</f>
        <v>0</v>
      </c>
      <c r="K543" s="140">
        <f>SUM(K541:K542)</f>
        <v>0</v>
      </c>
    </row>
    <row r="544" spans="1:11" ht="12">
      <c r="A544" s="15">
        <v>14</v>
      </c>
      <c r="E544" s="15">
        <v>14</v>
      </c>
      <c r="F544" s="17"/>
      <c r="G544" s="140"/>
      <c r="H544" s="87"/>
      <c r="I544" s="141"/>
      <c r="J544" s="88"/>
      <c r="K544" s="87"/>
    </row>
    <row r="545" spans="1:11" ht="12">
      <c r="A545" s="15">
        <v>15</v>
      </c>
      <c r="C545" s="16" t="s">
        <v>211</v>
      </c>
      <c r="E545" s="15">
        <v>15</v>
      </c>
      <c r="F545" s="17"/>
      <c r="G545" s="140">
        <f>G538+G543</f>
        <v>0</v>
      </c>
      <c r="H545" s="140">
        <f>H538+H543</f>
        <v>0</v>
      </c>
      <c r="I545" s="141"/>
      <c r="J545" s="140">
        <f>J538+J543</f>
        <v>0</v>
      </c>
      <c r="K545" s="140">
        <f>K538+K543</f>
        <v>0</v>
      </c>
    </row>
    <row r="546" spans="1:11" ht="12">
      <c r="A546" s="15">
        <v>16</v>
      </c>
      <c r="E546" s="15">
        <v>16</v>
      </c>
      <c r="F546" s="17"/>
      <c r="G546" s="140"/>
      <c r="H546" s="87"/>
      <c r="I546" s="141"/>
      <c r="J546" s="88"/>
      <c r="K546" s="87"/>
    </row>
    <row r="547" spans="1:11" ht="12">
      <c r="A547" s="15">
        <v>17</v>
      </c>
      <c r="C547" s="16" t="s">
        <v>212</v>
      </c>
      <c r="E547" s="15">
        <v>17</v>
      </c>
      <c r="F547" s="17"/>
      <c r="G547" s="140"/>
      <c r="H547" s="87"/>
      <c r="I547" s="141"/>
      <c r="J547" s="88"/>
      <c r="K547" s="87"/>
    </row>
    <row r="548" spans="1:11" ht="12">
      <c r="A548" s="15">
        <v>18</v>
      </c>
      <c r="C548" s="16"/>
      <c r="E548" s="15">
        <v>18</v>
      </c>
      <c r="F548" s="17"/>
      <c r="G548" s="140"/>
      <c r="H548" s="87"/>
      <c r="I548" s="141"/>
      <c r="J548" s="88"/>
      <c r="K548" s="87"/>
    </row>
    <row r="549" spans="1:11" ht="12">
      <c r="A549" s="15">
        <v>19</v>
      </c>
      <c r="C549" s="16" t="s">
        <v>213</v>
      </c>
      <c r="E549" s="15">
        <v>19</v>
      </c>
      <c r="F549" s="17"/>
      <c r="G549" s="140"/>
      <c r="H549" s="87"/>
      <c r="I549" s="141"/>
      <c r="J549" s="88"/>
      <c r="K549" s="87"/>
    </row>
    <row r="550" spans="1:11" ht="12">
      <c r="A550" s="15">
        <v>20</v>
      </c>
      <c r="C550" s="16" t="s">
        <v>214</v>
      </c>
      <c r="E550" s="15">
        <v>20</v>
      </c>
      <c r="F550" s="17"/>
      <c r="G550" s="140"/>
      <c r="H550" s="87"/>
      <c r="I550" s="141"/>
      <c r="J550" s="88"/>
      <c r="K550" s="87"/>
    </row>
    <row r="551" spans="1:11" ht="12">
      <c r="A551" s="15">
        <v>21</v>
      </c>
      <c r="C551" s="16"/>
      <c r="E551" s="15">
        <v>21</v>
      </c>
      <c r="F551" s="17"/>
      <c r="G551" s="140"/>
      <c r="H551" s="87"/>
      <c r="I551" s="141"/>
      <c r="J551" s="88"/>
      <c r="K551" s="87"/>
    </row>
    <row r="552" spans="1:11" ht="12">
      <c r="A552" s="15">
        <v>22</v>
      </c>
      <c r="C552" s="16"/>
      <c r="E552" s="15">
        <v>22</v>
      </c>
      <c r="F552" s="17"/>
      <c r="G552" s="140"/>
      <c r="H552" s="87"/>
      <c r="I552" s="141"/>
      <c r="J552" s="88"/>
      <c r="K552" s="87"/>
    </row>
    <row r="553" spans="1:11" ht="12">
      <c r="A553" s="15">
        <v>23</v>
      </c>
      <c r="C553" s="16" t="s">
        <v>229</v>
      </c>
      <c r="E553" s="15">
        <v>23</v>
      </c>
      <c r="F553" s="17"/>
      <c r="G553" s="140"/>
      <c r="H553" s="87"/>
      <c r="I553" s="141"/>
      <c r="J553" s="88"/>
      <c r="K553" s="87"/>
    </row>
    <row r="554" spans="1:11" ht="12">
      <c r="A554" s="15">
        <v>24</v>
      </c>
      <c r="C554" s="16"/>
      <c r="E554" s="15">
        <v>24</v>
      </c>
      <c r="F554" s="17"/>
      <c r="G554" s="140"/>
      <c r="H554" s="87"/>
      <c r="I554" s="141"/>
      <c r="J554" s="88"/>
      <c r="K554" s="87"/>
    </row>
    <row r="555" spans="5:11" ht="12">
      <c r="E555" s="59"/>
      <c r="F555" s="106" t="s">
        <v>15</v>
      </c>
      <c r="G555" s="29" t="s">
        <v>15</v>
      </c>
      <c r="H555" s="29" t="s">
        <v>15</v>
      </c>
      <c r="I555" s="106" t="s">
        <v>15</v>
      </c>
      <c r="J555" s="29" t="s">
        <v>15</v>
      </c>
      <c r="K555" s="29" t="s">
        <v>15</v>
      </c>
    </row>
    <row r="556" spans="1:11" ht="12">
      <c r="A556" s="15">
        <v>25</v>
      </c>
      <c r="C556" s="16" t="s">
        <v>230</v>
      </c>
      <c r="E556" s="15">
        <v>25</v>
      </c>
      <c r="G556" s="82">
        <f>SUM(G545:G555)</f>
        <v>0</v>
      </c>
      <c r="H556" s="82">
        <f>SUM(H545:H555)</f>
        <v>0</v>
      </c>
      <c r="I556" s="83"/>
      <c r="J556" s="82">
        <f>SUM(J545:J555)</f>
        <v>0</v>
      </c>
      <c r="K556" s="82">
        <f>SUM(K545:K555)</f>
        <v>0</v>
      </c>
    </row>
    <row r="557" spans="5:11" ht="12">
      <c r="E557" s="59"/>
      <c r="F557" s="106" t="s">
        <v>15</v>
      </c>
      <c r="G557" s="28" t="s">
        <v>15</v>
      </c>
      <c r="H557" s="29" t="s">
        <v>15</v>
      </c>
      <c r="I557" s="106" t="s">
        <v>15</v>
      </c>
      <c r="J557" s="28" t="s">
        <v>15</v>
      </c>
      <c r="K557" s="29" t="s">
        <v>15</v>
      </c>
    </row>
    <row r="558" spans="3:11" ht="12">
      <c r="C558" s="1" t="s">
        <v>63</v>
      </c>
      <c r="E558" s="59"/>
      <c r="F558" s="106"/>
      <c r="G558" s="28"/>
      <c r="H558" s="29"/>
      <c r="I558" s="106"/>
      <c r="J558" s="28"/>
      <c r="K558" s="29"/>
    </row>
    <row r="559" spans="1:11" ht="12">
      <c r="A559" s="16"/>
      <c r="H559" s="64"/>
      <c r="K559" s="64"/>
    </row>
    <row r="560" spans="8:11" ht="12">
      <c r="H560" s="64"/>
      <c r="K560" s="64"/>
    </row>
    <row r="561" spans="1:11" s="49" customFormat="1" ht="12">
      <c r="A561" s="24" t="str">
        <f>$A$83</f>
        <v>Institution No.:  </v>
      </c>
      <c r="E561" s="60"/>
      <c r="G561" s="61"/>
      <c r="H561" s="62"/>
      <c r="J561" s="61"/>
      <c r="K561" s="22" t="s">
        <v>231</v>
      </c>
    </row>
    <row r="562" spans="1:11" s="49" customFormat="1" ht="12">
      <c r="A562" s="119" t="s">
        <v>232</v>
      </c>
      <c r="B562" s="119"/>
      <c r="C562" s="119"/>
      <c r="D562" s="119"/>
      <c r="E562" s="119"/>
      <c r="F562" s="119"/>
      <c r="G562" s="119"/>
      <c r="H562" s="119"/>
      <c r="I562" s="119"/>
      <c r="J562" s="119"/>
      <c r="K562" s="119"/>
    </row>
    <row r="563" spans="1:11" ht="12">
      <c r="A563" s="24" t="str">
        <f>$A$42</f>
        <v>NAME: </v>
      </c>
      <c r="B563" s="24"/>
      <c r="C563" s="1" t="str">
        <f>$D$20</f>
        <v>University of Colorado </v>
      </c>
      <c r="G563" s="120"/>
      <c r="H563" s="103"/>
      <c r="J563" s="21"/>
      <c r="K563" s="26" t="str">
        <f>$K$3</f>
        <v>Date: October 13, 2014</v>
      </c>
    </row>
    <row r="564" spans="1:11" ht="12">
      <c r="A564" s="27" t="s">
        <v>15</v>
      </c>
      <c r="B564" s="27" t="s">
        <v>15</v>
      </c>
      <c r="C564" s="27" t="s">
        <v>15</v>
      </c>
      <c r="D564" s="27" t="s">
        <v>15</v>
      </c>
      <c r="E564" s="27" t="s">
        <v>15</v>
      </c>
      <c r="F564" s="27" t="s">
        <v>15</v>
      </c>
      <c r="G564" s="28" t="s">
        <v>15</v>
      </c>
      <c r="H564" s="29" t="s">
        <v>15</v>
      </c>
      <c r="I564" s="27" t="s">
        <v>15</v>
      </c>
      <c r="J564" s="28" t="s">
        <v>15</v>
      </c>
      <c r="K564" s="29" t="s">
        <v>15</v>
      </c>
    </row>
    <row r="565" spans="1:11" ht="12">
      <c r="A565" s="30" t="s">
        <v>16</v>
      </c>
      <c r="E565" s="30" t="s">
        <v>16</v>
      </c>
      <c r="F565" s="31"/>
      <c r="G565" s="32"/>
      <c r="H565" s="33" t="s">
        <v>18</v>
      </c>
      <c r="I565" s="31"/>
      <c r="J565" s="32"/>
      <c r="K565" s="33" t="s">
        <v>19</v>
      </c>
    </row>
    <row r="566" spans="1:11" ht="12">
      <c r="A566" s="30" t="s">
        <v>20</v>
      </c>
      <c r="C566" s="34" t="s">
        <v>78</v>
      </c>
      <c r="E566" s="30" t="s">
        <v>20</v>
      </c>
      <c r="F566" s="31"/>
      <c r="G566" s="32" t="s">
        <v>22</v>
      </c>
      <c r="H566" s="33" t="s">
        <v>23</v>
      </c>
      <c r="I566" s="31"/>
      <c r="J566" s="32" t="s">
        <v>22</v>
      </c>
      <c r="K566" s="33" t="s">
        <v>24</v>
      </c>
    </row>
    <row r="567" spans="1:11" ht="12">
      <c r="A567" s="27" t="s">
        <v>15</v>
      </c>
      <c r="B567" s="27" t="s">
        <v>15</v>
      </c>
      <c r="C567" s="27" t="s">
        <v>15</v>
      </c>
      <c r="D567" s="27" t="s">
        <v>15</v>
      </c>
      <c r="E567" s="27" t="s">
        <v>15</v>
      </c>
      <c r="F567" s="27" t="s">
        <v>15</v>
      </c>
      <c r="G567" s="28" t="s">
        <v>15</v>
      </c>
      <c r="H567" s="29" t="s">
        <v>15</v>
      </c>
      <c r="I567" s="27" t="s">
        <v>15</v>
      </c>
      <c r="J567" s="143" t="s">
        <v>15</v>
      </c>
      <c r="K567" s="29" t="s">
        <v>15</v>
      </c>
    </row>
    <row r="568" spans="1:11" ht="12">
      <c r="A568" s="131">
        <v>1</v>
      </c>
      <c r="B568" s="132"/>
      <c r="C568" s="132" t="s">
        <v>224</v>
      </c>
      <c r="D568" s="132"/>
      <c r="E568" s="131">
        <v>1</v>
      </c>
      <c r="F568" s="133"/>
      <c r="G568" s="134"/>
      <c r="H568" s="135"/>
      <c r="I568" s="136"/>
      <c r="J568" s="137"/>
      <c r="K568" s="138"/>
    </row>
    <row r="569" spans="1:11" ht="12">
      <c r="A569" s="131">
        <v>2</v>
      </c>
      <c r="B569" s="132"/>
      <c r="C569" s="132" t="s">
        <v>224</v>
      </c>
      <c r="D569" s="132"/>
      <c r="E569" s="131">
        <v>2</v>
      </c>
      <c r="F569" s="133"/>
      <c r="G569" s="134"/>
      <c r="H569" s="135"/>
      <c r="I569" s="136"/>
      <c r="J569" s="137"/>
      <c r="K569" s="135"/>
    </row>
    <row r="570" spans="1:11" ht="12">
      <c r="A570" s="131">
        <v>3</v>
      </c>
      <c r="B570" s="132"/>
      <c r="C570" s="132" t="s">
        <v>224</v>
      </c>
      <c r="D570" s="132"/>
      <c r="E570" s="131">
        <v>3</v>
      </c>
      <c r="F570" s="133"/>
      <c r="G570" s="134"/>
      <c r="H570" s="135"/>
      <c r="I570" s="136"/>
      <c r="J570" s="137"/>
      <c r="K570" s="135"/>
    </row>
    <row r="571" spans="1:11" ht="12">
      <c r="A571" s="131">
        <v>4</v>
      </c>
      <c r="B571" s="132"/>
      <c r="C571" s="132" t="s">
        <v>224</v>
      </c>
      <c r="D571" s="132"/>
      <c r="E571" s="131">
        <v>4</v>
      </c>
      <c r="F571" s="133"/>
      <c r="G571" s="134"/>
      <c r="H571" s="135"/>
      <c r="I571" s="139"/>
      <c r="J571" s="137"/>
      <c r="K571" s="135"/>
    </row>
    <row r="572" spans="1:11" ht="12">
      <c r="A572" s="131">
        <v>5</v>
      </c>
      <c r="B572" s="132"/>
      <c r="C572" s="132" t="s">
        <v>224</v>
      </c>
      <c r="D572" s="132"/>
      <c r="E572" s="131">
        <v>5</v>
      </c>
      <c r="F572" s="133"/>
      <c r="G572" s="137"/>
      <c r="H572" s="135"/>
      <c r="I572" s="139"/>
      <c r="J572" s="137"/>
      <c r="K572" s="135"/>
    </row>
    <row r="573" spans="1:11" ht="12">
      <c r="A573" s="15">
        <v>6</v>
      </c>
      <c r="C573" s="16" t="s">
        <v>225</v>
      </c>
      <c r="E573" s="15">
        <v>6</v>
      </c>
      <c r="F573" s="17"/>
      <c r="G573" s="88">
        <v>0</v>
      </c>
      <c r="H573" s="87">
        <v>0</v>
      </c>
      <c r="I573" s="37"/>
      <c r="J573" s="88">
        <v>0</v>
      </c>
      <c r="K573" s="87">
        <v>0</v>
      </c>
    </row>
    <row r="574" spans="1:11" ht="12">
      <c r="A574" s="15">
        <v>7</v>
      </c>
      <c r="C574" s="16" t="s">
        <v>226</v>
      </c>
      <c r="E574" s="15">
        <v>7</v>
      </c>
      <c r="F574" s="17"/>
      <c r="G574" s="88"/>
      <c r="H574" s="87">
        <v>0</v>
      </c>
      <c r="I574" s="141"/>
      <c r="J574" s="88"/>
      <c r="K574" s="87">
        <v>0</v>
      </c>
    </row>
    <row r="575" spans="1:11" ht="12">
      <c r="A575" s="15">
        <v>8</v>
      </c>
      <c r="C575" s="16" t="s">
        <v>227</v>
      </c>
      <c r="E575" s="15">
        <v>8</v>
      </c>
      <c r="F575" s="17"/>
      <c r="G575" s="88">
        <f>SUM(G573:G574)</f>
        <v>0</v>
      </c>
      <c r="H575" s="88">
        <f>SUM(H573:H574)</f>
        <v>0</v>
      </c>
      <c r="I575" s="141"/>
      <c r="J575" s="140">
        <f>SUM(J573:J574)</f>
        <v>0</v>
      </c>
      <c r="K575" s="140">
        <f>SUM(K573:K574)</f>
        <v>0</v>
      </c>
    </row>
    <row r="576" spans="1:11" ht="12">
      <c r="A576" s="15">
        <v>9</v>
      </c>
      <c r="C576" s="16"/>
      <c r="E576" s="15">
        <v>9</v>
      </c>
      <c r="F576" s="17"/>
      <c r="G576" s="88"/>
      <c r="H576" s="87"/>
      <c r="I576" s="41"/>
      <c r="J576" s="88"/>
      <c r="K576" s="87"/>
    </row>
    <row r="577" spans="1:11" ht="12">
      <c r="A577" s="15">
        <v>10</v>
      </c>
      <c r="C577" s="16"/>
      <c r="E577" s="15">
        <v>10</v>
      </c>
      <c r="F577" s="17"/>
      <c r="G577" s="88"/>
      <c r="H577" s="87"/>
      <c r="I577" s="37"/>
      <c r="J577" s="88"/>
      <c r="K577" s="87"/>
    </row>
    <row r="578" spans="1:11" ht="12">
      <c r="A578" s="15">
        <v>11</v>
      </c>
      <c r="C578" s="16" t="s">
        <v>208</v>
      </c>
      <c r="E578" s="15">
        <v>11</v>
      </c>
      <c r="G578" s="82">
        <v>0</v>
      </c>
      <c r="H578" s="82">
        <v>0</v>
      </c>
      <c r="I578" s="41"/>
      <c r="J578" s="82">
        <v>0</v>
      </c>
      <c r="K578" s="83">
        <v>0</v>
      </c>
    </row>
    <row r="579" spans="1:11" ht="12">
      <c r="A579" s="15">
        <v>12</v>
      </c>
      <c r="C579" s="16" t="s">
        <v>209</v>
      </c>
      <c r="E579" s="15">
        <v>12</v>
      </c>
      <c r="G579" s="82"/>
      <c r="H579" s="83">
        <v>0</v>
      </c>
      <c r="I579" s="37"/>
      <c r="J579" s="82"/>
      <c r="K579" s="83">
        <v>0</v>
      </c>
    </row>
    <row r="580" spans="1:11" ht="12">
      <c r="A580" s="15">
        <v>13</v>
      </c>
      <c r="C580" s="16" t="s">
        <v>228</v>
      </c>
      <c r="E580" s="15">
        <v>13</v>
      </c>
      <c r="F580" s="17"/>
      <c r="G580" s="88">
        <f>SUM(G578:G579)</f>
        <v>0</v>
      </c>
      <c r="H580" s="88">
        <f>SUM(H578:H579)</f>
        <v>0</v>
      </c>
      <c r="I580" s="141"/>
      <c r="J580" s="140">
        <f>SUM(J578:J579)</f>
        <v>0</v>
      </c>
      <c r="K580" s="140">
        <f>SUM(K578:K579)</f>
        <v>0</v>
      </c>
    </row>
    <row r="581" spans="1:11" ht="12">
      <c r="A581" s="15">
        <v>14</v>
      </c>
      <c r="E581" s="15">
        <v>14</v>
      </c>
      <c r="F581" s="17"/>
      <c r="G581" s="88"/>
      <c r="H581" s="87"/>
      <c r="I581" s="141"/>
      <c r="J581" s="88"/>
      <c r="K581" s="87"/>
    </row>
    <row r="582" spans="1:11" ht="12">
      <c r="A582" s="15">
        <v>15</v>
      </c>
      <c r="C582" s="16" t="s">
        <v>211</v>
      </c>
      <c r="E582" s="15">
        <v>15</v>
      </c>
      <c r="F582" s="17"/>
      <c r="G582" s="88">
        <f>G575+G580</f>
        <v>0</v>
      </c>
      <c r="H582" s="140">
        <f>H575+H580</f>
        <v>0</v>
      </c>
      <c r="I582" s="141"/>
      <c r="J582" s="140">
        <f>J575+J580</f>
        <v>0</v>
      </c>
      <c r="K582" s="140">
        <f>K575+K580</f>
        <v>0</v>
      </c>
    </row>
    <row r="583" spans="1:11" ht="12">
      <c r="A583" s="15">
        <v>16</v>
      </c>
      <c r="E583" s="15">
        <v>16</v>
      </c>
      <c r="F583" s="17"/>
      <c r="G583" s="88"/>
      <c r="H583" s="87"/>
      <c r="I583" s="141"/>
      <c r="J583" s="88"/>
      <c r="K583" s="87"/>
    </row>
    <row r="584" spans="1:11" ht="12">
      <c r="A584" s="15">
        <v>17</v>
      </c>
      <c r="C584" s="16" t="s">
        <v>212</v>
      </c>
      <c r="E584" s="15">
        <v>17</v>
      </c>
      <c r="F584" s="17"/>
      <c r="G584" s="140"/>
      <c r="H584" s="87">
        <v>0</v>
      </c>
      <c r="I584" s="141"/>
      <c r="J584" s="88"/>
      <c r="K584" s="87">
        <v>0</v>
      </c>
    </row>
    <row r="585" spans="1:11" ht="12">
      <c r="A585" s="15">
        <v>18</v>
      </c>
      <c r="C585" s="16"/>
      <c r="E585" s="15">
        <v>18</v>
      </c>
      <c r="F585" s="17"/>
      <c r="G585" s="140"/>
      <c r="H585" s="87"/>
      <c r="I585" s="141"/>
      <c r="J585" s="88"/>
      <c r="K585" s="87"/>
    </row>
    <row r="586" spans="1:11" ht="12">
      <c r="A586" s="15">
        <v>19</v>
      </c>
      <c r="C586" s="16" t="s">
        <v>213</v>
      </c>
      <c r="E586" s="15">
        <v>19</v>
      </c>
      <c r="F586" s="17"/>
      <c r="G586" s="140"/>
      <c r="H586" s="87">
        <v>0</v>
      </c>
      <c r="I586" s="141"/>
      <c r="J586" s="88"/>
      <c r="K586" s="87"/>
    </row>
    <row r="587" spans="1:11" ht="12">
      <c r="A587" s="15">
        <v>20</v>
      </c>
      <c r="C587" s="16" t="s">
        <v>214</v>
      </c>
      <c r="E587" s="15">
        <v>20</v>
      </c>
      <c r="F587" s="17"/>
      <c r="G587" s="140"/>
      <c r="H587" s="87">
        <v>0</v>
      </c>
      <c r="I587" s="141"/>
      <c r="J587" s="88"/>
      <c r="K587" s="87">
        <v>0</v>
      </c>
    </row>
    <row r="588" spans="1:11" ht="12">
      <c r="A588" s="15">
        <v>21</v>
      </c>
      <c r="C588" s="16"/>
      <c r="E588" s="15">
        <v>21</v>
      </c>
      <c r="F588" s="17"/>
      <c r="G588" s="140"/>
      <c r="H588" s="87"/>
      <c r="I588" s="141"/>
      <c r="J588" s="88"/>
      <c r="K588" s="87"/>
    </row>
    <row r="589" spans="1:11" ht="12">
      <c r="A589" s="15">
        <v>22</v>
      </c>
      <c r="C589" s="16"/>
      <c r="E589" s="15">
        <v>22</v>
      </c>
      <c r="F589" s="17"/>
      <c r="G589" s="140"/>
      <c r="H589" s="87"/>
      <c r="I589" s="141"/>
      <c r="J589" s="88"/>
      <c r="K589" s="87"/>
    </row>
    <row r="590" spans="1:11" ht="12">
      <c r="A590" s="15">
        <v>23</v>
      </c>
      <c r="C590" s="16" t="s">
        <v>229</v>
      </c>
      <c r="E590" s="15">
        <v>23</v>
      </c>
      <c r="F590" s="17"/>
      <c r="G590" s="140"/>
      <c r="H590" s="87">
        <v>0</v>
      </c>
      <c r="I590" s="141"/>
      <c r="J590" s="88"/>
      <c r="K590" s="87">
        <v>0</v>
      </c>
    </row>
    <row r="591" spans="1:11" ht="12">
      <c r="A591" s="15">
        <v>24</v>
      </c>
      <c r="C591" s="16"/>
      <c r="E591" s="15">
        <v>24</v>
      </c>
      <c r="F591" s="17"/>
      <c r="G591" s="140"/>
      <c r="H591" s="87"/>
      <c r="I591" s="141"/>
      <c r="J591" s="88"/>
      <c r="K591" s="87"/>
    </row>
    <row r="592" spans="5:11" ht="12">
      <c r="E592" s="59"/>
      <c r="F592" s="106" t="s">
        <v>15</v>
      </c>
      <c r="G592" s="29" t="s">
        <v>15</v>
      </c>
      <c r="H592" s="29" t="s">
        <v>15</v>
      </c>
      <c r="I592" s="106" t="s">
        <v>15</v>
      </c>
      <c r="J592" s="29" t="s">
        <v>15</v>
      </c>
      <c r="K592" s="29" t="s">
        <v>15</v>
      </c>
    </row>
    <row r="593" spans="1:11" ht="12">
      <c r="A593" s="15">
        <v>25</v>
      </c>
      <c r="C593" s="16" t="s">
        <v>233</v>
      </c>
      <c r="E593" s="15">
        <v>25</v>
      </c>
      <c r="G593" s="82">
        <f>SUM(G582:G592)</f>
        <v>0</v>
      </c>
      <c r="H593" s="82">
        <f>SUM(H582:H592)</f>
        <v>0</v>
      </c>
      <c r="I593" s="83"/>
      <c r="J593" s="82">
        <f>SUM(J582:J592)</f>
        <v>0</v>
      </c>
      <c r="K593" s="82">
        <f>SUM(K582:K592)</f>
        <v>0</v>
      </c>
    </row>
    <row r="594" spans="1:11" ht="12">
      <c r="A594" s="15"/>
      <c r="C594" s="16"/>
      <c r="E594" s="15"/>
      <c r="F594" s="106" t="s">
        <v>15</v>
      </c>
      <c r="G594" s="28" t="s">
        <v>15</v>
      </c>
      <c r="H594" s="29" t="s">
        <v>15</v>
      </c>
      <c r="I594" s="106" t="s">
        <v>15</v>
      </c>
      <c r="J594" s="28" t="s">
        <v>15</v>
      </c>
      <c r="K594" s="29" t="s">
        <v>15</v>
      </c>
    </row>
    <row r="595" spans="1:11" ht="12">
      <c r="A595" s="15"/>
      <c r="C595" s="1" t="s">
        <v>63</v>
      </c>
      <c r="E595" s="15"/>
      <c r="G595" s="82"/>
      <c r="H595" s="82"/>
      <c r="I595" s="83"/>
      <c r="J595" s="82"/>
      <c r="K595" s="82"/>
    </row>
    <row r="596" spans="5:11" ht="12">
      <c r="E596" s="59"/>
      <c r="F596" s="106"/>
      <c r="G596" s="28"/>
      <c r="H596" s="29"/>
      <c r="I596" s="106"/>
      <c r="J596" s="28"/>
      <c r="K596" s="29"/>
    </row>
    <row r="597" spans="1:12" ht="12">
      <c r="A597" s="16"/>
      <c r="H597" s="64"/>
      <c r="K597" s="64"/>
      <c r="L597" s="1" t="s">
        <v>43</v>
      </c>
    </row>
    <row r="598" spans="1:11" s="49" customFormat="1" ht="12">
      <c r="A598" s="24" t="str">
        <f>$A$83</f>
        <v>Institution No.:  </v>
      </c>
      <c r="E598" s="60"/>
      <c r="G598" s="61"/>
      <c r="H598" s="62"/>
      <c r="J598" s="61"/>
      <c r="K598" s="22" t="s">
        <v>234</v>
      </c>
    </row>
    <row r="599" spans="1:11" s="49" customFormat="1" ht="12">
      <c r="A599" s="119" t="s">
        <v>235</v>
      </c>
      <c r="B599" s="119"/>
      <c r="C599" s="119"/>
      <c r="D599" s="119"/>
      <c r="E599" s="119"/>
      <c r="F599" s="119"/>
      <c r="G599" s="119"/>
      <c r="H599" s="119"/>
      <c r="I599" s="119"/>
      <c r="J599" s="119"/>
      <c r="K599" s="119"/>
    </row>
    <row r="600" spans="1:11" ht="12">
      <c r="A600" s="24" t="str">
        <f>$A$42</f>
        <v>NAME: </v>
      </c>
      <c r="C600" s="1" t="str">
        <f>$D$20</f>
        <v>University of Colorado </v>
      </c>
      <c r="G600" s="120"/>
      <c r="H600" s="103"/>
      <c r="J600" s="21"/>
      <c r="K600" s="26" t="str">
        <f>$K$3</f>
        <v>Date: October 13, 2014</v>
      </c>
    </row>
    <row r="601" spans="1:11" ht="12">
      <c r="A601" s="27" t="s">
        <v>15</v>
      </c>
      <c r="B601" s="27" t="s">
        <v>15</v>
      </c>
      <c r="C601" s="27" t="s">
        <v>15</v>
      </c>
      <c r="D601" s="27" t="s">
        <v>15</v>
      </c>
      <c r="E601" s="27" t="s">
        <v>15</v>
      </c>
      <c r="F601" s="27" t="s">
        <v>15</v>
      </c>
      <c r="G601" s="28" t="s">
        <v>15</v>
      </c>
      <c r="H601" s="29" t="s">
        <v>15</v>
      </c>
      <c r="I601" s="27" t="s">
        <v>15</v>
      </c>
      <c r="J601" s="28" t="s">
        <v>15</v>
      </c>
      <c r="K601" s="29" t="s">
        <v>15</v>
      </c>
    </row>
    <row r="602" spans="1:11" ht="12">
      <c r="A602" s="30" t="s">
        <v>16</v>
      </c>
      <c r="E602" s="30" t="s">
        <v>16</v>
      </c>
      <c r="F602" s="31"/>
      <c r="G602" s="32"/>
      <c r="H602" s="33" t="s">
        <v>18</v>
      </c>
      <c r="I602" s="31"/>
      <c r="J602" s="32"/>
      <c r="K602" s="33" t="s">
        <v>19</v>
      </c>
    </row>
    <row r="603" spans="1:11" ht="12">
      <c r="A603" s="30" t="s">
        <v>20</v>
      </c>
      <c r="C603" s="34" t="s">
        <v>78</v>
      </c>
      <c r="E603" s="30" t="s">
        <v>20</v>
      </c>
      <c r="F603" s="31"/>
      <c r="G603" s="32" t="s">
        <v>22</v>
      </c>
      <c r="H603" s="33" t="s">
        <v>23</v>
      </c>
      <c r="I603" s="31"/>
      <c r="J603" s="32" t="s">
        <v>22</v>
      </c>
      <c r="K603" s="33" t="s">
        <v>24</v>
      </c>
    </row>
    <row r="604" spans="1:11" ht="12">
      <c r="A604" s="27" t="s">
        <v>15</v>
      </c>
      <c r="B604" s="27" t="s">
        <v>15</v>
      </c>
      <c r="C604" s="27" t="s">
        <v>15</v>
      </c>
      <c r="D604" s="27" t="s">
        <v>15</v>
      </c>
      <c r="E604" s="27" t="s">
        <v>15</v>
      </c>
      <c r="F604" s="27" t="s">
        <v>15</v>
      </c>
      <c r="G604" s="28" t="s">
        <v>15</v>
      </c>
      <c r="H604" s="29" t="s">
        <v>15</v>
      </c>
      <c r="I604" s="27" t="s">
        <v>15</v>
      </c>
      <c r="J604" s="28" t="s">
        <v>15</v>
      </c>
      <c r="K604" s="29" t="s">
        <v>15</v>
      </c>
    </row>
    <row r="605" spans="1:11" ht="12">
      <c r="A605" s="131">
        <v>1</v>
      </c>
      <c r="B605" s="132"/>
      <c r="C605" s="132" t="s">
        <v>224</v>
      </c>
      <c r="D605" s="132"/>
      <c r="E605" s="131">
        <v>1</v>
      </c>
      <c r="F605" s="133"/>
      <c r="G605" s="134"/>
      <c r="H605" s="135"/>
      <c r="I605" s="136"/>
      <c r="J605" s="137"/>
      <c r="K605" s="138"/>
    </row>
    <row r="606" spans="1:11" ht="12">
      <c r="A606" s="131">
        <v>2</v>
      </c>
      <c r="B606" s="132"/>
      <c r="C606" s="132" t="s">
        <v>224</v>
      </c>
      <c r="D606" s="132"/>
      <c r="E606" s="131">
        <v>2</v>
      </c>
      <c r="F606" s="133"/>
      <c r="G606" s="134"/>
      <c r="H606" s="135"/>
      <c r="I606" s="136"/>
      <c r="J606" s="137"/>
      <c r="K606" s="135"/>
    </row>
    <row r="607" spans="1:11" ht="12">
      <c r="A607" s="131">
        <v>3</v>
      </c>
      <c r="B607" s="132"/>
      <c r="C607" s="132" t="s">
        <v>224</v>
      </c>
      <c r="D607" s="132"/>
      <c r="E607" s="131">
        <v>3</v>
      </c>
      <c r="F607" s="133"/>
      <c r="G607" s="134"/>
      <c r="H607" s="135"/>
      <c r="I607" s="136"/>
      <c r="J607" s="137"/>
      <c r="K607" s="135"/>
    </row>
    <row r="608" spans="1:11" ht="12">
      <c r="A608" s="131">
        <v>4</v>
      </c>
      <c r="B608" s="132"/>
      <c r="C608" s="132" t="s">
        <v>224</v>
      </c>
      <c r="D608" s="132"/>
      <c r="E608" s="131">
        <v>4</v>
      </c>
      <c r="F608" s="133"/>
      <c r="G608" s="134"/>
      <c r="H608" s="135"/>
      <c r="I608" s="139"/>
      <c r="J608" s="137"/>
      <c r="K608" s="135"/>
    </row>
    <row r="609" spans="1:11" ht="12">
      <c r="A609" s="131">
        <v>5</v>
      </c>
      <c r="B609" s="132"/>
      <c r="C609" s="132" t="s">
        <v>224</v>
      </c>
      <c r="D609" s="132"/>
      <c r="E609" s="131">
        <v>5</v>
      </c>
      <c r="F609" s="133"/>
      <c r="G609" s="134"/>
      <c r="H609" s="135"/>
      <c r="I609" s="139"/>
      <c r="J609" s="137"/>
      <c r="K609" s="135"/>
    </row>
    <row r="610" spans="1:11" ht="12">
      <c r="A610" s="15">
        <v>6</v>
      </c>
      <c r="C610" s="16" t="s">
        <v>225</v>
      </c>
      <c r="E610" s="15">
        <v>6</v>
      </c>
      <c r="F610" s="17"/>
      <c r="G610" s="140">
        <v>0</v>
      </c>
      <c r="H610" s="87">
        <v>0</v>
      </c>
      <c r="I610" s="37"/>
      <c r="J610" s="88">
        <v>0</v>
      </c>
      <c r="K610" s="87">
        <v>0</v>
      </c>
    </row>
    <row r="611" spans="1:11" ht="12">
      <c r="A611" s="15">
        <v>7</v>
      </c>
      <c r="C611" s="16" t="s">
        <v>226</v>
      </c>
      <c r="E611" s="15">
        <v>7</v>
      </c>
      <c r="F611" s="17"/>
      <c r="G611" s="140"/>
      <c r="H611" s="87">
        <v>0</v>
      </c>
      <c r="I611" s="141"/>
      <c r="J611" s="88"/>
      <c r="K611" s="87">
        <v>0</v>
      </c>
    </row>
    <row r="612" spans="1:11" ht="12">
      <c r="A612" s="15">
        <v>8</v>
      </c>
      <c r="C612" s="16" t="s">
        <v>227</v>
      </c>
      <c r="E612" s="15">
        <v>8</v>
      </c>
      <c r="F612" s="17"/>
      <c r="G612" s="140">
        <f>SUM(G610:G611)</f>
        <v>0</v>
      </c>
      <c r="H612" s="140">
        <f>SUM(H610:H611)</f>
        <v>0</v>
      </c>
      <c r="I612" s="141"/>
      <c r="J612" s="140">
        <f>SUM(J610:J611)</f>
        <v>0</v>
      </c>
      <c r="K612" s="140">
        <f>SUM(K610:K611)</f>
        <v>0</v>
      </c>
    </row>
    <row r="613" spans="1:11" ht="12">
      <c r="A613" s="15">
        <v>9</v>
      </c>
      <c r="C613" s="16"/>
      <c r="E613" s="15">
        <v>9</v>
      </c>
      <c r="F613" s="17"/>
      <c r="G613" s="140"/>
      <c r="H613" s="87"/>
      <c r="I613" s="41"/>
      <c r="J613" s="88"/>
      <c r="K613" s="87"/>
    </row>
    <row r="614" spans="1:11" ht="12">
      <c r="A614" s="15">
        <v>10</v>
      </c>
      <c r="C614" s="16"/>
      <c r="E614" s="15">
        <v>10</v>
      </c>
      <c r="F614" s="17"/>
      <c r="G614" s="140"/>
      <c r="H614" s="87"/>
      <c r="I614" s="37"/>
      <c r="J614" s="88"/>
      <c r="K614" s="87"/>
    </row>
    <row r="615" spans="1:11" ht="12">
      <c r="A615" s="15">
        <v>11</v>
      </c>
      <c r="C615" s="16" t="s">
        <v>208</v>
      </c>
      <c r="E615" s="15">
        <v>11</v>
      </c>
      <c r="G615" s="82">
        <v>0</v>
      </c>
      <c r="H615" s="82">
        <v>0</v>
      </c>
      <c r="I615" s="41"/>
      <c r="J615" s="82">
        <v>0</v>
      </c>
      <c r="K615" s="83">
        <v>0</v>
      </c>
    </row>
    <row r="616" spans="1:11" ht="12">
      <c r="A616" s="15">
        <v>12</v>
      </c>
      <c r="C616" s="16" t="s">
        <v>209</v>
      </c>
      <c r="E616" s="15">
        <v>12</v>
      </c>
      <c r="G616" s="142"/>
      <c r="H616" s="83">
        <v>0</v>
      </c>
      <c r="I616" s="37"/>
      <c r="J616" s="82"/>
      <c r="K616" s="83">
        <v>0</v>
      </c>
    </row>
    <row r="617" spans="1:11" ht="12">
      <c r="A617" s="15">
        <v>13</v>
      </c>
      <c r="C617" s="16" t="s">
        <v>228</v>
      </c>
      <c r="E617" s="15">
        <v>13</v>
      </c>
      <c r="F617" s="17"/>
      <c r="G617" s="140">
        <f>SUM(G615:G616)</f>
        <v>0</v>
      </c>
      <c r="H617" s="140">
        <f>SUM(H615:H616)</f>
        <v>0</v>
      </c>
      <c r="I617" s="141"/>
      <c r="J617" s="140">
        <f>SUM(J615:J616)</f>
        <v>0</v>
      </c>
      <c r="K617" s="140">
        <f>SUM(K615:K616)</f>
        <v>0</v>
      </c>
    </row>
    <row r="618" spans="1:11" ht="12">
      <c r="A618" s="15">
        <v>14</v>
      </c>
      <c r="E618" s="15">
        <v>14</v>
      </c>
      <c r="F618" s="17"/>
      <c r="G618" s="140"/>
      <c r="H618" s="87"/>
      <c r="I618" s="141"/>
      <c r="J618" s="88"/>
      <c r="K618" s="87"/>
    </row>
    <row r="619" spans="1:11" ht="12">
      <c r="A619" s="15">
        <v>15</v>
      </c>
      <c r="C619" s="16" t="s">
        <v>211</v>
      </c>
      <c r="E619" s="15">
        <v>15</v>
      </c>
      <c r="F619" s="17"/>
      <c r="G619" s="140">
        <f>G612+G617</f>
        <v>0</v>
      </c>
      <c r="H619" s="140">
        <f>H612+H617</f>
        <v>0</v>
      </c>
      <c r="I619" s="141"/>
      <c r="J619" s="140">
        <f>J612+J617</f>
        <v>0</v>
      </c>
      <c r="K619" s="140">
        <f>K612+K617</f>
        <v>0</v>
      </c>
    </row>
    <row r="620" spans="1:11" ht="12">
      <c r="A620" s="15">
        <v>16</v>
      </c>
      <c r="E620" s="15">
        <v>16</v>
      </c>
      <c r="F620" s="17"/>
      <c r="G620" s="140"/>
      <c r="H620" s="87"/>
      <c r="I620" s="141"/>
      <c r="J620" s="88"/>
      <c r="K620" s="87"/>
    </row>
    <row r="621" spans="1:11" ht="12">
      <c r="A621" s="15">
        <v>17</v>
      </c>
      <c r="C621" s="16" t="s">
        <v>212</v>
      </c>
      <c r="E621" s="15">
        <v>17</v>
      </c>
      <c r="F621" s="17"/>
      <c r="G621" s="140"/>
      <c r="H621" s="87">
        <v>0</v>
      </c>
      <c r="I621" s="141"/>
      <c r="J621" s="88"/>
      <c r="K621" s="87">
        <v>0</v>
      </c>
    </row>
    <row r="622" spans="1:11" ht="12">
      <c r="A622" s="15">
        <v>18</v>
      </c>
      <c r="C622" s="16"/>
      <c r="E622" s="15">
        <v>18</v>
      </c>
      <c r="F622" s="17"/>
      <c r="G622" s="140"/>
      <c r="H622" s="87"/>
      <c r="I622" s="141"/>
      <c r="J622" s="88"/>
      <c r="K622" s="87"/>
    </row>
    <row r="623" spans="1:11" ht="12">
      <c r="A623" s="15">
        <v>19</v>
      </c>
      <c r="C623" s="16" t="s">
        <v>213</v>
      </c>
      <c r="E623" s="15">
        <v>19</v>
      </c>
      <c r="F623" s="17"/>
      <c r="G623" s="140"/>
      <c r="H623" s="87">
        <v>0</v>
      </c>
      <c r="I623" s="141"/>
      <c r="J623" s="88"/>
      <c r="K623" s="87"/>
    </row>
    <row r="624" spans="1:11" ht="12">
      <c r="A624" s="15">
        <v>20</v>
      </c>
      <c r="C624" s="16" t="s">
        <v>214</v>
      </c>
      <c r="E624" s="15">
        <v>20</v>
      </c>
      <c r="F624" s="17"/>
      <c r="G624" s="140"/>
      <c r="H624" s="87">
        <v>0</v>
      </c>
      <c r="I624" s="141"/>
      <c r="J624" s="88"/>
      <c r="K624" s="87">
        <v>0</v>
      </c>
    </row>
    <row r="625" spans="1:11" ht="12">
      <c r="A625" s="15">
        <v>21</v>
      </c>
      <c r="C625" s="16"/>
      <c r="E625" s="15">
        <v>21</v>
      </c>
      <c r="F625" s="17"/>
      <c r="G625" s="140"/>
      <c r="H625" s="87"/>
      <c r="I625" s="141"/>
      <c r="J625" s="88"/>
      <c r="K625" s="87"/>
    </row>
    <row r="626" spans="1:11" ht="12">
      <c r="A626" s="15">
        <v>22</v>
      </c>
      <c r="C626" s="16"/>
      <c r="E626" s="15">
        <v>22</v>
      </c>
      <c r="F626" s="17"/>
      <c r="G626" s="140"/>
      <c r="H626" s="87"/>
      <c r="I626" s="141"/>
      <c r="J626" s="88"/>
      <c r="K626" s="87"/>
    </row>
    <row r="627" spans="1:11" ht="12">
      <c r="A627" s="15">
        <v>23</v>
      </c>
      <c r="C627" s="16" t="s">
        <v>229</v>
      </c>
      <c r="E627" s="15">
        <v>23</v>
      </c>
      <c r="F627" s="17"/>
      <c r="G627" s="140"/>
      <c r="H627" s="87"/>
      <c r="I627" s="141"/>
      <c r="J627" s="88"/>
      <c r="K627" s="87"/>
    </row>
    <row r="628" spans="1:11" ht="12">
      <c r="A628" s="15">
        <v>24</v>
      </c>
      <c r="C628" s="16"/>
      <c r="E628" s="15">
        <v>24</v>
      </c>
      <c r="F628" s="17"/>
      <c r="G628" s="140"/>
      <c r="H628" s="87"/>
      <c r="I628" s="141"/>
      <c r="J628" s="88"/>
      <c r="K628" s="87"/>
    </row>
    <row r="629" spans="5:11" ht="12">
      <c r="E629" s="59"/>
      <c r="F629" s="106" t="s">
        <v>15</v>
      </c>
      <c r="G629" s="29" t="s">
        <v>15</v>
      </c>
      <c r="H629" s="29" t="s">
        <v>15</v>
      </c>
      <c r="I629" s="106" t="s">
        <v>15</v>
      </c>
      <c r="J629" s="29" t="s">
        <v>15</v>
      </c>
      <c r="K629" s="29" t="s">
        <v>15</v>
      </c>
    </row>
    <row r="630" spans="1:11" ht="12">
      <c r="A630" s="15">
        <v>25</v>
      </c>
      <c r="C630" s="16" t="s">
        <v>236</v>
      </c>
      <c r="E630" s="15">
        <v>25</v>
      </c>
      <c r="G630" s="82">
        <f>SUM(G619:G629)</f>
        <v>0</v>
      </c>
      <c r="H630" s="82">
        <f>SUM(H619:H629)</f>
        <v>0</v>
      </c>
      <c r="I630" s="83"/>
      <c r="J630" s="82">
        <f>SUM(J619:J629)</f>
        <v>0</v>
      </c>
      <c r="K630" s="82">
        <f>SUM(K619:K629)</f>
        <v>0</v>
      </c>
    </row>
    <row r="631" spans="5:11" ht="12">
      <c r="E631" s="59"/>
      <c r="F631" s="106" t="s">
        <v>15</v>
      </c>
      <c r="G631" s="28" t="s">
        <v>15</v>
      </c>
      <c r="H631" s="29" t="s">
        <v>15</v>
      </c>
      <c r="I631" s="106" t="s">
        <v>15</v>
      </c>
      <c r="J631" s="28" t="s">
        <v>15</v>
      </c>
      <c r="K631" s="29" t="s">
        <v>15</v>
      </c>
    </row>
    <row r="632" spans="3:11" ht="12">
      <c r="C632" s="1" t="s">
        <v>63</v>
      </c>
      <c r="E632" s="59"/>
      <c r="F632" s="106"/>
      <c r="G632" s="28"/>
      <c r="H632" s="29"/>
      <c r="I632" s="106"/>
      <c r="J632" s="28"/>
      <c r="K632" s="29"/>
    </row>
    <row r="634" ht="12">
      <c r="A634" s="16"/>
    </row>
    <row r="635" spans="1:11" s="49" customFormat="1" ht="12">
      <c r="A635" s="24" t="str">
        <f>$A$83</f>
        <v>Institution No.:  </v>
      </c>
      <c r="E635" s="60"/>
      <c r="G635" s="61"/>
      <c r="H635" s="62"/>
      <c r="J635" s="61"/>
      <c r="K635" s="22" t="s">
        <v>237</v>
      </c>
    </row>
    <row r="636" spans="1:11" s="49" customFormat="1" ht="12">
      <c r="A636" s="119" t="s">
        <v>238</v>
      </c>
      <c r="B636" s="119"/>
      <c r="C636" s="119"/>
      <c r="D636" s="119"/>
      <c r="E636" s="119"/>
      <c r="F636" s="119"/>
      <c r="G636" s="119"/>
      <c r="H636" s="119"/>
      <c r="I636" s="119"/>
      <c r="J636" s="119"/>
      <c r="K636" s="119"/>
    </row>
    <row r="637" spans="1:11" ht="12">
      <c r="A637" s="24" t="str">
        <f>$A$42</f>
        <v>NAME: </v>
      </c>
      <c r="C637" s="1" t="str">
        <f>$D$20</f>
        <v>University of Colorado </v>
      </c>
      <c r="F637" s="108"/>
      <c r="G637" s="102"/>
      <c r="H637" s="64"/>
      <c r="J637" s="21"/>
      <c r="K637" s="26" t="str">
        <f>$K$3</f>
        <v>Date: October 13, 2014</v>
      </c>
    </row>
    <row r="638" spans="1:11" ht="12">
      <c r="A638" s="27" t="s">
        <v>15</v>
      </c>
      <c r="B638" s="27" t="s">
        <v>15</v>
      </c>
      <c r="C638" s="27" t="s">
        <v>15</v>
      </c>
      <c r="D638" s="27" t="s">
        <v>15</v>
      </c>
      <c r="E638" s="27" t="s">
        <v>15</v>
      </c>
      <c r="F638" s="27" t="s">
        <v>15</v>
      </c>
      <c r="G638" s="28" t="s">
        <v>15</v>
      </c>
      <c r="H638" s="29" t="s">
        <v>15</v>
      </c>
      <c r="I638" s="27" t="s">
        <v>15</v>
      </c>
      <c r="J638" s="28" t="s">
        <v>15</v>
      </c>
      <c r="K638" s="29" t="s">
        <v>15</v>
      </c>
    </row>
    <row r="639" spans="1:11" ht="12">
      <c r="A639" s="30" t="s">
        <v>16</v>
      </c>
      <c r="E639" s="30" t="s">
        <v>16</v>
      </c>
      <c r="F639" s="31"/>
      <c r="G639" s="32"/>
      <c r="H639" s="33" t="s">
        <v>18</v>
      </c>
      <c r="I639" s="31"/>
      <c r="J639" s="32"/>
      <c r="K639" s="33" t="s">
        <v>19</v>
      </c>
    </row>
    <row r="640" spans="1:11" ht="12">
      <c r="A640" s="30" t="s">
        <v>20</v>
      </c>
      <c r="C640" s="34" t="s">
        <v>78</v>
      </c>
      <c r="E640" s="30" t="s">
        <v>20</v>
      </c>
      <c r="F640" s="31"/>
      <c r="G640" s="32" t="s">
        <v>22</v>
      </c>
      <c r="H640" s="33" t="s">
        <v>23</v>
      </c>
      <c r="I640" s="31"/>
      <c r="J640" s="32" t="s">
        <v>22</v>
      </c>
      <c r="K640" s="33" t="s">
        <v>24</v>
      </c>
    </row>
    <row r="641" spans="1:11" ht="12">
      <c r="A641" s="27" t="s">
        <v>15</v>
      </c>
      <c r="B641" s="27" t="s">
        <v>15</v>
      </c>
      <c r="C641" s="27" t="s">
        <v>15</v>
      </c>
      <c r="D641" s="27" t="s">
        <v>15</v>
      </c>
      <c r="E641" s="27" t="s">
        <v>15</v>
      </c>
      <c r="F641" s="27" t="s">
        <v>15</v>
      </c>
      <c r="G641" s="28" t="s">
        <v>15</v>
      </c>
      <c r="H641" s="29" t="s">
        <v>15</v>
      </c>
      <c r="I641" s="27" t="s">
        <v>15</v>
      </c>
      <c r="J641" s="28" t="s">
        <v>15</v>
      </c>
      <c r="K641" s="29" t="s">
        <v>15</v>
      </c>
    </row>
    <row r="642" spans="1:11" ht="12">
      <c r="A642" s="131">
        <v>1</v>
      </c>
      <c r="B642" s="132"/>
      <c r="C642" s="132" t="s">
        <v>224</v>
      </c>
      <c r="D642" s="132"/>
      <c r="E642" s="131">
        <v>1</v>
      </c>
      <c r="F642" s="133"/>
      <c r="G642" s="134"/>
      <c r="H642" s="135"/>
      <c r="I642" s="136"/>
      <c r="J642" s="137"/>
      <c r="K642" s="138"/>
    </row>
    <row r="643" spans="1:11" ht="12">
      <c r="A643" s="131">
        <v>2</v>
      </c>
      <c r="B643" s="132"/>
      <c r="C643" s="132" t="s">
        <v>224</v>
      </c>
      <c r="D643" s="132"/>
      <c r="E643" s="131">
        <v>2</v>
      </c>
      <c r="F643" s="133"/>
      <c r="G643" s="134"/>
      <c r="H643" s="135"/>
      <c r="I643" s="136"/>
      <c r="J643" s="137"/>
      <c r="K643" s="135"/>
    </row>
    <row r="644" spans="1:11" ht="12">
      <c r="A644" s="131">
        <v>3</v>
      </c>
      <c r="B644" s="132"/>
      <c r="C644" s="132" t="s">
        <v>224</v>
      </c>
      <c r="D644" s="132"/>
      <c r="E644" s="131">
        <v>3</v>
      </c>
      <c r="F644" s="133"/>
      <c r="G644" s="134"/>
      <c r="H644" s="135"/>
      <c r="I644" s="136"/>
      <c r="J644" s="137"/>
      <c r="K644" s="135"/>
    </row>
    <row r="645" spans="1:11" ht="12">
      <c r="A645" s="131">
        <v>4</v>
      </c>
      <c r="B645" s="132"/>
      <c r="C645" s="132" t="s">
        <v>224</v>
      </c>
      <c r="D645" s="132"/>
      <c r="E645" s="131">
        <v>4</v>
      </c>
      <c r="F645" s="133"/>
      <c r="G645" s="134"/>
      <c r="H645" s="135"/>
      <c r="I645" s="139"/>
      <c r="J645" s="137"/>
      <c r="K645" s="135"/>
    </row>
    <row r="646" spans="1:11" ht="12">
      <c r="A646" s="131">
        <v>5</v>
      </c>
      <c r="B646" s="132"/>
      <c r="C646" s="132" t="s">
        <v>224</v>
      </c>
      <c r="D646" s="132"/>
      <c r="E646" s="131">
        <v>5</v>
      </c>
      <c r="F646" s="133"/>
      <c r="G646" s="137"/>
      <c r="H646" s="135"/>
      <c r="I646" s="139"/>
      <c r="J646" s="137"/>
      <c r="K646" s="135"/>
    </row>
    <row r="647" spans="1:11" ht="12">
      <c r="A647" s="15">
        <v>6</v>
      </c>
      <c r="C647" s="16" t="s">
        <v>225</v>
      </c>
      <c r="E647" s="15">
        <v>6</v>
      </c>
      <c r="F647" s="17"/>
      <c r="G647" s="88">
        <v>0</v>
      </c>
      <c r="H647" s="87">
        <v>0</v>
      </c>
      <c r="I647" s="37"/>
      <c r="J647" s="88">
        <v>0</v>
      </c>
      <c r="K647" s="87">
        <v>0</v>
      </c>
    </row>
    <row r="648" spans="1:11" ht="12">
      <c r="A648" s="15">
        <v>7</v>
      </c>
      <c r="C648" s="16" t="s">
        <v>226</v>
      </c>
      <c r="E648" s="15">
        <v>7</v>
      </c>
      <c r="F648" s="17"/>
      <c r="G648" s="88"/>
      <c r="H648" s="87">
        <v>0</v>
      </c>
      <c r="I648" s="141"/>
      <c r="J648" s="88"/>
      <c r="K648" s="87">
        <v>0</v>
      </c>
    </row>
    <row r="649" spans="1:11" ht="12">
      <c r="A649" s="15">
        <v>8</v>
      </c>
      <c r="C649" s="16" t="s">
        <v>227</v>
      </c>
      <c r="E649" s="15">
        <v>8</v>
      </c>
      <c r="F649" s="17"/>
      <c r="G649" s="88">
        <f>SUM(G647:G648)</f>
        <v>0</v>
      </c>
      <c r="H649" s="88">
        <f>SUM(H647:H648)</f>
        <v>0</v>
      </c>
      <c r="I649" s="141"/>
      <c r="J649" s="140">
        <f>SUM(J647:J648)</f>
        <v>0</v>
      </c>
      <c r="K649" s="140">
        <f>SUM(K647:K648)</f>
        <v>0</v>
      </c>
    </row>
    <row r="650" spans="1:11" ht="12">
      <c r="A650" s="15">
        <v>9</v>
      </c>
      <c r="C650" s="16"/>
      <c r="E650" s="15">
        <v>9</v>
      </c>
      <c r="F650" s="17"/>
      <c r="G650" s="140"/>
      <c r="H650" s="87"/>
      <c r="I650" s="41"/>
      <c r="J650" s="88"/>
      <c r="K650" s="87"/>
    </row>
    <row r="651" spans="1:11" ht="12">
      <c r="A651" s="15">
        <v>10</v>
      </c>
      <c r="C651" s="16"/>
      <c r="E651" s="15">
        <v>10</v>
      </c>
      <c r="F651" s="17"/>
      <c r="G651" s="140"/>
      <c r="H651" s="87"/>
      <c r="I651" s="37"/>
      <c r="J651" s="88"/>
      <c r="K651" s="87"/>
    </row>
    <row r="652" spans="1:11" ht="12">
      <c r="A652" s="15">
        <v>11</v>
      </c>
      <c r="C652" s="16" t="s">
        <v>208</v>
      </c>
      <c r="E652" s="15">
        <v>11</v>
      </c>
      <c r="G652" s="82">
        <v>0</v>
      </c>
      <c r="H652" s="82">
        <v>0</v>
      </c>
      <c r="I652" s="41"/>
      <c r="J652" s="82">
        <v>0</v>
      </c>
      <c r="K652" s="83">
        <v>0</v>
      </c>
    </row>
    <row r="653" spans="1:11" ht="12">
      <c r="A653" s="15">
        <v>12</v>
      </c>
      <c r="C653" s="16" t="s">
        <v>209</v>
      </c>
      <c r="E653" s="15">
        <v>12</v>
      </c>
      <c r="G653" s="142"/>
      <c r="H653" s="83">
        <v>0</v>
      </c>
      <c r="I653" s="37"/>
      <c r="J653" s="82"/>
      <c r="K653" s="83">
        <v>0</v>
      </c>
    </row>
    <row r="654" spans="1:11" ht="12">
      <c r="A654" s="15">
        <v>13</v>
      </c>
      <c r="C654" s="16" t="s">
        <v>228</v>
      </c>
      <c r="E654" s="15">
        <v>13</v>
      </c>
      <c r="F654" s="17"/>
      <c r="G654" s="88">
        <f>SUM(G652:G653)</f>
        <v>0</v>
      </c>
      <c r="H654" s="140">
        <f>SUM(H652:H653)</f>
        <v>0</v>
      </c>
      <c r="I654" s="141"/>
      <c r="J654" s="140">
        <f>SUM(J652:J653)</f>
        <v>0</v>
      </c>
      <c r="K654" s="140">
        <f>SUM(K652:K653)</f>
        <v>0</v>
      </c>
    </row>
    <row r="655" spans="1:11" ht="12">
      <c r="A655" s="15">
        <v>14</v>
      </c>
      <c r="E655" s="15">
        <v>14</v>
      </c>
      <c r="F655" s="17"/>
      <c r="G655" s="88"/>
      <c r="H655" s="87"/>
      <c r="I655" s="141"/>
      <c r="J655" s="88"/>
      <c r="K655" s="87"/>
    </row>
    <row r="656" spans="1:11" ht="12">
      <c r="A656" s="15">
        <v>15</v>
      </c>
      <c r="C656" s="16" t="s">
        <v>211</v>
      </c>
      <c r="E656" s="15">
        <v>15</v>
      </c>
      <c r="F656" s="17"/>
      <c r="G656" s="88">
        <f>G649+G654</f>
        <v>0</v>
      </c>
      <c r="H656" s="140">
        <f>H649+H654</f>
        <v>0</v>
      </c>
      <c r="I656" s="141"/>
      <c r="J656" s="140">
        <f>J649+J654</f>
        <v>0</v>
      </c>
      <c r="K656" s="140">
        <f>K649+K654</f>
        <v>0</v>
      </c>
    </row>
    <row r="657" spans="1:11" ht="12">
      <c r="A657" s="15">
        <v>16</v>
      </c>
      <c r="E657" s="15">
        <v>16</v>
      </c>
      <c r="F657" s="17"/>
      <c r="G657" s="140"/>
      <c r="H657" s="87"/>
      <c r="I657" s="141"/>
      <c r="J657" s="88"/>
      <c r="K657" s="87"/>
    </row>
    <row r="658" spans="1:11" ht="12">
      <c r="A658" s="15">
        <v>17</v>
      </c>
      <c r="C658" s="16" t="s">
        <v>212</v>
      </c>
      <c r="E658" s="15">
        <v>17</v>
      </c>
      <c r="F658" s="17"/>
      <c r="G658" s="140"/>
      <c r="H658" s="87">
        <v>0</v>
      </c>
      <c r="I658" s="141"/>
      <c r="J658" s="88"/>
      <c r="K658" s="87">
        <v>0</v>
      </c>
    </row>
    <row r="659" spans="1:11" ht="12">
      <c r="A659" s="15">
        <v>18</v>
      </c>
      <c r="C659" s="16"/>
      <c r="E659" s="15">
        <v>18</v>
      </c>
      <c r="F659" s="17"/>
      <c r="G659" s="140"/>
      <c r="H659" s="87"/>
      <c r="I659" s="141"/>
      <c r="J659" s="88"/>
      <c r="K659" s="87"/>
    </row>
    <row r="660" spans="1:11" ht="12">
      <c r="A660" s="15">
        <v>19</v>
      </c>
      <c r="C660" s="16" t="s">
        <v>213</v>
      </c>
      <c r="E660" s="15">
        <v>19</v>
      </c>
      <c r="F660" s="17"/>
      <c r="G660" s="140"/>
      <c r="H660" s="87">
        <v>0</v>
      </c>
      <c r="I660" s="141"/>
      <c r="J660" s="88"/>
      <c r="K660" s="87"/>
    </row>
    <row r="661" spans="1:11" ht="12">
      <c r="A661" s="15">
        <v>20</v>
      </c>
      <c r="C661" s="16" t="s">
        <v>214</v>
      </c>
      <c r="E661" s="15">
        <v>20</v>
      </c>
      <c r="F661" s="17"/>
      <c r="G661" s="140"/>
      <c r="H661" s="87">
        <v>0</v>
      </c>
      <c r="I661" s="141"/>
      <c r="J661" s="88"/>
      <c r="K661" s="87">
        <v>0</v>
      </c>
    </row>
    <row r="662" spans="1:11" ht="12">
      <c r="A662" s="15">
        <v>21</v>
      </c>
      <c r="C662" s="16"/>
      <c r="E662" s="15">
        <v>21</v>
      </c>
      <c r="F662" s="17"/>
      <c r="G662" s="140"/>
      <c r="H662" s="87"/>
      <c r="I662" s="141"/>
      <c r="J662" s="88"/>
      <c r="K662" s="87"/>
    </row>
    <row r="663" spans="1:11" ht="12">
      <c r="A663" s="15">
        <v>22</v>
      </c>
      <c r="C663" s="16"/>
      <c r="E663" s="15">
        <v>22</v>
      </c>
      <c r="F663" s="17"/>
      <c r="G663" s="140"/>
      <c r="H663" s="87"/>
      <c r="I663" s="141"/>
      <c r="J663" s="88"/>
      <c r="K663" s="87"/>
    </row>
    <row r="664" spans="1:11" ht="12">
      <c r="A664" s="15">
        <v>23</v>
      </c>
      <c r="C664" s="16" t="s">
        <v>229</v>
      </c>
      <c r="E664" s="15">
        <v>23</v>
      </c>
      <c r="F664" s="17"/>
      <c r="G664" s="140"/>
      <c r="H664" s="87">
        <v>0</v>
      </c>
      <c r="I664" s="141"/>
      <c r="J664" s="88"/>
      <c r="K664" s="87"/>
    </row>
    <row r="665" spans="1:11" ht="12">
      <c r="A665" s="15">
        <v>24</v>
      </c>
      <c r="C665" s="16"/>
      <c r="E665" s="15">
        <v>24</v>
      </c>
      <c r="F665" s="17"/>
      <c r="G665" s="140"/>
      <c r="H665" s="87"/>
      <c r="I665" s="141"/>
      <c r="J665" s="88"/>
      <c r="K665" s="87"/>
    </row>
    <row r="666" spans="5:11" ht="12">
      <c r="E666" s="59"/>
      <c r="F666" s="106" t="s">
        <v>15</v>
      </c>
      <c r="G666" s="29" t="s">
        <v>15</v>
      </c>
      <c r="H666" s="29" t="s">
        <v>15</v>
      </c>
      <c r="I666" s="106" t="s">
        <v>15</v>
      </c>
      <c r="J666" s="29" t="s">
        <v>15</v>
      </c>
      <c r="K666" s="29" t="s">
        <v>15</v>
      </c>
    </row>
    <row r="667" spans="1:11" ht="12">
      <c r="A667" s="15">
        <v>25</v>
      </c>
      <c r="C667" s="16" t="s">
        <v>239</v>
      </c>
      <c r="E667" s="15">
        <v>25</v>
      </c>
      <c r="G667" s="82">
        <f>SUM(G656:G666)</f>
        <v>0</v>
      </c>
      <c r="H667" s="82">
        <f>SUM(H656:H666)</f>
        <v>0</v>
      </c>
      <c r="I667" s="83"/>
      <c r="J667" s="82">
        <f>SUM(J656:J666)</f>
        <v>0</v>
      </c>
      <c r="K667" s="82">
        <f>SUM(K656:K666)</f>
        <v>0</v>
      </c>
    </row>
    <row r="668" spans="5:11" ht="12">
      <c r="E668" s="59"/>
      <c r="F668" s="106" t="s">
        <v>15</v>
      </c>
      <c r="G668" s="28" t="s">
        <v>15</v>
      </c>
      <c r="H668" s="29" t="s">
        <v>15</v>
      </c>
      <c r="I668" s="106" t="s">
        <v>15</v>
      </c>
      <c r="J668" s="28" t="s">
        <v>15</v>
      </c>
      <c r="K668" s="29" t="s">
        <v>15</v>
      </c>
    </row>
    <row r="669" ht="12">
      <c r="C669" s="1" t="s">
        <v>63</v>
      </c>
    </row>
    <row r="672" spans="1:11" s="49" customFormat="1" ht="12">
      <c r="A672" s="24" t="str">
        <f>$A$83</f>
        <v>Institution No.:  </v>
      </c>
      <c r="E672" s="60"/>
      <c r="G672" s="61"/>
      <c r="H672" s="62"/>
      <c r="J672" s="61"/>
      <c r="K672" s="22" t="s">
        <v>240</v>
      </c>
    </row>
    <row r="673" spans="1:11" s="49" customFormat="1" ht="12">
      <c r="A673" s="119" t="s">
        <v>241</v>
      </c>
      <c r="B673" s="119"/>
      <c r="C673" s="119"/>
      <c r="D673" s="119"/>
      <c r="E673" s="119"/>
      <c r="F673" s="119"/>
      <c r="G673" s="119"/>
      <c r="H673" s="119"/>
      <c r="I673" s="119"/>
      <c r="J673" s="119"/>
      <c r="K673" s="119"/>
    </row>
    <row r="674" spans="1:11" ht="12">
      <c r="A674" s="24" t="str">
        <f>$A$42</f>
        <v>NAME: </v>
      </c>
      <c r="C674" s="1" t="str">
        <f>$D$20</f>
        <v>University of Colorado </v>
      </c>
      <c r="F674" s="108"/>
      <c r="G674" s="102"/>
      <c r="H674" s="103"/>
      <c r="J674" s="21"/>
      <c r="K674" s="26" t="str">
        <f>$K$3</f>
        <v>Date: October 13, 2014</v>
      </c>
    </row>
    <row r="675" spans="1:11" ht="12">
      <c r="A675" s="27" t="s">
        <v>15</v>
      </c>
      <c r="B675" s="27" t="s">
        <v>15</v>
      </c>
      <c r="C675" s="27" t="s">
        <v>15</v>
      </c>
      <c r="D675" s="27" t="s">
        <v>15</v>
      </c>
      <c r="E675" s="27" t="s">
        <v>15</v>
      </c>
      <c r="F675" s="27" t="s">
        <v>15</v>
      </c>
      <c r="G675" s="28" t="s">
        <v>15</v>
      </c>
      <c r="H675" s="29" t="s">
        <v>15</v>
      </c>
      <c r="I675" s="27" t="s">
        <v>15</v>
      </c>
      <c r="J675" s="28" t="s">
        <v>15</v>
      </c>
      <c r="K675" s="29" t="s">
        <v>15</v>
      </c>
    </row>
    <row r="676" spans="1:11" ht="12">
      <c r="A676" s="30" t="s">
        <v>16</v>
      </c>
      <c r="E676" s="30" t="s">
        <v>16</v>
      </c>
      <c r="F676" s="31"/>
      <c r="G676" s="32"/>
      <c r="H676" s="33" t="s">
        <v>18</v>
      </c>
      <c r="I676" s="31"/>
      <c r="J676" s="32"/>
      <c r="K676" s="33" t="s">
        <v>19</v>
      </c>
    </row>
    <row r="677" spans="1:11" ht="12">
      <c r="A677" s="30" t="s">
        <v>20</v>
      </c>
      <c r="C677" s="34" t="s">
        <v>78</v>
      </c>
      <c r="E677" s="30" t="s">
        <v>20</v>
      </c>
      <c r="F677" s="31"/>
      <c r="G677" s="32" t="s">
        <v>22</v>
      </c>
      <c r="H677" s="33" t="s">
        <v>23</v>
      </c>
      <c r="I677" s="31"/>
      <c r="J677" s="32" t="s">
        <v>22</v>
      </c>
      <c r="K677" s="33" t="s">
        <v>24</v>
      </c>
    </row>
    <row r="678" spans="1:11" ht="12">
      <c r="A678" s="27" t="s">
        <v>15</v>
      </c>
      <c r="B678" s="27" t="s">
        <v>15</v>
      </c>
      <c r="C678" s="27" t="s">
        <v>15</v>
      </c>
      <c r="D678" s="27" t="s">
        <v>15</v>
      </c>
      <c r="E678" s="27" t="s">
        <v>15</v>
      </c>
      <c r="F678" s="27" t="s">
        <v>15</v>
      </c>
      <c r="G678" s="28"/>
      <c r="H678" s="29"/>
      <c r="I678" s="27"/>
      <c r="J678" s="28"/>
      <c r="K678" s="29"/>
    </row>
    <row r="679" spans="1:11" ht="12">
      <c r="A679" s="131">
        <v>1</v>
      </c>
      <c r="B679" s="132"/>
      <c r="C679" s="132" t="s">
        <v>224</v>
      </c>
      <c r="D679" s="132"/>
      <c r="E679" s="131">
        <v>1</v>
      </c>
      <c r="F679" s="133"/>
      <c r="G679" s="134"/>
      <c r="H679" s="135"/>
      <c r="I679" s="136"/>
      <c r="J679" s="137"/>
      <c r="K679" s="138"/>
    </row>
    <row r="680" spans="1:11" ht="12">
      <c r="A680" s="131">
        <v>2</v>
      </c>
      <c r="B680" s="132"/>
      <c r="C680" s="132" t="s">
        <v>224</v>
      </c>
      <c r="D680" s="132"/>
      <c r="E680" s="131">
        <v>2</v>
      </c>
      <c r="F680" s="133"/>
      <c r="G680" s="134"/>
      <c r="H680" s="135"/>
      <c r="I680" s="136"/>
      <c r="J680" s="137"/>
      <c r="K680" s="135"/>
    </row>
    <row r="681" spans="1:11" ht="12">
      <c r="A681" s="131">
        <v>3</v>
      </c>
      <c r="B681" s="132"/>
      <c r="C681" s="132" t="s">
        <v>224</v>
      </c>
      <c r="D681" s="132"/>
      <c r="E681" s="131">
        <v>3</v>
      </c>
      <c r="F681" s="133"/>
      <c r="G681" s="134"/>
      <c r="H681" s="135"/>
      <c r="I681" s="136"/>
      <c r="J681" s="137"/>
      <c r="K681" s="135"/>
    </row>
    <row r="682" spans="1:11" ht="12">
      <c r="A682" s="131">
        <v>4</v>
      </c>
      <c r="B682" s="132"/>
      <c r="C682" s="132" t="s">
        <v>224</v>
      </c>
      <c r="D682" s="132"/>
      <c r="E682" s="131">
        <v>4</v>
      </c>
      <c r="F682" s="133"/>
      <c r="G682" s="134"/>
      <c r="H682" s="135"/>
      <c r="I682" s="139"/>
      <c r="J682" s="137"/>
      <c r="K682" s="135"/>
    </row>
    <row r="683" spans="1:11" ht="12">
      <c r="A683" s="131">
        <v>5</v>
      </c>
      <c r="B683" s="132"/>
      <c r="C683" s="132" t="s">
        <v>224</v>
      </c>
      <c r="D683" s="132"/>
      <c r="E683" s="131">
        <v>5</v>
      </c>
      <c r="F683" s="133"/>
      <c r="G683" s="134"/>
      <c r="H683" s="135"/>
      <c r="I683" s="139"/>
      <c r="J683" s="137"/>
      <c r="K683" s="135"/>
    </row>
    <row r="684" spans="1:11" ht="12">
      <c r="A684" s="15">
        <v>6</v>
      </c>
      <c r="C684" s="16" t="s">
        <v>225</v>
      </c>
      <c r="E684" s="15">
        <v>6</v>
      </c>
      <c r="F684" s="17"/>
      <c r="G684" s="140">
        <v>0</v>
      </c>
      <c r="H684" s="87">
        <v>0</v>
      </c>
      <c r="I684" s="37"/>
      <c r="J684" s="88">
        <v>0</v>
      </c>
      <c r="K684" s="87">
        <v>0</v>
      </c>
    </row>
    <row r="685" spans="1:11" ht="12">
      <c r="A685" s="15">
        <v>7</v>
      </c>
      <c r="C685" s="16" t="s">
        <v>226</v>
      </c>
      <c r="E685" s="15">
        <v>7</v>
      </c>
      <c r="F685" s="17"/>
      <c r="G685" s="140"/>
      <c r="H685" s="87">
        <v>0</v>
      </c>
      <c r="I685" s="141"/>
      <c r="J685" s="88"/>
      <c r="K685" s="87">
        <v>0</v>
      </c>
    </row>
    <row r="686" spans="1:11" ht="12">
      <c r="A686" s="15">
        <v>8</v>
      </c>
      <c r="C686" s="16" t="s">
        <v>227</v>
      </c>
      <c r="E686" s="15">
        <v>8</v>
      </c>
      <c r="F686" s="17"/>
      <c r="G686" s="140">
        <f>SUM(G684:G685)</f>
        <v>0</v>
      </c>
      <c r="H686" s="88">
        <f>SUM(H684:H685)</f>
        <v>0</v>
      </c>
      <c r="I686" s="141"/>
      <c r="J686" s="140">
        <f>SUM(J684:J685)</f>
        <v>0</v>
      </c>
      <c r="K686" s="88">
        <f>SUM(K684:K685)</f>
        <v>0</v>
      </c>
    </row>
    <row r="687" spans="1:11" ht="12">
      <c r="A687" s="15">
        <v>9</v>
      </c>
      <c r="C687" s="16"/>
      <c r="E687" s="15">
        <v>9</v>
      </c>
      <c r="F687" s="17"/>
      <c r="G687" s="140"/>
      <c r="H687" s="87"/>
      <c r="I687" s="41"/>
      <c r="J687" s="88"/>
      <c r="K687" s="87"/>
    </row>
    <row r="688" spans="1:11" ht="12">
      <c r="A688" s="15">
        <v>10</v>
      </c>
      <c r="C688" s="16"/>
      <c r="E688" s="15">
        <v>10</v>
      </c>
      <c r="F688" s="17"/>
      <c r="G688" s="140"/>
      <c r="H688" s="87"/>
      <c r="I688" s="37"/>
      <c r="J688" s="88"/>
      <c r="K688" s="87"/>
    </row>
    <row r="689" spans="1:11" ht="12">
      <c r="A689" s="15">
        <v>11</v>
      </c>
      <c r="C689" s="16" t="s">
        <v>208</v>
      </c>
      <c r="E689" s="15">
        <v>11</v>
      </c>
      <c r="G689" s="82">
        <v>0</v>
      </c>
      <c r="H689" s="82">
        <v>0</v>
      </c>
      <c r="I689" s="41"/>
      <c r="J689" s="82">
        <v>0</v>
      </c>
      <c r="K689" s="83">
        <v>0</v>
      </c>
    </row>
    <row r="690" spans="1:11" ht="12">
      <c r="A690" s="15">
        <v>12</v>
      </c>
      <c r="C690" s="16" t="s">
        <v>209</v>
      </c>
      <c r="E690" s="15">
        <v>12</v>
      </c>
      <c r="G690" s="142"/>
      <c r="H690" s="83">
        <v>0</v>
      </c>
      <c r="I690" s="37"/>
      <c r="J690" s="82"/>
      <c r="K690" s="83">
        <v>0</v>
      </c>
    </row>
    <row r="691" spans="1:11" ht="12">
      <c r="A691" s="15">
        <v>13</v>
      </c>
      <c r="C691" s="16" t="s">
        <v>228</v>
      </c>
      <c r="E691" s="15">
        <v>13</v>
      </c>
      <c r="F691" s="17"/>
      <c r="G691" s="140">
        <f>SUM(G689:G690)</f>
        <v>0</v>
      </c>
      <c r="H691" s="88">
        <f>SUM(H689:H690)</f>
        <v>0</v>
      </c>
      <c r="I691" s="141"/>
      <c r="J691" s="140">
        <f>SUM(J689:J690)</f>
        <v>0</v>
      </c>
      <c r="K691" s="140">
        <f>SUM(K689:K690)</f>
        <v>0</v>
      </c>
    </row>
    <row r="692" spans="1:11" ht="12">
      <c r="A692" s="15">
        <v>14</v>
      </c>
      <c r="E692" s="15">
        <v>14</v>
      </c>
      <c r="F692" s="17"/>
      <c r="G692" s="140"/>
      <c r="H692" s="87"/>
      <c r="I692" s="141"/>
      <c r="J692" s="88"/>
      <c r="K692" s="87"/>
    </row>
    <row r="693" spans="1:11" ht="12">
      <c r="A693" s="15">
        <v>15</v>
      </c>
      <c r="C693" s="16" t="s">
        <v>211</v>
      </c>
      <c r="E693" s="15">
        <v>15</v>
      </c>
      <c r="F693" s="17"/>
      <c r="G693" s="140">
        <f>G686+G691</f>
        <v>0</v>
      </c>
      <c r="H693" s="140">
        <f>H686+H691</f>
        <v>0</v>
      </c>
      <c r="I693" s="141"/>
      <c r="J693" s="140">
        <f>J686+J691</f>
        <v>0</v>
      </c>
      <c r="K693" s="140">
        <f>K686+K691</f>
        <v>0</v>
      </c>
    </row>
    <row r="694" spans="1:11" ht="12">
      <c r="A694" s="15">
        <v>16</v>
      </c>
      <c r="E694" s="15">
        <v>16</v>
      </c>
      <c r="F694" s="17"/>
      <c r="G694" s="140"/>
      <c r="H694" s="87"/>
      <c r="I694" s="141"/>
      <c r="J694" s="88"/>
      <c r="K694" s="87"/>
    </row>
    <row r="695" spans="1:11" ht="12">
      <c r="A695" s="15">
        <v>17</v>
      </c>
      <c r="C695" s="16" t="s">
        <v>212</v>
      </c>
      <c r="E695" s="15">
        <v>17</v>
      </c>
      <c r="F695" s="17"/>
      <c r="G695" s="140"/>
      <c r="H695" s="87">
        <v>0</v>
      </c>
      <c r="I695" s="141"/>
      <c r="J695" s="88"/>
      <c r="K695" s="87">
        <v>0</v>
      </c>
    </row>
    <row r="696" spans="1:11" ht="12">
      <c r="A696" s="15">
        <v>18</v>
      </c>
      <c r="C696" s="16"/>
      <c r="E696" s="15">
        <v>18</v>
      </c>
      <c r="F696" s="17"/>
      <c r="G696" s="140"/>
      <c r="H696" s="87"/>
      <c r="I696" s="141"/>
      <c r="J696" s="88"/>
      <c r="K696" s="87"/>
    </row>
    <row r="697" spans="1:11" ht="12">
      <c r="A697" s="15">
        <v>19</v>
      </c>
      <c r="C697" s="16" t="s">
        <v>213</v>
      </c>
      <c r="E697" s="15">
        <v>19</v>
      </c>
      <c r="F697" s="17"/>
      <c r="G697" s="140"/>
      <c r="H697" s="87">
        <v>0</v>
      </c>
      <c r="I697" s="141"/>
      <c r="J697" s="88"/>
      <c r="K697" s="87"/>
    </row>
    <row r="698" spans="1:11" ht="12">
      <c r="A698" s="15">
        <v>20</v>
      </c>
      <c r="C698" s="16" t="s">
        <v>214</v>
      </c>
      <c r="E698" s="15">
        <v>20</v>
      </c>
      <c r="F698" s="17"/>
      <c r="G698" s="140"/>
      <c r="H698" s="87">
        <v>0</v>
      </c>
      <c r="I698" s="141"/>
      <c r="J698" s="88"/>
      <c r="K698" s="87">
        <v>0</v>
      </c>
    </row>
    <row r="699" spans="1:11" ht="12">
      <c r="A699" s="15">
        <v>21</v>
      </c>
      <c r="C699" s="16" t="s">
        <v>242</v>
      </c>
      <c r="E699" s="15">
        <v>21</v>
      </c>
      <c r="F699" s="17"/>
      <c r="G699" s="140"/>
      <c r="H699" s="87">
        <v>0</v>
      </c>
      <c r="I699" s="141"/>
      <c r="J699" s="88"/>
      <c r="K699" s="87">
        <v>0</v>
      </c>
    </row>
    <row r="700" spans="1:11" ht="12">
      <c r="A700" s="15">
        <v>22</v>
      </c>
      <c r="C700" s="16"/>
      <c r="E700" s="15">
        <v>22</v>
      </c>
      <c r="F700" s="17"/>
      <c r="G700" s="140"/>
      <c r="H700" s="87"/>
      <c r="I700" s="141"/>
      <c r="J700" s="88"/>
      <c r="K700" s="87"/>
    </row>
    <row r="701" spans="1:11" ht="12">
      <c r="A701" s="15">
        <v>23</v>
      </c>
      <c r="C701" s="16" t="s">
        <v>229</v>
      </c>
      <c r="E701" s="15">
        <v>23</v>
      </c>
      <c r="F701" s="17"/>
      <c r="G701" s="140"/>
      <c r="H701" s="87">
        <v>0</v>
      </c>
      <c r="I701" s="141"/>
      <c r="J701" s="88"/>
      <c r="K701" s="87"/>
    </row>
    <row r="702" spans="1:11" ht="12">
      <c r="A702" s="15">
        <v>24</v>
      </c>
      <c r="C702" s="16"/>
      <c r="E702" s="15">
        <v>24</v>
      </c>
      <c r="F702" s="17"/>
      <c r="G702" s="140"/>
      <c r="H702" s="87"/>
      <c r="I702" s="141"/>
      <c r="J702" s="88"/>
      <c r="K702" s="87"/>
    </row>
    <row r="703" spans="5:11" ht="12">
      <c r="E703" s="59"/>
      <c r="F703" s="106" t="s">
        <v>15</v>
      </c>
      <c r="G703" s="29" t="s">
        <v>15</v>
      </c>
      <c r="H703" s="29" t="s">
        <v>15</v>
      </c>
      <c r="I703" s="106" t="s">
        <v>15</v>
      </c>
      <c r="J703" s="29" t="s">
        <v>15</v>
      </c>
      <c r="K703" s="29" t="s">
        <v>15</v>
      </c>
    </row>
    <row r="704" spans="1:11" ht="12">
      <c r="A704" s="15">
        <v>25</v>
      </c>
      <c r="C704" s="16" t="s">
        <v>243</v>
      </c>
      <c r="E704" s="15">
        <v>25</v>
      </c>
      <c r="G704" s="82">
        <f>SUM(G693:G703)</f>
        <v>0</v>
      </c>
      <c r="H704" s="82">
        <f>SUM(H693:H703)</f>
        <v>0</v>
      </c>
      <c r="I704" s="83"/>
      <c r="J704" s="82">
        <f>SUM(J693:J703)</f>
        <v>0</v>
      </c>
      <c r="K704" s="82">
        <f>SUM(K693:K703)</f>
        <v>0</v>
      </c>
    </row>
    <row r="705" spans="5:11" ht="12">
      <c r="E705" s="59"/>
      <c r="F705" s="106" t="s">
        <v>15</v>
      </c>
      <c r="G705" s="28" t="s">
        <v>15</v>
      </c>
      <c r="H705" s="29" t="s">
        <v>15</v>
      </c>
      <c r="I705" s="106" t="s">
        <v>15</v>
      </c>
      <c r="J705" s="28" t="s">
        <v>15</v>
      </c>
      <c r="K705" s="29" t="s">
        <v>15</v>
      </c>
    </row>
    <row r="706" spans="3:11" ht="12">
      <c r="C706" s="1" t="s">
        <v>63</v>
      </c>
      <c r="E706" s="59"/>
      <c r="F706" s="106"/>
      <c r="G706" s="28"/>
      <c r="H706" s="29"/>
      <c r="I706" s="106"/>
      <c r="J706" s="28"/>
      <c r="K706" s="29"/>
    </row>
    <row r="708" ht="12">
      <c r="A708" s="16"/>
    </row>
    <row r="709" spans="1:11" s="49" customFormat="1" ht="12">
      <c r="A709" s="24" t="str">
        <f>$A$83</f>
        <v>Institution No.:  </v>
      </c>
      <c r="E709" s="60"/>
      <c r="G709" s="61"/>
      <c r="H709" s="62"/>
      <c r="J709" s="61"/>
      <c r="K709" s="22" t="s">
        <v>244</v>
      </c>
    </row>
    <row r="710" spans="1:11" s="49" customFormat="1" ht="12">
      <c r="A710" s="119" t="s">
        <v>245</v>
      </c>
      <c r="B710" s="119"/>
      <c r="C710" s="119"/>
      <c r="D710" s="119"/>
      <c r="E710" s="119"/>
      <c r="F710" s="119"/>
      <c r="G710" s="119"/>
      <c r="H710" s="119"/>
      <c r="I710" s="119"/>
      <c r="J710" s="119"/>
      <c r="K710" s="119"/>
    </row>
    <row r="711" spans="1:11" ht="12">
      <c r="A711" s="24" t="str">
        <f>$A$42</f>
        <v>NAME: </v>
      </c>
      <c r="C711" s="1" t="str">
        <f>$D$20</f>
        <v>University of Colorado </v>
      </c>
      <c r="F711" s="108"/>
      <c r="G711" s="102"/>
      <c r="H711" s="103"/>
      <c r="J711" s="21"/>
      <c r="K711" s="26" t="str">
        <f>$K$3</f>
        <v>Date: October 13, 2014</v>
      </c>
    </row>
    <row r="712" spans="1:11" ht="12">
      <c r="A712" s="27" t="s">
        <v>15</v>
      </c>
      <c r="B712" s="27" t="s">
        <v>15</v>
      </c>
      <c r="C712" s="27" t="s">
        <v>15</v>
      </c>
      <c r="D712" s="27" t="s">
        <v>15</v>
      </c>
      <c r="E712" s="27" t="s">
        <v>15</v>
      </c>
      <c r="F712" s="27" t="s">
        <v>15</v>
      </c>
      <c r="G712" s="28" t="s">
        <v>15</v>
      </c>
      <c r="H712" s="29" t="s">
        <v>15</v>
      </c>
      <c r="I712" s="27" t="s">
        <v>15</v>
      </c>
      <c r="J712" s="28" t="s">
        <v>15</v>
      </c>
      <c r="K712" s="29" t="s">
        <v>15</v>
      </c>
    </row>
    <row r="713" spans="1:11" ht="12">
      <c r="A713" s="30" t="s">
        <v>16</v>
      </c>
      <c r="E713" s="30" t="s">
        <v>16</v>
      </c>
      <c r="F713" s="31"/>
      <c r="G713" s="32"/>
      <c r="H713" s="33" t="s">
        <v>18</v>
      </c>
      <c r="I713" s="31"/>
      <c r="J713" s="32"/>
      <c r="K713" s="33" t="s">
        <v>19</v>
      </c>
    </row>
    <row r="714" spans="1:11" ht="12">
      <c r="A714" s="30" t="s">
        <v>20</v>
      </c>
      <c r="C714" s="34" t="s">
        <v>78</v>
      </c>
      <c r="E714" s="30" t="s">
        <v>20</v>
      </c>
      <c r="G714" s="21"/>
      <c r="H714" s="33" t="s">
        <v>23</v>
      </c>
      <c r="J714" s="21"/>
      <c r="K714" s="33" t="s">
        <v>24</v>
      </c>
    </row>
    <row r="715" spans="1:11" ht="12">
      <c r="A715" s="27" t="s">
        <v>15</v>
      </c>
      <c r="B715" s="27" t="s">
        <v>15</v>
      </c>
      <c r="C715" s="27" t="s">
        <v>15</v>
      </c>
      <c r="D715" s="27" t="s">
        <v>15</v>
      </c>
      <c r="E715" s="27" t="s">
        <v>15</v>
      </c>
      <c r="F715" s="27" t="s">
        <v>15</v>
      </c>
      <c r="G715" s="28" t="s">
        <v>15</v>
      </c>
      <c r="H715" s="29" t="s">
        <v>15</v>
      </c>
      <c r="I715" s="27" t="s">
        <v>15</v>
      </c>
      <c r="J715" s="28" t="s">
        <v>15</v>
      </c>
      <c r="K715" s="29" t="s">
        <v>15</v>
      </c>
    </row>
    <row r="716" spans="1:11" ht="12">
      <c r="A716" s="15">
        <v>1</v>
      </c>
      <c r="C716" s="16" t="s">
        <v>246</v>
      </c>
      <c r="E716" s="15">
        <v>1</v>
      </c>
      <c r="F716" s="17"/>
      <c r="G716" s="123"/>
      <c r="H716" s="123">
        <v>0</v>
      </c>
      <c r="I716" s="123"/>
      <c r="J716" s="123"/>
      <c r="K716" s="123">
        <v>0</v>
      </c>
    </row>
    <row r="717" spans="1:11" ht="12">
      <c r="A717" s="15">
        <f aca="true" t="shared" si="3" ref="A717:A734">(A716+1)</f>
        <v>2</v>
      </c>
      <c r="C717" s="17"/>
      <c r="E717" s="15">
        <f aca="true" t="shared" si="4" ref="E717:E734">(E716+1)</f>
        <v>2</v>
      </c>
      <c r="F717" s="17"/>
      <c r="G717" s="18"/>
      <c r="H717" s="19"/>
      <c r="I717" s="17"/>
      <c r="J717" s="18"/>
      <c r="K717" s="19"/>
    </row>
    <row r="718" spans="1:11" ht="12">
      <c r="A718" s="15">
        <f t="shared" si="3"/>
        <v>3</v>
      </c>
      <c r="C718" s="17"/>
      <c r="E718" s="15">
        <f t="shared" si="4"/>
        <v>3</v>
      </c>
      <c r="F718" s="17"/>
      <c r="G718" s="18"/>
      <c r="H718" s="19"/>
      <c r="I718" s="17"/>
      <c r="J718" s="18"/>
      <c r="K718" s="19"/>
    </row>
    <row r="719" spans="1:11" ht="12">
      <c r="A719" s="15">
        <f t="shared" si="3"/>
        <v>4</v>
      </c>
      <c r="C719" s="17"/>
      <c r="E719" s="15">
        <f t="shared" si="4"/>
        <v>4</v>
      </c>
      <c r="F719" s="17"/>
      <c r="G719" s="18"/>
      <c r="H719" s="19"/>
      <c r="I719" s="17"/>
      <c r="J719" s="18"/>
      <c r="K719" s="19"/>
    </row>
    <row r="720" spans="1:11" ht="12">
      <c r="A720" s="15">
        <f t="shared" si="3"/>
        <v>5</v>
      </c>
      <c r="C720" s="17"/>
      <c r="E720" s="15">
        <f t="shared" si="4"/>
        <v>5</v>
      </c>
      <c r="F720" s="17"/>
      <c r="G720" s="18"/>
      <c r="H720" s="19"/>
      <c r="I720" s="17"/>
      <c r="J720" s="18"/>
      <c r="K720" s="19"/>
    </row>
    <row r="721" spans="1:11" ht="12">
      <c r="A721" s="15">
        <f t="shared" si="3"/>
        <v>6</v>
      </c>
      <c r="C721" s="17"/>
      <c r="E721" s="15">
        <f t="shared" si="4"/>
        <v>6</v>
      </c>
      <c r="F721" s="17"/>
      <c r="G721" s="18"/>
      <c r="H721" s="19"/>
      <c r="I721" s="17"/>
      <c r="J721" s="18"/>
      <c r="K721" s="19"/>
    </row>
    <row r="722" spans="1:11" ht="12">
      <c r="A722" s="15">
        <f t="shared" si="3"/>
        <v>7</v>
      </c>
      <c r="C722" s="17"/>
      <c r="E722" s="15">
        <f t="shared" si="4"/>
        <v>7</v>
      </c>
      <c r="F722" s="17"/>
      <c r="G722" s="18"/>
      <c r="H722" s="19"/>
      <c r="I722" s="17"/>
      <c r="J722" s="18"/>
      <c r="K722" s="19"/>
    </row>
    <row r="723" spans="1:11" ht="12">
      <c r="A723" s="15">
        <f t="shared" si="3"/>
        <v>8</v>
      </c>
      <c r="C723" s="17"/>
      <c r="E723" s="15">
        <f t="shared" si="4"/>
        <v>8</v>
      </c>
      <c r="F723" s="17"/>
      <c r="G723" s="18"/>
      <c r="H723" s="19"/>
      <c r="I723" s="17"/>
      <c r="J723" s="18"/>
      <c r="K723" s="19"/>
    </row>
    <row r="724" spans="1:11" ht="12">
      <c r="A724" s="15">
        <f t="shared" si="3"/>
        <v>9</v>
      </c>
      <c r="C724" s="17"/>
      <c r="E724" s="15">
        <f t="shared" si="4"/>
        <v>9</v>
      </c>
      <c r="F724" s="17"/>
      <c r="G724" s="18"/>
      <c r="H724" s="19"/>
      <c r="I724" s="17"/>
      <c r="J724" s="18"/>
      <c r="K724" s="19"/>
    </row>
    <row r="725" spans="1:11" ht="12">
      <c r="A725" s="15">
        <f t="shared" si="3"/>
        <v>10</v>
      </c>
      <c r="C725" s="17"/>
      <c r="E725" s="15">
        <f t="shared" si="4"/>
        <v>10</v>
      </c>
      <c r="F725" s="17"/>
      <c r="G725" s="18"/>
      <c r="H725" s="19"/>
      <c r="I725" s="17"/>
      <c r="J725" s="18"/>
      <c r="K725" s="19"/>
    </row>
    <row r="726" spans="1:11" ht="12">
      <c r="A726" s="15">
        <f t="shared" si="3"/>
        <v>11</v>
      </c>
      <c r="C726" s="17"/>
      <c r="E726" s="15">
        <f t="shared" si="4"/>
        <v>11</v>
      </c>
      <c r="G726" s="18"/>
      <c r="H726" s="19"/>
      <c r="I726" s="17"/>
      <c r="J726" s="18"/>
      <c r="K726" s="19"/>
    </row>
    <row r="727" spans="1:11" ht="12">
      <c r="A727" s="15">
        <f t="shared" si="3"/>
        <v>12</v>
      </c>
      <c r="C727" s="17"/>
      <c r="E727" s="15">
        <f t="shared" si="4"/>
        <v>12</v>
      </c>
      <c r="G727" s="18"/>
      <c r="H727" s="19"/>
      <c r="I727" s="17"/>
      <c r="J727" s="18"/>
      <c r="K727" s="19"/>
    </row>
    <row r="728" spans="1:11" ht="12">
      <c r="A728" s="15">
        <f t="shared" si="3"/>
        <v>13</v>
      </c>
      <c r="C728" s="17"/>
      <c r="E728" s="15">
        <f t="shared" si="4"/>
        <v>13</v>
      </c>
      <c r="F728" s="17"/>
      <c r="G728" s="18"/>
      <c r="H728" s="19"/>
      <c r="I728" s="17"/>
      <c r="J728" s="18"/>
      <c r="K728" s="19"/>
    </row>
    <row r="729" spans="1:11" ht="12">
      <c r="A729" s="15">
        <f t="shared" si="3"/>
        <v>14</v>
      </c>
      <c r="C729" s="17"/>
      <c r="E729" s="15">
        <f t="shared" si="4"/>
        <v>14</v>
      </c>
      <c r="F729" s="17"/>
      <c r="G729" s="18"/>
      <c r="H729" s="19"/>
      <c r="I729" s="17"/>
      <c r="J729" s="18"/>
      <c r="K729" s="19"/>
    </row>
    <row r="730" spans="1:11" ht="12">
      <c r="A730" s="15">
        <f t="shared" si="3"/>
        <v>15</v>
      </c>
      <c r="C730" s="17"/>
      <c r="E730" s="15">
        <f t="shared" si="4"/>
        <v>15</v>
      </c>
      <c r="F730" s="17"/>
      <c r="G730" s="18"/>
      <c r="H730" s="19"/>
      <c r="I730" s="17"/>
      <c r="J730" s="18"/>
      <c r="K730" s="19"/>
    </row>
    <row r="731" spans="1:11" ht="12">
      <c r="A731" s="15">
        <f t="shared" si="3"/>
        <v>16</v>
      </c>
      <c r="C731" s="17"/>
      <c r="E731" s="15">
        <f t="shared" si="4"/>
        <v>16</v>
      </c>
      <c r="F731" s="17"/>
      <c r="G731" s="18"/>
      <c r="H731" s="19"/>
      <c r="I731" s="17"/>
      <c r="J731" s="18"/>
      <c r="K731" s="19"/>
    </row>
    <row r="732" spans="1:11" ht="12">
      <c r="A732" s="15">
        <f t="shared" si="3"/>
        <v>17</v>
      </c>
      <c r="C732" s="17"/>
      <c r="E732" s="15">
        <f t="shared" si="4"/>
        <v>17</v>
      </c>
      <c r="F732" s="17"/>
      <c r="G732" s="18"/>
      <c r="H732" s="19"/>
      <c r="I732" s="17"/>
      <c r="J732" s="18"/>
      <c r="K732" s="19"/>
    </row>
    <row r="733" spans="1:11" ht="12">
      <c r="A733" s="15">
        <f t="shared" si="3"/>
        <v>18</v>
      </c>
      <c r="C733" s="17"/>
      <c r="E733" s="15">
        <f t="shared" si="4"/>
        <v>18</v>
      </c>
      <c r="F733" s="17"/>
      <c r="G733" s="18"/>
      <c r="H733" s="19"/>
      <c r="I733" s="17"/>
      <c r="J733" s="18"/>
      <c r="K733" s="19"/>
    </row>
    <row r="734" spans="1:11" ht="12">
      <c r="A734" s="15">
        <f t="shared" si="3"/>
        <v>19</v>
      </c>
      <c r="C734" s="17"/>
      <c r="E734" s="15">
        <f t="shared" si="4"/>
        <v>19</v>
      </c>
      <c r="F734" s="17"/>
      <c r="G734" s="18"/>
      <c r="H734" s="19"/>
      <c r="I734" s="17"/>
      <c r="J734" s="18"/>
      <c r="K734" s="19"/>
    </row>
    <row r="735" spans="1:11" ht="12">
      <c r="A735" s="15">
        <v>20</v>
      </c>
      <c r="E735" s="15">
        <v>20</v>
      </c>
      <c r="F735" s="106"/>
      <c r="G735" s="28"/>
      <c r="H735" s="29"/>
      <c r="I735" s="106"/>
      <c r="J735" s="28"/>
      <c r="K735" s="29"/>
    </row>
    <row r="736" spans="1:11" ht="12">
      <c r="A736" s="15">
        <v>21</v>
      </c>
      <c r="E736" s="15">
        <v>21</v>
      </c>
      <c r="F736" s="106"/>
      <c r="G736" s="28"/>
      <c r="H736" s="64"/>
      <c r="I736" s="106"/>
      <c r="J736" s="28"/>
      <c r="K736" s="64"/>
    </row>
    <row r="737" spans="1:11" ht="12">
      <c r="A737" s="15">
        <v>22</v>
      </c>
      <c r="E737" s="15">
        <v>22</v>
      </c>
      <c r="G737" s="21"/>
      <c r="H737" s="64"/>
      <c r="J737" s="21"/>
      <c r="K737" s="64"/>
    </row>
    <row r="738" spans="1:11" ht="12">
      <c r="A738" s="15">
        <v>23</v>
      </c>
      <c r="D738" s="100"/>
      <c r="E738" s="15">
        <v>23</v>
      </c>
      <c r="H738" s="64"/>
      <c r="K738" s="64"/>
    </row>
    <row r="739" spans="1:11" ht="12">
      <c r="A739" s="15">
        <v>24</v>
      </c>
      <c r="D739" s="100"/>
      <c r="E739" s="15">
        <v>24</v>
      </c>
      <c r="H739" s="64"/>
      <c r="K739" s="64"/>
    </row>
    <row r="740" spans="6:11" ht="12">
      <c r="F740" s="106" t="s">
        <v>15</v>
      </c>
      <c r="G740" s="28" t="s">
        <v>15</v>
      </c>
      <c r="H740" s="29"/>
      <c r="I740" s="106"/>
      <c r="J740" s="28"/>
      <c r="K740" s="29"/>
    </row>
    <row r="741" spans="1:11" ht="12">
      <c r="A741" s="15">
        <v>25</v>
      </c>
      <c r="C741" s="16" t="s">
        <v>247</v>
      </c>
      <c r="E741" s="15">
        <v>25</v>
      </c>
      <c r="G741" s="117"/>
      <c r="H741" s="118">
        <f>SUM(H716:H739)</f>
        <v>0</v>
      </c>
      <c r="I741" s="118"/>
      <c r="J741" s="117"/>
      <c r="K741" s="118">
        <f>SUM(K716:K739)</f>
        <v>0</v>
      </c>
    </row>
    <row r="742" spans="4:11" ht="12">
      <c r="D742" s="100"/>
      <c r="F742" s="106" t="s">
        <v>15</v>
      </c>
      <c r="G742" s="28" t="s">
        <v>15</v>
      </c>
      <c r="H742" s="29"/>
      <c r="I742" s="106"/>
      <c r="J742" s="28"/>
      <c r="K742" s="29"/>
    </row>
    <row r="743" spans="6:11" ht="12">
      <c r="F743" s="106"/>
      <c r="G743" s="28"/>
      <c r="H743" s="29"/>
      <c r="I743" s="106"/>
      <c r="J743" s="28"/>
      <c r="K743" s="29"/>
    </row>
    <row r="744" spans="3:11" ht="24.75" customHeight="1">
      <c r="C744" s="47" t="s">
        <v>248</v>
      </c>
      <c r="D744" s="47"/>
      <c r="E744" s="47"/>
      <c r="F744" s="47"/>
      <c r="G744" s="47"/>
      <c r="H744" s="47"/>
      <c r="I744" s="47"/>
      <c r="J744" s="47"/>
      <c r="K744" s="58"/>
    </row>
    <row r="745" spans="1:11" s="127" customFormat="1" ht="12">
      <c r="A745" s="1"/>
      <c r="B745" s="1"/>
      <c r="C745" s="1"/>
      <c r="D745" s="1"/>
      <c r="E745" s="1"/>
      <c r="F745" s="1"/>
      <c r="G745" s="21"/>
      <c r="H745" s="64"/>
      <c r="I745" s="1"/>
      <c r="J745" s="21"/>
      <c r="K745" s="64"/>
    </row>
    <row r="746" ht="12">
      <c r="A746" s="16"/>
    </row>
    <row r="747" spans="1:11" ht="12">
      <c r="A747" s="24" t="str">
        <f>$A$83</f>
        <v>Institution No.:  </v>
      </c>
      <c r="B747" s="49"/>
      <c r="C747" s="49"/>
      <c r="D747" s="49"/>
      <c r="E747" s="60"/>
      <c r="F747" s="49"/>
      <c r="G747" s="61"/>
      <c r="H747" s="62"/>
      <c r="I747" s="49"/>
      <c r="J747" s="61"/>
      <c r="K747" s="22" t="s">
        <v>249</v>
      </c>
    </row>
    <row r="748" spans="1:11" s="49" customFormat="1" ht="12">
      <c r="A748" s="119" t="s">
        <v>250</v>
      </c>
      <c r="B748" s="119"/>
      <c r="C748" s="119"/>
      <c r="D748" s="119"/>
      <c r="E748" s="119"/>
      <c r="F748" s="119"/>
      <c r="G748" s="119"/>
      <c r="H748" s="119"/>
      <c r="I748" s="119"/>
      <c r="J748" s="119"/>
      <c r="K748" s="119"/>
    </row>
    <row r="749" spans="1:11" s="49" customFormat="1" ht="12">
      <c r="A749" s="24" t="str">
        <f>$A$42</f>
        <v>NAME: </v>
      </c>
      <c r="B749" s="1"/>
      <c r="C749" s="1" t="str">
        <f>$D$20</f>
        <v>University of Colorado </v>
      </c>
      <c r="D749" s="1"/>
      <c r="E749" s="1"/>
      <c r="F749" s="1"/>
      <c r="G749" s="120"/>
      <c r="H749" s="64"/>
      <c r="I749" s="1"/>
      <c r="J749" s="21"/>
      <c r="K749" s="26" t="str">
        <f>$K$3</f>
        <v>Date: October 13, 2014</v>
      </c>
    </row>
    <row r="750" spans="1:11" ht="12">
      <c r="A750" s="27" t="s">
        <v>15</v>
      </c>
      <c r="B750" s="27" t="s">
        <v>15</v>
      </c>
      <c r="C750" s="27" t="s">
        <v>15</v>
      </c>
      <c r="D750" s="27" t="s">
        <v>15</v>
      </c>
      <c r="E750" s="27" t="s">
        <v>15</v>
      </c>
      <c r="F750" s="27" t="s">
        <v>15</v>
      </c>
      <c r="G750" s="28" t="s">
        <v>15</v>
      </c>
      <c r="H750" s="29" t="s">
        <v>15</v>
      </c>
      <c r="I750" s="27" t="s">
        <v>15</v>
      </c>
      <c r="J750" s="28" t="s">
        <v>15</v>
      </c>
      <c r="K750" s="29" t="s">
        <v>15</v>
      </c>
    </row>
    <row r="751" spans="1:11" ht="12">
      <c r="A751" s="30" t="s">
        <v>16</v>
      </c>
      <c r="E751" s="30" t="s">
        <v>16</v>
      </c>
      <c r="F751" s="31"/>
      <c r="G751" s="32"/>
      <c r="H751" s="33" t="s">
        <v>18</v>
      </c>
      <c r="I751" s="31"/>
      <c r="J751" s="32"/>
      <c r="K751" s="33" t="s">
        <v>19</v>
      </c>
    </row>
    <row r="752" spans="1:11" ht="12">
      <c r="A752" s="30" t="s">
        <v>20</v>
      </c>
      <c r="C752" s="34" t="s">
        <v>78</v>
      </c>
      <c r="E752" s="30" t="s">
        <v>20</v>
      </c>
      <c r="F752" s="31"/>
      <c r="G752" s="32" t="s">
        <v>22</v>
      </c>
      <c r="H752" s="33" t="s">
        <v>23</v>
      </c>
      <c r="I752" s="31"/>
      <c r="J752" s="32" t="s">
        <v>22</v>
      </c>
      <c r="K752" s="33" t="s">
        <v>24</v>
      </c>
    </row>
    <row r="753" spans="1:11" ht="12">
      <c r="A753" s="27" t="s">
        <v>15</v>
      </c>
      <c r="B753" s="27" t="s">
        <v>15</v>
      </c>
      <c r="C753" s="27" t="s">
        <v>15</v>
      </c>
      <c r="D753" s="27" t="s">
        <v>15</v>
      </c>
      <c r="E753" s="27" t="s">
        <v>15</v>
      </c>
      <c r="F753" s="27" t="s">
        <v>15</v>
      </c>
      <c r="G753" s="28" t="s">
        <v>15</v>
      </c>
      <c r="H753" s="29" t="s">
        <v>15</v>
      </c>
      <c r="I753" s="27" t="s">
        <v>15</v>
      </c>
      <c r="J753" s="28" t="s">
        <v>15</v>
      </c>
      <c r="K753" s="29" t="s">
        <v>15</v>
      </c>
    </row>
    <row r="754" spans="1:11" ht="12">
      <c r="A754" s="131">
        <v>1</v>
      </c>
      <c r="B754" s="144"/>
      <c r="C754" s="132" t="s">
        <v>224</v>
      </c>
      <c r="D754" s="144"/>
      <c r="E754" s="131">
        <v>1</v>
      </c>
      <c r="F754" s="144"/>
      <c r="G754" s="145"/>
      <c r="H754" s="146"/>
      <c r="I754" s="144"/>
      <c r="J754" s="145"/>
      <c r="K754" s="146"/>
    </row>
    <row r="755" spans="1:11" ht="12">
      <c r="A755" s="131">
        <v>2</v>
      </c>
      <c r="B755" s="144"/>
      <c r="C755" s="132" t="s">
        <v>224</v>
      </c>
      <c r="D755" s="144"/>
      <c r="E755" s="131">
        <v>2</v>
      </c>
      <c r="F755" s="144"/>
      <c r="G755" s="145"/>
      <c r="H755" s="146"/>
      <c r="I755" s="144"/>
      <c r="J755" s="145"/>
      <c r="K755" s="146"/>
    </row>
    <row r="756" spans="1:11" ht="12">
      <c r="A756" s="131">
        <v>3</v>
      </c>
      <c r="B756" s="132"/>
      <c r="C756" s="132" t="s">
        <v>224</v>
      </c>
      <c r="D756" s="132"/>
      <c r="E756" s="131">
        <v>3</v>
      </c>
      <c r="F756" s="133"/>
      <c r="G756" s="147"/>
      <c r="H756" s="138"/>
      <c r="I756" s="138"/>
      <c r="J756" s="147"/>
      <c r="K756" s="138"/>
    </row>
    <row r="757" spans="1:11" ht="12">
      <c r="A757" s="131">
        <v>4</v>
      </c>
      <c r="B757" s="132"/>
      <c r="C757" s="132" t="s">
        <v>224</v>
      </c>
      <c r="D757" s="132"/>
      <c r="E757" s="131">
        <v>4</v>
      </c>
      <c r="F757" s="133"/>
      <c r="G757" s="147"/>
      <c r="H757" s="138"/>
      <c r="I757" s="138"/>
      <c r="J757" s="147"/>
      <c r="K757" s="138"/>
    </row>
    <row r="758" spans="1:11" ht="12">
      <c r="A758" s="131">
        <v>5</v>
      </c>
      <c r="B758" s="132"/>
      <c r="C758" s="132" t="s">
        <v>224</v>
      </c>
      <c r="D758" s="132"/>
      <c r="E758" s="132">
        <v>5</v>
      </c>
      <c r="F758" s="132"/>
      <c r="G758" s="148"/>
      <c r="H758" s="149"/>
      <c r="I758" s="132"/>
      <c r="J758" s="148"/>
      <c r="K758" s="149"/>
    </row>
    <row r="759" spans="1:11" ht="12">
      <c r="A759" s="15">
        <v>6</v>
      </c>
      <c r="C759" s="16" t="s">
        <v>204</v>
      </c>
      <c r="E759" s="15">
        <v>6</v>
      </c>
      <c r="F759" s="17"/>
      <c r="G759" s="121"/>
      <c r="H759" s="121"/>
      <c r="I759" s="123"/>
      <c r="J759" s="121"/>
      <c r="K759" s="121"/>
    </row>
    <row r="760" spans="1:11" ht="12">
      <c r="A760" s="15">
        <v>7</v>
      </c>
      <c r="C760" s="16" t="s">
        <v>205</v>
      </c>
      <c r="E760" s="15">
        <v>7</v>
      </c>
      <c r="F760" s="17"/>
      <c r="G760" s="121"/>
      <c r="H760" s="123"/>
      <c r="I760" s="123"/>
      <c r="J760" s="121"/>
      <c r="K760" s="123"/>
    </row>
    <row r="761" spans="1:11" ht="12">
      <c r="A761" s="15">
        <v>8</v>
      </c>
      <c r="C761" s="16" t="s">
        <v>251</v>
      </c>
      <c r="E761" s="15">
        <v>8</v>
      </c>
      <c r="F761" s="17"/>
      <c r="G761" s="121"/>
      <c r="H761" s="123"/>
      <c r="I761" s="123"/>
      <c r="J761" s="121"/>
      <c r="K761" s="123"/>
    </row>
    <row r="762" spans="1:11" ht="12">
      <c r="A762" s="15">
        <v>9</v>
      </c>
      <c r="C762" s="16" t="s">
        <v>219</v>
      </c>
      <c r="E762" s="15">
        <v>9</v>
      </c>
      <c r="F762" s="17"/>
      <c r="G762" s="121">
        <f>SUM(G759:G761)</f>
        <v>0</v>
      </c>
      <c r="H762" s="121">
        <f>SUM(H759:H761)</f>
        <v>0</v>
      </c>
      <c r="I762" s="121"/>
      <c r="J762" s="121">
        <f>SUM(J759:J761)</f>
        <v>0</v>
      </c>
      <c r="K762" s="121">
        <f>SUM(K759:K761)</f>
        <v>0</v>
      </c>
    </row>
    <row r="763" spans="1:11" ht="12">
      <c r="A763" s="15">
        <v>10</v>
      </c>
      <c r="C763" s="16"/>
      <c r="E763" s="15">
        <v>10</v>
      </c>
      <c r="F763" s="17"/>
      <c r="G763" s="121"/>
      <c r="H763" s="123"/>
      <c r="I763" s="123"/>
      <c r="J763" s="121"/>
      <c r="K763" s="123"/>
    </row>
    <row r="764" spans="1:11" ht="12">
      <c r="A764" s="15">
        <v>11</v>
      </c>
      <c r="C764" s="16" t="s">
        <v>208</v>
      </c>
      <c r="E764" s="15">
        <v>11</v>
      </c>
      <c r="F764" s="17"/>
      <c r="G764" s="121"/>
      <c r="H764" s="123"/>
      <c r="I764" s="123"/>
      <c r="J764" s="121"/>
      <c r="K764" s="123"/>
    </row>
    <row r="765" spans="1:11" ht="12">
      <c r="A765" s="15">
        <v>12</v>
      </c>
      <c r="C765" s="16" t="s">
        <v>209</v>
      </c>
      <c r="E765" s="15">
        <v>12</v>
      </c>
      <c r="F765" s="17"/>
      <c r="G765" s="121"/>
      <c r="H765" s="123"/>
      <c r="I765" s="123"/>
      <c r="J765" s="121"/>
      <c r="K765" s="123"/>
    </row>
    <row r="766" spans="1:11" ht="12">
      <c r="A766" s="15">
        <v>13</v>
      </c>
      <c r="C766" s="16" t="s">
        <v>220</v>
      </c>
      <c r="E766" s="15">
        <v>13</v>
      </c>
      <c r="F766" s="17"/>
      <c r="G766" s="121">
        <f>SUM(G764:G765)</f>
        <v>0</v>
      </c>
      <c r="H766" s="121">
        <f>SUM(H764:H765)</f>
        <v>0</v>
      </c>
      <c r="I766" s="117"/>
      <c r="J766" s="121">
        <f>SUM(J764:J765)</f>
        <v>0</v>
      </c>
      <c r="K766" s="121">
        <f>SUM(K764:K765)</f>
        <v>0</v>
      </c>
    </row>
    <row r="767" spans="1:11" ht="12">
      <c r="A767" s="15">
        <v>14</v>
      </c>
      <c r="E767" s="15">
        <v>14</v>
      </c>
      <c r="F767" s="17"/>
      <c r="G767" s="124"/>
      <c r="H767" s="123"/>
      <c r="I767" s="118"/>
      <c r="J767" s="124"/>
      <c r="K767" s="123"/>
    </row>
    <row r="768" spans="1:11" ht="12">
      <c r="A768" s="15">
        <v>15</v>
      </c>
      <c r="C768" s="16" t="s">
        <v>211</v>
      </c>
      <c r="E768" s="15">
        <v>15</v>
      </c>
      <c r="G768" s="125">
        <f>SUM(G762+G766)</f>
        <v>0</v>
      </c>
      <c r="H768" s="118">
        <f>SUM(H762+H766)</f>
        <v>0</v>
      </c>
      <c r="I768" s="118"/>
      <c r="J768" s="125">
        <f>SUM(J762+J766)</f>
        <v>0</v>
      </c>
      <c r="K768" s="118">
        <f>SUM(K762+K766)</f>
        <v>0</v>
      </c>
    </row>
    <row r="769" spans="1:16" ht="12">
      <c r="A769" s="15">
        <v>16</v>
      </c>
      <c r="E769" s="15">
        <v>16</v>
      </c>
      <c r="G769" s="125"/>
      <c r="H769" s="118"/>
      <c r="I769" s="118"/>
      <c r="J769" s="125"/>
      <c r="K769" s="118"/>
      <c r="P769" s="1" t="s">
        <v>43</v>
      </c>
    </row>
    <row r="770" spans="1:11" ht="12">
      <c r="A770" s="15">
        <v>17</v>
      </c>
      <c r="C770" s="16" t="s">
        <v>212</v>
      </c>
      <c r="E770" s="15">
        <v>17</v>
      </c>
      <c r="F770" s="17"/>
      <c r="G770" s="121"/>
      <c r="H770" s="123"/>
      <c r="I770" s="123"/>
      <c r="J770" s="121"/>
      <c r="K770" s="123"/>
    </row>
    <row r="771" spans="1:11" ht="12">
      <c r="A771" s="15">
        <v>18</v>
      </c>
      <c r="E771" s="15">
        <v>18</v>
      </c>
      <c r="F771" s="17"/>
      <c r="G771" s="121"/>
      <c r="H771" s="123"/>
      <c r="I771" s="123"/>
      <c r="J771" s="121"/>
      <c r="K771" s="123"/>
    </row>
    <row r="772" spans="1:11" ht="12">
      <c r="A772" s="15">
        <v>19</v>
      </c>
      <c r="C772" s="16" t="s">
        <v>213</v>
      </c>
      <c r="E772" s="15">
        <v>19</v>
      </c>
      <c r="F772" s="17"/>
      <c r="G772" s="121"/>
      <c r="H772" s="123"/>
      <c r="I772" s="123"/>
      <c r="J772" s="121"/>
      <c r="K772" s="123"/>
    </row>
    <row r="773" spans="1:11" ht="12">
      <c r="A773" s="15">
        <v>20</v>
      </c>
      <c r="C773" s="126" t="s">
        <v>214</v>
      </c>
      <c r="E773" s="15">
        <v>20</v>
      </c>
      <c r="F773" s="17"/>
      <c r="G773" s="121"/>
      <c r="H773" s="123"/>
      <c r="I773" s="123"/>
      <c r="J773" s="121"/>
      <c r="K773" s="123"/>
    </row>
    <row r="774" spans="1:11" ht="12">
      <c r="A774" s="15">
        <v>21</v>
      </c>
      <c r="C774" s="126"/>
      <c r="E774" s="15">
        <v>21</v>
      </c>
      <c r="F774" s="17"/>
      <c r="G774" s="121"/>
      <c r="H774" s="123"/>
      <c r="I774" s="123"/>
      <c r="J774" s="121"/>
      <c r="K774" s="123"/>
    </row>
    <row r="775" spans="1:11" ht="12">
      <c r="A775" s="15">
        <v>22</v>
      </c>
      <c r="C775" s="16"/>
      <c r="E775" s="15">
        <v>22</v>
      </c>
      <c r="G775" s="121"/>
      <c r="H775" s="123"/>
      <c r="I775" s="123"/>
      <c r="J775" s="121"/>
      <c r="K775" s="123"/>
    </row>
    <row r="776" spans="1:11" ht="12">
      <c r="A776" s="15">
        <v>23</v>
      </c>
      <c r="C776" s="16" t="s">
        <v>215</v>
      </c>
      <c r="E776" s="15">
        <v>23</v>
      </c>
      <c r="G776" s="121"/>
      <c r="H776" s="123"/>
      <c r="I776" s="123"/>
      <c r="J776" s="121"/>
      <c r="K776" s="123"/>
    </row>
    <row r="777" spans="1:11" ht="12">
      <c r="A777" s="15">
        <v>24</v>
      </c>
      <c r="C777" s="16"/>
      <c r="E777" s="15">
        <v>24</v>
      </c>
      <c r="G777" s="121"/>
      <c r="H777" s="123"/>
      <c r="I777" s="123"/>
      <c r="J777" s="121"/>
      <c r="K777" s="123"/>
    </row>
    <row r="778" spans="1:11" ht="12">
      <c r="A778" s="15"/>
      <c r="E778" s="15">
        <v>25</v>
      </c>
      <c r="F778" s="106" t="s">
        <v>15</v>
      </c>
      <c r="G778" s="128"/>
      <c r="H778" s="29"/>
      <c r="I778" s="106"/>
      <c r="J778" s="128"/>
      <c r="K778" s="29"/>
    </row>
    <row r="779" spans="1:11" ht="12">
      <c r="A779" s="15">
        <v>25</v>
      </c>
      <c r="C779" s="16" t="s">
        <v>252</v>
      </c>
      <c r="E779" s="15"/>
      <c r="G779" s="118">
        <f>SUM(G768:G777)</f>
        <v>0</v>
      </c>
      <c r="H779" s="118">
        <f>SUM(H768:H777)</f>
        <v>0</v>
      </c>
      <c r="I779" s="129"/>
      <c r="J779" s="118">
        <f>SUM(J768:J777)</f>
        <v>0</v>
      </c>
      <c r="K779" s="118">
        <f>SUM(K768:K777)</f>
        <v>0</v>
      </c>
    </row>
    <row r="780" spans="6:11" ht="12">
      <c r="F780" s="106" t="s">
        <v>15</v>
      </c>
      <c r="G780" s="28"/>
      <c r="H780" s="29"/>
      <c r="I780" s="106"/>
      <c r="J780" s="28"/>
      <c r="K780" s="29"/>
    </row>
    <row r="781" spans="1:3" ht="12">
      <c r="A781" s="16"/>
      <c r="C781" s="1" t="s">
        <v>63</v>
      </c>
    </row>
    <row r="783" spans="1:11" ht="12">
      <c r="A783" s="16"/>
      <c r="H783" s="64"/>
      <c r="K783" s="64"/>
    </row>
    <row r="784" spans="1:11" ht="12">
      <c r="A784" s="24" t="str">
        <f>$A$83</f>
        <v>Institution No.:  </v>
      </c>
      <c r="B784" s="49"/>
      <c r="C784" s="49"/>
      <c r="D784" s="49"/>
      <c r="E784" s="60"/>
      <c r="F784" s="49"/>
      <c r="G784" s="61"/>
      <c r="H784" s="62"/>
      <c r="I784" s="49"/>
      <c r="J784" s="61"/>
      <c r="K784" s="22" t="s">
        <v>253</v>
      </c>
    </row>
    <row r="785" spans="1:11" ht="12">
      <c r="A785" s="150" t="s">
        <v>254</v>
      </c>
      <c r="B785" s="150"/>
      <c r="C785" s="150"/>
      <c r="D785" s="150"/>
      <c r="E785" s="150"/>
      <c r="F785" s="150"/>
      <c r="G785" s="150"/>
      <c r="H785" s="150"/>
      <c r="I785" s="150"/>
      <c r="J785" s="150"/>
      <c r="K785" s="150"/>
    </row>
    <row r="786" spans="1:11" ht="12">
      <c r="A786" s="24" t="str">
        <f>$A$42</f>
        <v>NAME: </v>
      </c>
      <c r="C786" s="1" t="str">
        <f>$D$20</f>
        <v>University of Colorado </v>
      </c>
      <c r="H786" s="151"/>
      <c r="J786" s="21"/>
      <c r="K786" s="26" t="str">
        <f>$K$3</f>
        <v>Date: October 13, 2014</v>
      </c>
    </row>
    <row r="787" spans="1:11" ht="12">
      <c r="A787" s="27" t="s">
        <v>15</v>
      </c>
      <c r="B787" s="27" t="s">
        <v>15</v>
      </c>
      <c r="C787" s="27" t="s">
        <v>15</v>
      </c>
      <c r="D787" s="27" t="s">
        <v>15</v>
      </c>
      <c r="E787" s="27" t="s">
        <v>15</v>
      </c>
      <c r="F787" s="27" t="s">
        <v>15</v>
      </c>
      <c r="G787" s="28" t="s">
        <v>15</v>
      </c>
      <c r="H787" s="29" t="s">
        <v>15</v>
      </c>
      <c r="I787" s="27" t="s">
        <v>15</v>
      </c>
      <c r="J787" s="28" t="s">
        <v>15</v>
      </c>
      <c r="K787" s="29" t="s">
        <v>15</v>
      </c>
    </row>
    <row r="788" spans="1:11" ht="12">
      <c r="A788" s="30" t="s">
        <v>16</v>
      </c>
      <c r="E788" s="30" t="s">
        <v>16</v>
      </c>
      <c r="F788" s="31"/>
      <c r="G788" s="32"/>
      <c r="H788" s="33" t="s">
        <v>18</v>
      </c>
      <c r="I788" s="31"/>
      <c r="J788" s="32"/>
      <c r="K788" s="33" t="s">
        <v>19</v>
      </c>
    </row>
    <row r="789" spans="1:11" ht="12">
      <c r="A789" s="30" t="s">
        <v>20</v>
      </c>
      <c r="C789" s="34" t="s">
        <v>78</v>
      </c>
      <c r="E789" s="30" t="s">
        <v>20</v>
      </c>
      <c r="F789" s="31"/>
      <c r="G789" s="32"/>
      <c r="H789" s="33" t="s">
        <v>23</v>
      </c>
      <c r="I789" s="31"/>
      <c r="J789" s="32"/>
      <c r="K789" s="33" t="s">
        <v>24</v>
      </c>
    </row>
    <row r="790" spans="1:11" ht="12">
      <c r="A790" s="27" t="s">
        <v>15</v>
      </c>
      <c r="B790" s="27" t="s">
        <v>15</v>
      </c>
      <c r="C790" s="27" t="s">
        <v>15</v>
      </c>
      <c r="D790" s="27" t="s">
        <v>15</v>
      </c>
      <c r="E790" s="27" t="s">
        <v>15</v>
      </c>
      <c r="F790" s="27" t="s">
        <v>15</v>
      </c>
      <c r="G790" s="28" t="s">
        <v>15</v>
      </c>
      <c r="H790" s="29" t="s">
        <v>15</v>
      </c>
      <c r="I790" s="27" t="s">
        <v>15</v>
      </c>
      <c r="J790" s="28" t="s">
        <v>15</v>
      </c>
      <c r="K790" s="29" t="s">
        <v>15</v>
      </c>
    </row>
    <row r="791" spans="1:11" ht="12">
      <c r="A791" s="109">
        <v>1</v>
      </c>
      <c r="C791" s="1" t="s">
        <v>255</v>
      </c>
      <c r="E791" s="109">
        <v>1</v>
      </c>
      <c r="F791" s="17"/>
      <c r="G791" s="123"/>
      <c r="H791" s="123"/>
      <c r="I791" s="123"/>
      <c r="J791" s="123"/>
      <c r="K791" s="123"/>
    </row>
    <row r="792" spans="1:11" ht="12">
      <c r="A792" s="109">
        <v>2</v>
      </c>
      <c r="E792" s="109">
        <v>2</v>
      </c>
      <c r="F792" s="17"/>
      <c r="G792" s="123"/>
      <c r="H792" s="123"/>
      <c r="I792" s="123"/>
      <c r="J792" s="123"/>
      <c r="K792" s="123"/>
    </row>
    <row r="793" spans="1:11" ht="12">
      <c r="A793" s="109">
        <v>3</v>
      </c>
      <c r="C793" s="17"/>
      <c r="E793" s="109">
        <v>3</v>
      </c>
      <c r="F793" s="17"/>
      <c r="G793" s="123"/>
      <c r="H793" s="123"/>
      <c r="I793" s="123"/>
      <c r="J793" s="123"/>
      <c r="K793" s="123"/>
    </row>
    <row r="794" spans="1:11" ht="12">
      <c r="A794" s="109">
        <v>4</v>
      </c>
      <c r="C794" s="17"/>
      <c r="E794" s="109">
        <v>4</v>
      </c>
      <c r="F794" s="17"/>
      <c r="G794" s="123"/>
      <c r="H794" s="123"/>
      <c r="I794" s="123"/>
      <c r="J794" s="123"/>
      <c r="K794" s="123"/>
    </row>
    <row r="795" spans="1:11" ht="12">
      <c r="A795" s="109">
        <v>5</v>
      </c>
      <c r="C795" s="16"/>
      <c r="E795" s="109">
        <v>5</v>
      </c>
      <c r="F795" s="17"/>
      <c r="G795" s="123"/>
      <c r="H795" s="123"/>
      <c r="I795" s="123"/>
      <c r="J795" s="123"/>
      <c r="K795" s="123"/>
    </row>
    <row r="796" spans="1:11" ht="12">
      <c r="A796" s="109">
        <v>6</v>
      </c>
      <c r="C796" s="17"/>
      <c r="E796" s="109">
        <v>6</v>
      </c>
      <c r="F796" s="17"/>
      <c r="G796" s="123"/>
      <c r="H796" s="123"/>
      <c r="I796" s="123"/>
      <c r="J796" s="123"/>
      <c r="K796" s="123"/>
    </row>
    <row r="797" spans="1:11" ht="12">
      <c r="A797" s="109">
        <v>7</v>
      </c>
      <c r="C797" s="17"/>
      <c r="E797" s="109">
        <v>7</v>
      </c>
      <c r="F797" s="17"/>
      <c r="G797" s="123"/>
      <c r="H797" s="123"/>
      <c r="I797" s="123"/>
      <c r="J797" s="123"/>
      <c r="K797" s="123"/>
    </row>
    <row r="798" spans="1:11" ht="12">
      <c r="A798" s="109">
        <v>8</v>
      </c>
      <c r="E798" s="109">
        <v>8</v>
      </c>
      <c r="F798" s="17"/>
      <c r="G798" s="123"/>
      <c r="H798" s="123"/>
      <c r="I798" s="123"/>
      <c r="J798" s="123"/>
      <c r="K798" s="123"/>
    </row>
    <row r="799" spans="1:11" ht="12">
      <c r="A799" s="109">
        <v>9</v>
      </c>
      <c r="E799" s="109">
        <v>9</v>
      </c>
      <c r="F799" s="17"/>
      <c r="G799" s="123"/>
      <c r="H799" s="123"/>
      <c r="I799" s="123"/>
      <c r="J799" s="123"/>
      <c r="K799" s="123"/>
    </row>
    <row r="800" spans="1:11" ht="12">
      <c r="A800" s="112"/>
      <c r="E800" s="112"/>
      <c r="F800" s="106" t="s">
        <v>15</v>
      </c>
      <c r="G800" s="143" t="s">
        <v>15</v>
      </c>
      <c r="H800" s="143"/>
      <c r="I800" s="143"/>
      <c r="J800" s="143"/>
      <c r="K800" s="143"/>
    </row>
    <row r="801" spans="1:11" ht="12">
      <c r="A801" s="109">
        <v>10</v>
      </c>
      <c r="C801" s="1" t="s">
        <v>256</v>
      </c>
      <c r="E801" s="109">
        <v>10</v>
      </c>
      <c r="G801" s="117"/>
      <c r="H801" s="123">
        <f>SUM(H791:H799)</f>
        <v>0</v>
      </c>
      <c r="I801" s="118"/>
      <c r="J801" s="117"/>
      <c r="K801" s="123">
        <f>SUM(K791:K799)</f>
        <v>0</v>
      </c>
    </row>
    <row r="802" spans="1:11" ht="12">
      <c r="A802" s="109"/>
      <c r="E802" s="109"/>
      <c r="F802" s="106" t="s">
        <v>15</v>
      </c>
      <c r="G802" s="143" t="s">
        <v>15</v>
      </c>
      <c r="H802" s="143"/>
      <c r="I802" s="143"/>
      <c r="J802" s="143"/>
      <c r="K802" s="143"/>
    </row>
    <row r="803" spans="1:11" ht="12">
      <c r="A803" s="109">
        <v>11</v>
      </c>
      <c r="C803" s="17"/>
      <c r="E803" s="109">
        <v>11</v>
      </c>
      <c r="F803" s="17"/>
      <c r="G803" s="123"/>
      <c r="H803" s="123"/>
      <c r="I803" s="123"/>
      <c r="J803" s="123"/>
      <c r="K803" s="123"/>
    </row>
    <row r="804" spans="1:11" ht="12">
      <c r="A804" s="109">
        <v>12</v>
      </c>
      <c r="C804" s="16" t="s">
        <v>257</v>
      </c>
      <c r="E804" s="109">
        <v>12</v>
      </c>
      <c r="F804" s="17"/>
      <c r="G804" s="123"/>
      <c r="H804" s="123">
        <v>18453855</v>
      </c>
      <c r="I804" s="123"/>
      <c r="J804" s="123"/>
      <c r="K804" s="123">
        <v>24535000</v>
      </c>
    </row>
    <row r="805" spans="1:11" ht="12">
      <c r="A805" s="109">
        <v>13</v>
      </c>
      <c r="C805" s="17" t="s">
        <v>258</v>
      </c>
      <c r="E805" s="109">
        <v>13</v>
      </c>
      <c r="F805" s="17"/>
      <c r="G805" s="123"/>
      <c r="H805" s="123">
        <v>1</v>
      </c>
      <c r="I805" s="123"/>
      <c r="J805" s="123"/>
      <c r="K805" s="123">
        <v>0</v>
      </c>
    </row>
    <row r="806" spans="1:11" ht="12">
      <c r="A806" s="109">
        <v>14</v>
      </c>
      <c r="C806" s="1" t="s">
        <v>259</v>
      </c>
      <c r="E806" s="109">
        <v>14</v>
      </c>
      <c r="F806" s="17"/>
      <c r="G806" s="123"/>
      <c r="H806" s="123">
        <v>485518</v>
      </c>
      <c r="I806" s="123"/>
      <c r="J806" s="123"/>
      <c r="K806" s="123">
        <v>500000</v>
      </c>
    </row>
    <row r="807" spans="1:11" ht="12">
      <c r="A807" s="109">
        <v>15</v>
      </c>
      <c r="E807" s="109">
        <v>15</v>
      </c>
      <c r="F807" s="17"/>
      <c r="G807" s="123"/>
      <c r="H807" s="123"/>
      <c r="I807" s="123"/>
      <c r="J807" s="123"/>
      <c r="K807" s="123"/>
    </row>
    <row r="808" spans="1:11" ht="12">
      <c r="A808" s="109">
        <v>16</v>
      </c>
      <c r="E808" s="109">
        <v>16</v>
      </c>
      <c r="F808" s="17"/>
      <c r="G808" s="123"/>
      <c r="H808" s="123"/>
      <c r="I808" s="123"/>
      <c r="J808" s="123"/>
      <c r="K808" s="123"/>
    </row>
    <row r="809" spans="1:11" ht="12">
      <c r="A809" s="109">
        <v>17</v>
      </c>
      <c r="C809" s="110"/>
      <c r="D809" s="111"/>
      <c r="E809" s="109">
        <v>17</v>
      </c>
      <c r="F809" s="17"/>
      <c r="G809" s="123"/>
      <c r="H809" s="123"/>
      <c r="I809" s="123"/>
      <c r="J809" s="123"/>
      <c r="K809" s="123"/>
    </row>
    <row r="810" spans="1:11" ht="12">
      <c r="A810" s="109">
        <v>18</v>
      </c>
      <c r="C810" s="111"/>
      <c r="D810" s="111"/>
      <c r="E810" s="109">
        <v>18</v>
      </c>
      <c r="F810" s="17"/>
      <c r="G810" s="123"/>
      <c r="H810" s="123"/>
      <c r="I810" s="123"/>
      <c r="J810" s="123"/>
      <c r="K810" s="123"/>
    </row>
    <row r="811" spans="1:11" ht="12">
      <c r="A811" s="109"/>
      <c r="C811" s="152"/>
      <c r="D811" s="111"/>
      <c r="E811" s="109"/>
      <c r="F811" s="106" t="s">
        <v>15</v>
      </c>
      <c r="G811" s="28" t="s">
        <v>15</v>
      </c>
      <c r="H811" s="29"/>
      <c r="I811" s="106"/>
      <c r="J811" s="28"/>
      <c r="K811" s="29"/>
    </row>
    <row r="812" spans="1:11" ht="12">
      <c r="A812" s="109">
        <v>19</v>
      </c>
      <c r="C812" s="1" t="s">
        <v>260</v>
      </c>
      <c r="D812" s="111"/>
      <c r="E812" s="109">
        <v>19</v>
      </c>
      <c r="G812" s="118"/>
      <c r="H812" s="118">
        <f>SUM(H803:H810)</f>
        <v>18939374</v>
      </c>
      <c r="I812" s="123"/>
      <c r="J812" s="123"/>
      <c r="K812" s="118">
        <f>SUM(K803:K810)</f>
        <v>25035000</v>
      </c>
    </row>
    <row r="813" spans="1:11" ht="12">
      <c r="A813" s="109"/>
      <c r="C813" s="152"/>
      <c r="D813" s="111"/>
      <c r="E813" s="109"/>
      <c r="F813" s="106" t="s">
        <v>15</v>
      </c>
      <c r="G813" s="28" t="s">
        <v>15</v>
      </c>
      <c r="H813" s="29"/>
      <c r="I813" s="106"/>
      <c r="J813" s="28"/>
      <c r="K813" s="29"/>
    </row>
    <row r="814" spans="1:8" ht="12">
      <c r="A814" s="109"/>
      <c r="C814" s="111"/>
      <c r="D814" s="111"/>
      <c r="E814" s="109"/>
      <c r="H814" s="19"/>
    </row>
    <row r="815" spans="1:11" ht="12">
      <c r="A815" s="109">
        <v>20</v>
      </c>
      <c r="C815" s="16" t="s">
        <v>261</v>
      </c>
      <c r="E815" s="109">
        <v>20</v>
      </c>
      <c r="G815" s="117"/>
      <c r="H815" s="118">
        <f>SUM(H801,H812)</f>
        <v>18939374</v>
      </c>
      <c r="I815" s="118"/>
      <c r="J815" s="117"/>
      <c r="K815" s="118">
        <f>SUM(K801,K812)</f>
        <v>25035000</v>
      </c>
    </row>
    <row r="816" spans="3:11" ht="12">
      <c r="C816" s="44" t="s">
        <v>262</v>
      </c>
      <c r="E816" s="59"/>
      <c r="F816" s="106" t="s">
        <v>15</v>
      </c>
      <c r="G816" s="28" t="s">
        <v>15</v>
      </c>
      <c r="H816" s="29"/>
      <c r="I816" s="106"/>
      <c r="J816" s="28"/>
      <c r="K816" s="29"/>
    </row>
    <row r="817" ht="12">
      <c r="C817" s="16" t="s">
        <v>43</v>
      </c>
    </row>
    <row r="818" spans="4:11" ht="12">
      <c r="D818" s="16"/>
      <c r="G818" s="21"/>
      <c r="H818" s="64"/>
      <c r="I818" s="91"/>
      <c r="J818" s="21"/>
      <c r="K818" s="64"/>
    </row>
    <row r="819" spans="4:11" ht="12">
      <c r="D819" s="16"/>
      <c r="G819" s="21"/>
      <c r="H819" s="64"/>
      <c r="I819" s="91"/>
      <c r="J819" s="21"/>
      <c r="K819" s="64"/>
    </row>
    <row r="820" spans="4:11" ht="12">
      <c r="D820" s="16"/>
      <c r="G820" s="21"/>
      <c r="H820" s="64"/>
      <c r="I820" s="91"/>
      <c r="J820" s="21"/>
      <c r="K820" s="64"/>
    </row>
    <row r="821" spans="4:11" ht="12">
      <c r="D821" s="16"/>
      <c r="G821" s="21"/>
      <c r="H821" s="64"/>
      <c r="I821" s="91"/>
      <c r="J821" s="21"/>
      <c r="K821" s="64"/>
    </row>
    <row r="822" spans="4:11" ht="12">
      <c r="D822" s="16"/>
      <c r="G822" s="21"/>
      <c r="H822" s="64"/>
      <c r="I822" s="91"/>
      <c r="J822" s="21"/>
      <c r="K822" s="64"/>
    </row>
    <row r="823" spans="4:11" ht="12">
      <c r="D823" s="16"/>
      <c r="G823" s="21"/>
      <c r="H823" s="64"/>
      <c r="I823" s="91"/>
      <c r="J823" s="21"/>
      <c r="K823" s="64"/>
    </row>
    <row r="824" spans="4:11" ht="12">
      <c r="D824" s="16"/>
      <c r="G824" s="21"/>
      <c r="H824" s="64"/>
      <c r="I824" s="91"/>
      <c r="J824" s="21"/>
      <c r="K824" s="64"/>
    </row>
    <row r="825" spans="4:11" ht="12">
      <c r="D825" s="16"/>
      <c r="G825" s="21"/>
      <c r="H825" s="64"/>
      <c r="I825" s="91"/>
      <c r="J825" s="21"/>
      <c r="K825" s="64"/>
    </row>
    <row r="826" spans="4:11" ht="12">
      <c r="D826" s="16"/>
      <c r="G826" s="21"/>
      <c r="H826" s="64"/>
      <c r="I826" s="91"/>
      <c r="J826" s="21"/>
      <c r="K826" s="64"/>
    </row>
    <row r="827" spans="4:11" ht="12">
      <c r="D827" s="16"/>
      <c r="G827" s="21"/>
      <c r="H827" s="64"/>
      <c r="I827" s="91"/>
      <c r="J827" s="21"/>
      <c r="K827" s="64"/>
    </row>
    <row r="828" spans="4:11" ht="12">
      <c r="D828" s="16"/>
      <c r="G828" s="21"/>
      <c r="H828" s="64"/>
      <c r="I828" s="91"/>
      <c r="J828" s="21"/>
      <c r="K828" s="64"/>
    </row>
    <row r="829" spans="4:11" ht="12">
      <c r="D829" s="16"/>
      <c r="G829" s="21"/>
      <c r="H829" s="64"/>
      <c r="I829" s="91"/>
      <c r="J829" s="21"/>
      <c r="K829" s="64"/>
    </row>
    <row r="830" spans="4:11" ht="12">
      <c r="D830" s="16"/>
      <c r="G830" s="21"/>
      <c r="H830" s="64"/>
      <c r="I830" s="91"/>
      <c r="J830" s="21"/>
      <c r="K830" s="64"/>
    </row>
    <row r="831" spans="4:11" ht="12">
      <c r="D831" s="16"/>
      <c r="G831" s="21"/>
      <c r="H831" s="64"/>
      <c r="I831" s="91"/>
      <c r="J831" s="21"/>
      <c r="K831" s="64"/>
    </row>
    <row r="832" spans="4:11" ht="12">
      <c r="D832" s="16"/>
      <c r="G832" s="21"/>
      <c r="H832" s="64"/>
      <c r="I832" s="91"/>
      <c r="J832" s="21"/>
      <c r="K832" s="64"/>
    </row>
    <row r="833" spans="4:11" ht="12">
      <c r="D833" s="16"/>
      <c r="G833" s="21"/>
      <c r="H833" s="64"/>
      <c r="I833" s="91"/>
      <c r="J833" s="21"/>
      <c r="K833" s="64"/>
    </row>
    <row r="834" spans="4:11" ht="12">
      <c r="D834" s="16"/>
      <c r="G834" s="21"/>
      <c r="H834" s="64"/>
      <c r="I834" s="91"/>
      <c r="J834" s="21"/>
      <c r="K834" s="64"/>
    </row>
    <row r="835" spans="4:11" ht="12">
      <c r="D835" s="16"/>
      <c r="G835" s="21"/>
      <c r="H835" s="64"/>
      <c r="I835" s="91"/>
      <c r="J835" s="21"/>
      <c r="K835" s="64"/>
    </row>
    <row r="836" spans="4:11" ht="12">
      <c r="D836" s="16"/>
      <c r="G836" s="21"/>
      <c r="H836" s="64"/>
      <c r="I836" s="91"/>
      <c r="J836" s="21"/>
      <c r="K836" s="64"/>
    </row>
    <row r="837" spans="4:11" ht="12">
      <c r="D837" s="16"/>
      <c r="G837" s="21"/>
      <c r="H837" s="64"/>
      <c r="I837" s="91"/>
      <c r="J837" s="21"/>
      <c r="K837" s="64"/>
    </row>
    <row r="838" spans="4:11" ht="12">
      <c r="D838" s="16"/>
      <c r="G838" s="21"/>
      <c r="H838" s="64"/>
      <c r="I838" s="91"/>
      <c r="J838" s="21"/>
      <c r="K838" s="64"/>
    </row>
    <row r="839" spans="4:11" ht="12">
      <c r="D839" s="16"/>
      <c r="G839" s="21"/>
      <c r="H839" s="64"/>
      <c r="I839" s="91"/>
      <c r="J839" s="21"/>
      <c r="K839" s="64"/>
    </row>
    <row r="840" spans="4:11" ht="12">
      <c r="D840" s="16"/>
      <c r="G840" s="21"/>
      <c r="H840" s="64"/>
      <c r="I840" s="91"/>
      <c r="J840" s="21"/>
      <c r="K840" s="64"/>
    </row>
    <row r="841" spans="4:11" ht="12">
      <c r="D841" s="16"/>
      <c r="G841" s="21"/>
      <c r="H841" s="64"/>
      <c r="I841" s="91"/>
      <c r="J841" s="21"/>
      <c r="K841" s="64"/>
    </row>
    <row r="842" spans="4:11" ht="12">
      <c r="D842" s="16"/>
      <c r="G842" s="21"/>
      <c r="H842" s="64"/>
      <c r="I842" s="91"/>
      <c r="J842" s="21"/>
      <c r="K842" s="64"/>
    </row>
    <row r="881" spans="4:11" ht="12">
      <c r="D881" s="31"/>
      <c r="F881" s="59"/>
      <c r="G881" s="21"/>
      <c r="H881" s="64"/>
      <c r="J881" s="21"/>
      <c r="K881" s="64"/>
    </row>
  </sheetData>
  <sheetProtection/>
  <mergeCells count="28">
    <mergeCell ref="A710:K710"/>
    <mergeCell ref="C744:J744"/>
    <mergeCell ref="A748:K748"/>
    <mergeCell ref="A785:K785"/>
    <mergeCell ref="A488:K488"/>
    <mergeCell ref="A525:K525"/>
    <mergeCell ref="A562:K562"/>
    <mergeCell ref="A599:K599"/>
    <mergeCell ref="A636:K636"/>
    <mergeCell ref="A673:K673"/>
    <mergeCell ref="A175:K175"/>
    <mergeCell ref="C213:I213"/>
    <mergeCell ref="B227:K227"/>
    <mergeCell ref="C321:J321"/>
    <mergeCell ref="A411:K411"/>
    <mergeCell ref="A449:K449"/>
    <mergeCell ref="C79:J79"/>
    <mergeCell ref="A84:K84"/>
    <mergeCell ref="C121:J121"/>
    <mergeCell ref="A128:K128"/>
    <mergeCell ref="C135:D135"/>
    <mergeCell ref="C139:D139"/>
    <mergeCell ref="A5:K5"/>
    <mergeCell ref="A8:K8"/>
    <mergeCell ref="A9:K9"/>
    <mergeCell ref="A20:C20"/>
    <mergeCell ref="A36:K36"/>
    <mergeCell ref="A41:K41"/>
  </mergeCells>
  <printOptions horizontalCentered="1"/>
  <pageMargins left="0.17" right="0.17" top="0.47" bottom="0.53" header="0.5" footer="0.24"/>
  <pageSetup fitToHeight="47" horizontalDpi="600" verticalDpi="600" orientation="landscape" scale="80" r:id="rId1"/>
  <rowBreaks count="19" manualBreakCount="19">
    <brk id="39" max="12" man="1"/>
    <brk id="82" max="12" man="1"/>
    <brk id="124" max="12" man="1"/>
    <brk id="172" max="12" man="1"/>
    <brk id="224" max="12" man="1"/>
    <brk id="274" max="12" man="1"/>
    <brk id="323" max="10" man="1"/>
    <brk id="355" max="12" man="1"/>
    <brk id="407" max="12" man="1"/>
    <brk id="446" max="12" man="1"/>
    <brk id="485" max="255" man="1"/>
    <brk id="522" max="12" man="1"/>
    <brk id="559" max="12" man="1"/>
    <brk id="596" max="12" man="1"/>
    <brk id="633" max="12" man="1"/>
    <brk id="670" max="12" man="1"/>
    <brk id="707" max="12" man="1"/>
    <brk id="746" max="12" man="1"/>
    <brk id="782" max="255" man="1"/>
  </rowBreaks>
</worksheet>
</file>

<file path=xl/worksheets/sheet2.xml><?xml version="1.0" encoding="utf-8"?>
<worksheet xmlns="http://schemas.openxmlformats.org/spreadsheetml/2006/main" xmlns:r="http://schemas.openxmlformats.org/officeDocument/2006/relationships">
  <sheetPr transitionEvaluation="1" transitionEntry="1"/>
  <dimension ref="A2:ID881"/>
  <sheetViews>
    <sheetView showGridLines="0" view="pageBreakPreview" zoomScaleSheetLayoutView="100" zoomScalePageLayoutView="0" workbookViewId="0" topLeftCell="A1">
      <selection activeCell="H28" sqref="H28:H29"/>
    </sheetView>
  </sheetViews>
  <sheetFormatPr defaultColWidth="9.625" defaultRowHeight="14.25"/>
  <cols>
    <col min="1" max="1" width="4.625" style="1" customWidth="1"/>
    <col min="2" max="2" width="1.875" style="1" customWidth="1"/>
    <col min="3" max="3" width="30.625" style="1" customWidth="1"/>
    <col min="4" max="4" width="28.625" style="1" customWidth="1"/>
    <col min="5" max="5" width="8.125" style="1" customWidth="1"/>
    <col min="6" max="6" width="7.50390625" style="1" customWidth="1"/>
    <col min="7" max="7" width="14.875" style="2" customWidth="1"/>
    <col min="8" max="8" width="14.875" style="3" customWidth="1"/>
    <col min="9" max="9" width="6.625" style="1" customWidth="1"/>
    <col min="10" max="10" width="13.25390625" style="2" customWidth="1"/>
    <col min="11" max="11" width="17.00390625" style="3" customWidth="1"/>
    <col min="12" max="12" width="11.25390625" style="111" bestFit="1" customWidth="1"/>
    <col min="13" max="13" width="11.625" style="111" bestFit="1" customWidth="1"/>
    <col min="14" max="240" width="9.625" style="1" customWidth="1"/>
    <col min="241" max="241" width="4.625" style="1" customWidth="1"/>
    <col min="242" max="242" width="1.875" style="1" customWidth="1"/>
    <col min="243" max="243" width="30.625" style="1" customWidth="1"/>
    <col min="244" max="244" width="28.625" style="1" customWidth="1"/>
    <col min="245" max="245" width="8.125" style="1" customWidth="1"/>
    <col min="246" max="246" width="7.50390625" style="1" customWidth="1"/>
    <col min="247" max="248" width="14.875" style="1" customWidth="1"/>
    <col min="249" max="249" width="6.625" style="1" customWidth="1"/>
    <col min="250" max="250" width="13.25390625" style="1" customWidth="1"/>
    <col min="251" max="251" width="17.00390625" style="1" customWidth="1"/>
    <col min="252" max="16384" width="9.625" style="1" customWidth="1"/>
  </cols>
  <sheetData>
    <row r="2" ht="12">
      <c r="K2" s="4" t="s">
        <v>0</v>
      </c>
    </row>
    <row r="3" ht="12">
      <c r="K3" s="5" t="s">
        <v>1</v>
      </c>
    </row>
    <row r="5" spans="1:11" ht="45">
      <c r="A5" s="6" t="s">
        <v>2</v>
      </c>
      <c r="B5" s="6"/>
      <c r="C5" s="6"/>
      <c r="D5" s="6"/>
      <c r="E5" s="6"/>
      <c r="F5" s="6"/>
      <c r="G5" s="6"/>
      <c r="H5" s="6"/>
      <c r="I5" s="6"/>
      <c r="J5" s="6"/>
      <c r="K5" s="6"/>
    </row>
    <row r="8" spans="1:13" s="8" customFormat="1" ht="33">
      <c r="A8" s="7" t="s">
        <v>3</v>
      </c>
      <c r="B8" s="7"/>
      <c r="C8" s="7"/>
      <c r="D8" s="7"/>
      <c r="E8" s="7"/>
      <c r="F8" s="7"/>
      <c r="G8" s="7"/>
      <c r="H8" s="7"/>
      <c r="I8" s="7"/>
      <c r="J8" s="7"/>
      <c r="K8" s="7"/>
      <c r="L8" s="153"/>
      <c r="M8" s="153"/>
    </row>
    <row r="9" spans="1:13" s="8" customFormat="1" ht="33">
      <c r="A9" s="7" t="s">
        <v>4</v>
      </c>
      <c r="B9" s="7"/>
      <c r="C9" s="7"/>
      <c r="D9" s="7"/>
      <c r="E9" s="7"/>
      <c r="F9" s="7"/>
      <c r="G9" s="7"/>
      <c r="H9" s="7"/>
      <c r="I9" s="7"/>
      <c r="J9" s="7"/>
      <c r="K9" s="7"/>
      <c r="L9" s="153"/>
      <c r="M9" s="153"/>
    </row>
    <row r="20" spans="1:11" ht="12.75" thickBot="1">
      <c r="A20" s="9" t="s">
        <v>5</v>
      </c>
      <c r="B20" s="9"/>
      <c r="C20" s="9"/>
      <c r="D20" s="154" t="s">
        <v>263</v>
      </c>
      <c r="E20" s="11"/>
      <c r="F20" s="11"/>
      <c r="G20" s="11"/>
      <c r="H20" s="11"/>
      <c r="I20" s="11"/>
      <c r="J20" s="11"/>
      <c r="K20" s="11"/>
    </row>
    <row r="21" spans="3:4" ht="12.75" thickBot="1">
      <c r="C21" s="12" t="s">
        <v>7</v>
      </c>
      <c r="D21" s="155" t="s">
        <v>264</v>
      </c>
    </row>
    <row r="22" spans="3:4" ht="12.75" thickBot="1">
      <c r="C22" s="12" t="s">
        <v>9</v>
      </c>
      <c r="D22" s="13"/>
    </row>
    <row r="23" spans="3:4" ht="12.75" thickBot="1">
      <c r="C23" s="12" t="s">
        <v>10</v>
      </c>
      <c r="D23" s="13"/>
    </row>
    <row r="31" ht="12">
      <c r="C31" s="1" t="s">
        <v>11</v>
      </c>
    </row>
    <row r="36" spans="1:11" ht="27">
      <c r="A36" s="14"/>
      <c r="B36" s="14"/>
      <c r="C36" s="14"/>
      <c r="D36" s="14"/>
      <c r="E36" s="14"/>
      <c r="F36" s="14"/>
      <c r="G36" s="14"/>
      <c r="H36" s="14"/>
      <c r="I36" s="14"/>
      <c r="J36" s="14"/>
      <c r="K36" s="14"/>
    </row>
    <row r="39" spans="1:11" ht="12">
      <c r="A39" s="15"/>
      <c r="C39" s="16"/>
      <c r="E39" s="15"/>
      <c r="F39" s="17"/>
      <c r="G39" s="18"/>
      <c r="H39" s="19"/>
      <c r="I39" s="17"/>
      <c r="J39" s="18"/>
      <c r="K39" s="19"/>
    </row>
    <row r="40" spans="1:11" ht="12">
      <c r="A40" s="20"/>
      <c r="G40" s="21"/>
      <c r="K40" s="22" t="s">
        <v>12</v>
      </c>
    </row>
    <row r="41" spans="1:11" ht="12">
      <c r="A41" s="23" t="s">
        <v>13</v>
      </c>
      <c r="B41" s="23"/>
      <c r="C41" s="23"/>
      <c r="D41" s="23"/>
      <c r="E41" s="23"/>
      <c r="F41" s="23"/>
      <c r="G41" s="23"/>
      <c r="H41" s="23"/>
      <c r="I41" s="23"/>
      <c r="J41" s="23"/>
      <c r="K41" s="23"/>
    </row>
    <row r="42" spans="1:11" ht="12">
      <c r="A42" s="24" t="s">
        <v>14</v>
      </c>
      <c r="C42" s="1" t="str">
        <f>$D$20</f>
        <v>University of Colorado</v>
      </c>
      <c r="G42" s="21"/>
      <c r="I42" s="25"/>
      <c r="J42" s="21"/>
      <c r="K42" s="26" t="str">
        <f>$K$3</f>
        <v>Date: October 13, 2014</v>
      </c>
    </row>
    <row r="43" spans="1:11" ht="12">
      <c r="A43" s="27" t="s">
        <v>15</v>
      </c>
      <c r="B43" s="27" t="s">
        <v>15</v>
      </c>
      <c r="C43" s="27" t="s">
        <v>15</v>
      </c>
      <c r="D43" s="27" t="s">
        <v>15</v>
      </c>
      <c r="E43" s="27" t="s">
        <v>15</v>
      </c>
      <c r="F43" s="27" t="s">
        <v>15</v>
      </c>
      <c r="G43" s="28" t="s">
        <v>15</v>
      </c>
      <c r="H43" s="29" t="s">
        <v>15</v>
      </c>
      <c r="I43" s="27" t="s">
        <v>15</v>
      </c>
      <c r="J43" s="28" t="s">
        <v>15</v>
      </c>
      <c r="K43" s="29" t="s">
        <v>15</v>
      </c>
    </row>
    <row r="44" spans="1:11" ht="12">
      <c r="A44" s="30" t="s">
        <v>16</v>
      </c>
      <c r="C44" s="16" t="s">
        <v>17</v>
      </c>
      <c r="E44" s="30" t="s">
        <v>16</v>
      </c>
      <c r="F44" s="31"/>
      <c r="G44" s="32"/>
      <c r="H44" s="33" t="s">
        <v>18</v>
      </c>
      <c r="I44" s="31"/>
      <c r="J44" s="32"/>
      <c r="K44" s="33" t="s">
        <v>19</v>
      </c>
    </row>
    <row r="45" spans="1:11" ht="12">
      <c r="A45" s="30" t="s">
        <v>20</v>
      </c>
      <c r="C45" s="34" t="s">
        <v>21</v>
      </c>
      <c r="E45" s="30" t="s">
        <v>20</v>
      </c>
      <c r="F45" s="31"/>
      <c r="G45" s="32" t="s">
        <v>22</v>
      </c>
      <c r="H45" s="33" t="s">
        <v>23</v>
      </c>
      <c r="I45" s="31"/>
      <c r="J45" s="32" t="s">
        <v>22</v>
      </c>
      <c r="K45" s="33" t="s">
        <v>24</v>
      </c>
    </row>
    <row r="46" spans="1:11" ht="12">
      <c r="A46" s="27" t="s">
        <v>15</v>
      </c>
      <c r="B46" s="27" t="s">
        <v>15</v>
      </c>
      <c r="C46" s="27" t="s">
        <v>15</v>
      </c>
      <c r="D46" s="27" t="s">
        <v>15</v>
      </c>
      <c r="E46" s="27" t="s">
        <v>15</v>
      </c>
      <c r="F46" s="27" t="s">
        <v>15</v>
      </c>
      <c r="G46" s="28" t="s">
        <v>15</v>
      </c>
      <c r="H46" s="29" t="s">
        <v>15</v>
      </c>
      <c r="I46" s="27" t="s">
        <v>15</v>
      </c>
      <c r="J46" s="28" t="s">
        <v>15</v>
      </c>
      <c r="K46" s="29" t="s">
        <v>15</v>
      </c>
    </row>
    <row r="47" spans="1:11" ht="12">
      <c r="A47" s="15">
        <v>1</v>
      </c>
      <c r="C47" s="16" t="s">
        <v>25</v>
      </c>
      <c r="D47" s="35" t="s">
        <v>26</v>
      </c>
      <c r="E47" s="15">
        <v>1</v>
      </c>
      <c r="G47" s="36">
        <v>0</v>
      </c>
      <c r="H47" s="36">
        <v>0</v>
      </c>
      <c r="I47" s="37"/>
      <c r="J47" s="36">
        <v>0</v>
      </c>
      <c r="K47" s="36">
        <v>0</v>
      </c>
    </row>
    <row r="48" spans="1:11" ht="12">
      <c r="A48" s="15">
        <v>2</v>
      </c>
      <c r="C48" s="16" t="s">
        <v>27</v>
      </c>
      <c r="D48" s="35" t="s">
        <v>28</v>
      </c>
      <c r="E48" s="15">
        <v>2</v>
      </c>
      <c r="G48" s="36">
        <v>0</v>
      </c>
      <c r="H48" s="36">
        <v>0</v>
      </c>
      <c r="I48" s="37"/>
      <c r="J48" s="36">
        <v>0</v>
      </c>
      <c r="K48" s="36">
        <v>0</v>
      </c>
    </row>
    <row r="49" spans="1:11" ht="12">
      <c r="A49" s="15">
        <v>3</v>
      </c>
      <c r="C49" s="16" t="s">
        <v>29</v>
      </c>
      <c r="D49" s="35" t="s">
        <v>30</v>
      </c>
      <c r="E49" s="15">
        <v>3</v>
      </c>
      <c r="G49" s="36">
        <v>0</v>
      </c>
      <c r="H49" s="36">
        <v>0</v>
      </c>
      <c r="I49" s="37"/>
      <c r="J49" s="36">
        <v>0</v>
      </c>
      <c r="K49" s="36">
        <v>0</v>
      </c>
    </row>
    <row r="50" spans="1:11" ht="12">
      <c r="A50" s="15">
        <v>4</v>
      </c>
      <c r="C50" s="16" t="s">
        <v>31</v>
      </c>
      <c r="D50" s="35" t="s">
        <v>32</v>
      </c>
      <c r="E50" s="15">
        <v>4</v>
      </c>
      <c r="G50" s="36">
        <v>0</v>
      </c>
      <c r="H50" s="36">
        <v>0</v>
      </c>
      <c r="I50" s="37"/>
      <c r="J50" s="36">
        <v>0</v>
      </c>
      <c r="K50" s="36">
        <v>0</v>
      </c>
    </row>
    <row r="51" spans="1:11" ht="12">
      <c r="A51" s="15">
        <v>5</v>
      </c>
      <c r="C51" s="16" t="s">
        <v>33</v>
      </c>
      <c r="D51" s="35" t="s">
        <v>34</v>
      </c>
      <c r="E51" s="15">
        <v>5</v>
      </c>
      <c r="G51" s="36">
        <v>0</v>
      </c>
      <c r="H51" s="36">
        <v>0</v>
      </c>
      <c r="I51" s="37"/>
      <c r="J51" s="36">
        <v>0</v>
      </c>
      <c r="K51" s="36">
        <v>0</v>
      </c>
    </row>
    <row r="52" spans="1:11" ht="12">
      <c r="A52" s="15">
        <v>6</v>
      </c>
      <c r="C52" s="16" t="s">
        <v>35</v>
      </c>
      <c r="D52" s="35" t="s">
        <v>36</v>
      </c>
      <c r="E52" s="15">
        <v>6</v>
      </c>
      <c r="G52" s="36">
        <v>0</v>
      </c>
      <c r="H52" s="36">
        <v>0</v>
      </c>
      <c r="I52" s="37"/>
      <c r="J52" s="36">
        <v>0</v>
      </c>
      <c r="K52" s="36">
        <v>0</v>
      </c>
    </row>
    <row r="53" spans="1:11" ht="12">
      <c r="A53" s="15">
        <v>7</v>
      </c>
      <c r="C53" s="16" t="s">
        <v>37</v>
      </c>
      <c r="D53" s="35" t="s">
        <v>38</v>
      </c>
      <c r="E53" s="15">
        <v>7</v>
      </c>
      <c r="G53" s="36">
        <v>0</v>
      </c>
      <c r="H53" s="36">
        <v>0</v>
      </c>
      <c r="I53" s="37"/>
      <c r="J53" s="36">
        <v>0</v>
      </c>
      <c r="K53" s="36">
        <v>0</v>
      </c>
    </row>
    <row r="54" spans="1:11" ht="12">
      <c r="A54" s="15">
        <v>8</v>
      </c>
      <c r="C54" s="16" t="s">
        <v>39</v>
      </c>
      <c r="D54" s="35" t="s">
        <v>40</v>
      </c>
      <c r="E54" s="15">
        <v>8</v>
      </c>
      <c r="G54" s="36">
        <v>0</v>
      </c>
      <c r="H54" s="36">
        <v>0</v>
      </c>
      <c r="I54" s="37"/>
      <c r="J54" s="36">
        <v>0</v>
      </c>
      <c r="K54" s="36">
        <v>0</v>
      </c>
    </row>
    <row r="55" spans="1:11" ht="12">
      <c r="A55" s="15">
        <v>9</v>
      </c>
      <c r="C55" s="16" t="s">
        <v>41</v>
      </c>
      <c r="D55" s="35" t="s">
        <v>42</v>
      </c>
      <c r="E55" s="15">
        <v>9</v>
      </c>
      <c r="G55" s="38">
        <v>0</v>
      </c>
      <c r="H55" s="38">
        <v>0</v>
      </c>
      <c r="I55" s="37" t="s">
        <v>43</v>
      </c>
      <c r="J55" s="38">
        <v>0</v>
      </c>
      <c r="K55" s="38">
        <v>0</v>
      </c>
    </row>
    <row r="56" spans="1:11" ht="12">
      <c r="A56" s="15">
        <v>10</v>
      </c>
      <c r="C56" s="16" t="s">
        <v>44</v>
      </c>
      <c r="D56" s="35" t="s">
        <v>45</v>
      </c>
      <c r="E56" s="15">
        <v>10</v>
      </c>
      <c r="G56" s="36">
        <v>0</v>
      </c>
      <c r="H56" s="36">
        <v>0</v>
      </c>
      <c r="I56" s="37"/>
      <c r="J56" s="36">
        <v>0</v>
      </c>
      <c r="K56" s="36">
        <v>0</v>
      </c>
    </row>
    <row r="57" spans="1:11" ht="12">
      <c r="A57" s="15"/>
      <c r="C57" s="16"/>
      <c r="D57" s="35"/>
      <c r="E57" s="15"/>
      <c r="F57" s="27" t="s">
        <v>15</v>
      </c>
      <c r="G57" s="28" t="s">
        <v>15</v>
      </c>
      <c r="H57" s="39"/>
      <c r="I57" s="40"/>
      <c r="J57" s="28"/>
      <c r="K57" s="39"/>
    </row>
    <row r="58" spans="1:11" ht="15" customHeight="1">
      <c r="A58" s="1">
        <v>11</v>
      </c>
      <c r="C58" s="16" t="s">
        <v>46</v>
      </c>
      <c r="E58" s="1">
        <v>11</v>
      </c>
      <c r="G58" s="36">
        <v>0</v>
      </c>
      <c r="H58" s="38">
        <v>0</v>
      </c>
      <c r="I58" s="37"/>
      <c r="J58" s="36">
        <v>0</v>
      </c>
      <c r="K58" s="38">
        <v>0</v>
      </c>
    </row>
    <row r="59" spans="1:11" ht="12">
      <c r="A59" s="15"/>
      <c r="E59" s="15"/>
      <c r="F59" s="27" t="s">
        <v>15</v>
      </c>
      <c r="G59" s="28" t="s">
        <v>15</v>
      </c>
      <c r="H59" s="29"/>
      <c r="I59" s="40"/>
      <c r="J59" s="28"/>
      <c r="K59" s="29"/>
    </row>
    <row r="60" spans="1:11" ht="12">
      <c r="A60" s="15"/>
      <c r="E60" s="15"/>
      <c r="F60" s="27"/>
      <c r="G60" s="21"/>
      <c r="H60" s="29"/>
      <c r="I60" s="40"/>
      <c r="J60" s="21"/>
      <c r="K60" s="29"/>
    </row>
    <row r="61" spans="1:11" ht="12">
      <c r="A61" s="1">
        <v>12</v>
      </c>
      <c r="C61" s="16" t="s">
        <v>47</v>
      </c>
      <c r="E61" s="1">
        <v>12</v>
      </c>
      <c r="G61" s="41"/>
      <c r="H61" s="41"/>
      <c r="I61" s="37"/>
      <c r="J61" s="36"/>
      <c r="K61" s="41"/>
    </row>
    <row r="62" spans="1:11" ht="12">
      <c r="A62" s="15">
        <v>13</v>
      </c>
      <c r="C62" s="16" t="s">
        <v>48</v>
      </c>
      <c r="D62" s="35" t="s">
        <v>49</v>
      </c>
      <c r="E62" s="15">
        <v>13</v>
      </c>
      <c r="G62" s="42"/>
      <c r="H62" s="43">
        <v>0</v>
      </c>
      <c r="I62" s="37"/>
      <c r="J62" s="42"/>
      <c r="K62" s="43">
        <v>0</v>
      </c>
    </row>
    <row r="63" spans="1:11" ht="12">
      <c r="A63" s="15">
        <v>14</v>
      </c>
      <c r="C63" s="16" t="s">
        <v>50</v>
      </c>
      <c r="D63" s="35" t="s">
        <v>51</v>
      </c>
      <c r="E63" s="15">
        <v>14</v>
      </c>
      <c r="G63" s="42"/>
      <c r="H63" s="43">
        <v>0</v>
      </c>
      <c r="I63" s="37"/>
      <c r="J63" s="42"/>
      <c r="K63" s="43">
        <v>0</v>
      </c>
    </row>
    <row r="64" spans="1:11" ht="12">
      <c r="A64" s="15">
        <v>15</v>
      </c>
      <c r="C64" s="16" t="s">
        <v>52</v>
      </c>
      <c r="D64" s="35"/>
      <c r="E64" s="15">
        <v>15</v>
      </c>
      <c r="G64" s="42"/>
      <c r="H64" s="43">
        <v>0</v>
      </c>
      <c r="I64" s="37"/>
      <c r="J64" s="42"/>
      <c r="K64" s="43">
        <v>0</v>
      </c>
    </row>
    <row r="65" spans="1:11" ht="12">
      <c r="A65" s="15">
        <v>16</v>
      </c>
      <c r="C65" s="16" t="s">
        <v>53</v>
      </c>
      <c r="D65" s="35"/>
      <c r="E65" s="15">
        <v>16</v>
      </c>
      <c r="G65" s="42"/>
      <c r="H65" s="43">
        <v>0</v>
      </c>
      <c r="I65" s="37"/>
      <c r="J65" s="42"/>
      <c r="K65" s="43">
        <v>0</v>
      </c>
    </row>
    <row r="66" spans="1:238" ht="12">
      <c r="A66" s="35">
        <v>17</v>
      </c>
      <c r="B66" s="35"/>
      <c r="C66" s="44" t="s">
        <v>54</v>
      </c>
      <c r="D66" s="35"/>
      <c r="E66" s="35">
        <v>17</v>
      </c>
      <c r="F66" s="35"/>
      <c r="G66" s="36"/>
      <c r="H66" s="38">
        <v>0</v>
      </c>
      <c r="I66" s="44"/>
      <c r="J66" s="36"/>
      <c r="K66" s="38">
        <v>0</v>
      </c>
      <c r="L66" s="156"/>
      <c r="M66" s="157"/>
      <c r="N66" s="35"/>
      <c r="O66" s="44"/>
      <c r="P66" s="35"/>
      <c r="Q66" s="44"/>
      <c r="R66" s="35"/>
      <c r="S66" s="44"/>
      <c r="T66" s="35"/>
      <c r="U66" s="44"/>
      <c r="V66" s="35"/>
      <c r="W66" s="44"/>
      <c r="X66" s="35"/>
      <c r="Y66" s="44"/>
      <c r="Z66" s="35"/>
      <c r="AA66" s="44"/>
      <c r="AB66" s="35"/>
      <c r="AC66" s="44"/>
      <c r="AD66" s="35"/>
      <c r="AE66" s="44"/>
      <c r="AF66" s="35"/>
      <c r="AG66" s="44"/>
      <c r="AH66" s="35"/>
      <c r="AI66" s="44"/>
      <c r="AJ66" s="35"/>
      <c r="AK66" s="44"/>
      <c r="AL66" s="35"/>
      <c r="AM66" s="44"/>
      <c r="AN66" s="35"/>
      <c r="AO66" s="44"/>
      <c r="AP66" s="35"/>
      <c r="AQ66" s="44"/>
      <c r="AR66" s="35"/>
      <c r="AS66" s="44"/>
      <c r="AT66" s="35"/>
      <c r="AU66" s="44"/>
      <c r="AV66" s="35"/>
      <c r="AW66" s="44"/>
      <c r="AX66" s="35"/>
      <c r="AY66" s="44"/>
      <c r="AZ66" s="35"/>
      <c r="BA66" s="44"/>
      <c r="BB66" s="35"/>
      <c r="BC66" s="44"/>
      <c r="BD66" s="35"/>
      <c r="BE66" s="44"/>
      <c r="BF66" s="35"/>
      <c r="BG66" s="44"/>
      <c r="BH66" s="35"/>
      <c r="BI66" s="44"/>
      <c r="BJ66" s="35"/>
      <c r="BK66" s="44"/>
      <c r="BL66" s="35"/>
      <c r="BM66" s="44"/>
      <c r="BN66" s="35"/>
      <c r="BO66" s="44"/>
      <c r="BP66" s="35"/>
      <c r="BQ66" s="44"/>
      <c r="BR66" s="35"/>
      <c r="BS66" s="44"/>
      <c r="BT66" s="35"/>
      <c r="BU66" s="44"/>
      <c r="BV66" s="35"/>
      <c r="BW66" s="44"/>
      <c r="BX66" s="35"/>
      <c r="BY66" s="44"/>
      <c r="BZ66" s="35"/>
      <c r="CA66" s="44"/>
      <c r="CB66" s="35"/>
      <c r="CC66" s="44"/>
      <c r="CD66" s="35"/>
      <c r="CE66" s="44"/>
      <c r="CF66" s="35"/>
      <c r="CG66" s="44"/>
      <c r="CH66" s="35"/>
      <c r="CI66" s="44"/>
      <c r="CJ66" s="35"/>
      <c r="CK66" s="44"/>
      <c r="CL66" s="35"/>
      <c r="CM66" s="44"/>
      <c r="CN66" s="35"/>
      <c r="CO66" s="44"/>
      <c r="CP66" s="35"/>
      <c r="CQ66" s="44"/>
      <c r="CR66" s="35"/>
      <c r="CS66" s="44"/>
      <c r="CT66" s="35"/>
      <c r="CU66" s="44"/>
      <c r="CV66" s="35"/>
      <c r="CW66" s="44"/>
      <c r="CX66" s="35"/>
      <c r="CY66" s="44"/>
      <c r="CZ66" s="35"/>
      <c r="DA66" s="44"/>
      <c r="DB66" s="35"/>
      <c r="DC66" s="44"/>
      <c r="DD66" s="35"/>
      <c r="DE66" s="44"/>
      <c r="DF66" s="35"/>
      <c r="DG66" s="44"/>
      <c r="DH66" s="35"/>
      <c r="DI66" s="44"/>
      <c r="DJ66" s="35"/>
      <c r="DK66" s="44"/>
      <c r="DL66" s="35"/>
      <c r="DM66" s="44"/>
      <c r="DN66" s="35"/>
      <c r="DO66" s="44"/>
      <c r="DP66" s="35"/>
      <c r="DQ66" s="44"/>
      <c r="DR66" s="35"/>
      <c r="DS66" s="44"/>
      <c r="DT66" s="35"/>
      <c r="DU66" s="44"/>
      <c r="DV66" s="35"/>
      <c r="DW66" s="44"/>
      <c r="DX66" s="35"/>
      <c r="DY66" s="44"/>
      <c r="DZ66" s="35"/>
      <c r="EA66" s="44"/>
      <c r="EB66" s="35"/>
      <c r="EC66" s="44"/>
      <c r="ED66" s="35"/>
      <c r="EE66" s="44"/>
      <c r="EF66" s="35"/>
      <c r="EG66" s="44"/>
      <c r="EH66" s="35"/>
      <c r="EI66" s="44"/>
      <c r="EJ66" s="35"/>
      <c r="EK66" s="44"/>
      <c r="EL66" s="35"/>
      <c r="EM66" s="44"/>
      <c r="EN66" s="35"/>
      <c r="EO66" s="44"/>
      <c r="EP66" s="35"/>
      <c r="EQ66" s="44"/>
      <c r="ER66" s="35"/>
      <c r="ES66" s="44"/>
      <c r="ET66" s="35"/>
      <c r="EU66" s="44"/>
      <c r="EV66" s="35"/>
      <c r="EW66" s="44"/>
      <c r="EX66" s="35"/>
      <c r="EY66" s="44"/>
      <c r="EZ66" s="35"/>
      <c r="FA66" s="44"/>
      <c r="FB66" s="35"/>
      <c r="FC66" s="44"/>
      <c r="FD66" s="35"/>
      <c r="FE66" s="44"/>
      <c r="FF66" s="35"/>
      <c r="FG66" s="44"/>
      <c r="FH66" s="35"/>
      <c r="FI66" s="44"/>
      <c r="FJ66" s="35"/>
      <c r="FK66" s="44"/>
      <c r="FL66" s="35"/>
      <c r="FM66" s="44"/>
      <c r="FN66" s="35"/>
      <c r="FO66" s="44"/>
      <c r="FP66" s="35"/>
      <c r="FQ66" s="44"/>
      <c r="FR66" s="35"/>
      <c r="FS66" s="44"/>
      <c r="FT66" s="35"/>
      <c r="FU66" s="44"/>
      <c r="FV66" s="35"/>
      <c r="FW66" s="44"/>
      <c r="FX66" s="35"/>
      <c r="FY66" s="44"/>
      <c r="FZ66" s="35"/>
      <c r="GA66" s="44"/>
      <c r="GB66" s="35"/>
      <c r="GC66" s="44"/>
      <c r="GD66" s="35"/>
      <c r="GE66" s="44"/>
      <c r="GF66" s="35"/>
      <c r="GG66" s="44"/>
      <c r="GH66" s="35"/>
      <c r="GI66" s="44"/>
      <c r="GJ66" s="35"/>
      <c r="GK66" s="44"/>
      <c r="GL66" s="35"/>
      <c r="GM66" s="44"/>
      <c r="GN66" s="35"/>
      <c r="GO66" s="44"/>
      <c r="GP66" s="35"/>
      <c r="GQ66" s="44"/>
      <c r="GR66" s="35"/>
      <c r="GS66" s="44"/>
      <c r="GT66" s="35"/>
      <c r="GU66" s="44"/>
      <c r="GV66" s="35"/>
      <c r="GW66" s="44"/>
      <c r="GX66" s="35"/>
      <c r="GY66" s="44"/>
      <c r="GZ66" s="35"/>
      <c r="HA66" s="44"/>
      <c r="HB66" s="35"/>
      <c r="HC66" s="44"/>
      <c r="HD66" s="35"/>
      <c r="HE66" s="44"/>
      <c r="HF66" s="35"/>
      <c r="HG66" s="44"/>
      <c r="HH66" s="35"/>
      <c r="HI66" s="44"/>
      <c r="HJ66" s="35"/>
      <c r="HK66" s="44"/>
      <c r="HL66" s="35"/>
      <c r="HM66" s="44"/>
      <c r="HN66" s="35"/>
      <c r="HO66" s="44"/>
      <c r="HP66" s="35"/>
      <c r="HQ66" s="44"/>
      <c r="HR66" s="35"/>
      <c r="HS66" s="44"/>
      <c r="HT66" s="35"/>
      <c r="HU66" s="44"/>
      <c r="HV66" s="35"/>
      <c r="HW66" s="44"/>
      <c r="HX66" s="35"/>
      <c r="HY66" s="44"/>
      <c r="HZ66" s="35"/>
      <c r="IA66" s="44"/>
      <c r="IB66" s="35"/>
      <c r="IC66" s="44"/>
      <c r="ID66" s="35"/>
    </row>
    <row r="67" spans="1:11" ht="12">
      <c r="A67" s="15">
        <v>18</v>
      </c>
      <c r="C67" s="16" t="s">
        <v>55</v>
      </c>
      <c r="D67" s="35"/>
      <c r="E67" s="15">
        <v>18</v>
      </c>
      <c r="G67" s="42"/>
      <c r="H67" s="43">
        <v>0</v>
      </c>
      <c r="I67" s="37"/>
      <c r="J67" s="42"/>
      <c r="K67" s="43">
        <v>0</v>
      </c>
    </row>
    <row r="68" spans="1:11" ht="12">
      <c r="A68" s="15">
        <v>19</v>
      </c>
      <c r="C68" s="16" t="s">
        <v>56</v>
      </c>
      <c r="D68" s="35"/>
      <c r="E68" s="15">
        <v>19</v>
      </c>
      <c r="G68" s="42"/>
      <c r="H68" s="43">
        <v>0</v>
      </c>
      <c r="I68" s="37"/>
      <c r="J68" s="42"/>
      <c r="K68" s="43">
        <v>0</v>
      </c>
    </row>
    <row r="69" spans="1:11" ht="12">
      <c r="A69" s="15">
        <v>20</v>
      </c>
      <c r="C69" s="16" t="s">
        <v>57</v>
      </c>
      <c r="D69" s="35"/>
      <c r="E69" s="15">
        <v>20</v>
      </c>
      <c r="G69" s="42"/>
      <c r="H69" s="43">
        <v>0</v>
      </c>
      <c r="I69" s="37"/>
      <c r="J69" s="42"/>
      <c r="K69" s="43">
        <v>0</v>
      </c>
    </row>
    <row r="70" spans="1:11" ht="12">
      <c r="A70" s="35">
        <v>21</v>
      </c>
      <c r="C70" s="16" t="s">
        <v>58</v>
      </c>
      <c r="D70" s="35"/>
      <c r="E70" s="15">
        <v>21</v>
      </c>
      <c r="G70" s="42"/>
      <c r="H70" s="43">
        <v>0</v>
      </c>
      <c r="I70" s="37"/>
      <c r="J70" s="42"/>
      <c r="K70" s="43">
        <v>0</v>
      </c>
    </row>
    <row r="71" spans="1:11" ht="12">
      <c r="A71" s="35">
        <v>22</v>
      </c>
      <c r="C71" s="16" t="s">
        <v>59</v>
      </c>
      <c r="D71" s="35"/>
      <c r="E71" s="15">
        <v>22</v>
      </c>
      <c r="G71" s="42"/>
      <c r="H71" s="43">
        <v>0</v>
      </c>
      <c r="I71" s="37" t="s">
        <v>43</v>
      </c>
      <c r="J71" s="42"/>
      <c r="K71" s="43">
        <v>0</v>
      </c>
    </row>
    <row r="72" spans="1:11" ht="12">
      <c r="A72" s="15">
        <v>23</v>
      </c>
      <c r="C72" s="45"/>
      <c r="E72" s="15">
        <v>23</v>
      </c>
      <c r="F72" s="27" t="s">
        <v>15</v>
      </c>
      <c r="G72" s="28"/>
      <c r="H72" s="29"/>
      <c r="I72" s="40"/>
      <c r="J72" s="28"/>
      <c r="K72" s="29"/>
    </row>
    <row r="73" spans="1:5" ht="12">
      <c r="A73" s="15">
        <v>24</v>
      </c>
      <c r="C73" s="45"/>
      <c r="D73" s="16"/>
      <c r="E73" s="15">
        <v>24</v>
      </c>
    </row>
    <row r="74" spans="1:11" ht="12">
      <c r="A74" s="15">
        <v>25</v>
      </c>
      <c r="C74" s="16" t="s">
        <v>60</v>
      </c>
      <c r="D74" s="35"/>
      <c r="E74" s="15">
        <v>25</v>
      </c>
      <c r="G74" s="42"/>
      <c r="H74" s="43">
        <v>0</v>
      </c>
      <c r="I74" s="37"/>
      <c r="J74" s="42"/>
      <c r="K74" s="43">
        <v>0</v>
      </c>
    </row>
    <row r="75" spans="1:11" ht="12">
      <c r="A75" s="1">
        <v>26</v>
      </c>
      <c r="E75" s="1">
        <v>26</v>
      </c>
      <c r="F75" s="27" t="s">
        <v>15</v>
      </c>
      <c r="G75" s="28"/>
      <c r="H75" s="29"/>
      <c r="I75" s="40"/>
      <c r="J75" s="28"/>
      <c r="K75" s="29"/>
    </row>
    <row r="76" spans="1:11" ht="15" customHeight="1">
      <c r="A76" s="15">
        <v>27</v>
      </c>
      <c r="C76" s="16" t="s">
        <v>61</v>
      </c>
      <c r="E76" s="15">
        <v>27</v>
      </c>
      <c r="F76" s="25"/>
      <c r="G76" s="36"/>
      <c r="H76" s="38">
        <v>0</v>
      </c>
      <c r="I76" s="41"/>
      <c r="J76" s="36"/>
      <c r="K76" s="38">
        <v>0</v>
      </c>
    </row>
    <row r="77" spans="6:11" ht="12">
      <c r="F77" s="27"/>
      <c r="G77" s="28"/>
      <c r="H77" s="29"/>
      <c r="I77" s="40"/>
      <c r="J77" s="28"/>
      <c r="K77" s="29"/>
    </row>
    <row r="78" spans="6:11" ht="12">
      <c r="F78" s="27"/>
      <c r="G78" s="28"/>
      <c r="H78" s="29"/>
      <c r="I78" s="40"/>
      <c r="J78" s="28"/>
      <c r="K78" s="29"/>
    </row>
    <row r="79" spans="1:11" ht="30.75" customHeight="1">
      <c r="A79" s="46"/>
      <c r="B79" s="46"/>
      <c r="C79" s="47" t="s">
        <v>62</v>
      </c>
      <c r="D79" s="47"/>
      <c r="E79" s="47"/>
      <c r="F79" s="47"/>
      <c r="G79" s="47"/>
      <c r="H79" s="47"/>
      <c r="I79" s="47"/>
      <c r="J79" s="47"/>
      <c r="K79" s="48"/>
    </row>
    <row r="80" spans="4:11" ht="12">
      <c r="D80" s="35"/>
      <c r="F80" s="27"/>
      <c r="G80" s="28"/>
      <c r="I80" s="40"/>
      <c r="J80" s="28"/>
      <c r="K80" s="29"/>
    </row>
    <row r="81" spans="3:11" ht="12">
      <c r="C81" s="1" t="s">
        <v>63</v>
      </c>
      <c r="D81" s="35"/>
      <c r="F81" s="27"/>
      <c r="G81" s="28"/>
      <c r="I81" s="40"/>
      <c r="J81" s="28"/>
      <c r="K81" s="29"/>
    </row>
    <row r="82" spans="1:11" ht="12">
      <c r="A82" s="15"/>
      <c r="C82" s="16"/>
      <c r="E82" s="15"/>
      <c r="F82" s="17"/>
      <c r="G82" s="18"/>
      <c r="H82" s="19"/>
      <c r="I82" s="17"/>
      <c r="J82" s="18"/>
      <c r="K82" s="19"/>
    </row>
    <row r="83" spans="1:11" ht="12">
      <c r="A83" s="24" t="s">
        <v>64</v>
      </c>
      <c r="G83" s="21"/>
      <c r="K83" s="22" t="s">
        <v>65</v>
      </c>
    </row>
    <row r="84" spans="1:13" s="49" customFormat="1" ht="12">
      <c r="A84" s="23" t="s">
        <v>66</v>
      </c>
      <c r="B84" s="23"/>
      <c r="C84" s="23"/>
      <c r="D84" s="23"/>
      <c r="E84" s="23"/>
      <c r="F84" s="23"/>
      <c r="G84" s="23"/>
      <c r="H84" s="23"/>
      <c r="I84" s="23"/>
      <c r="J84" s="23"/>
      <c r="K84" s="23"/>
      <c r="L84" s="158"/>
      <c r="M84" s="158"/>
    </row>
    <row r="85" spans="1:11" ht="12">
      <c r="A85" s="24" t="str">
        <f>$A$42</f>
        <v>NAME: </v>
      </c>
      <c r="C85" s="1" t="str">
        <f>$D$20</f>
        <v>University of Colorado</v>
      </c>
      <c r="G85" s="21"/>
      <c r="I85" s="25"/>
      <c r="J85" s="21"/>
      <c r="K85" s="26" t="str">
        <f>$K$3</f>
        <v>Date: October 13, 2014</v>
      </c>
    </row>
    <row r="86" spans="1:11" ht="12">
      <c r="A86" s="27" t="s">
        <v>15</v>
      </c>
      <c r="B86" s="27" t="s">
        <v>15</v>
      </c>
      <c r="C86" s="27" t="s">
        <v>15</v>
      </c>
      <c r="D86" s="27" t="s">
        <v>15</v>
      </c>
      <c r="E86" s="27" t="s">
        <v>15</v>
      </c>
      <c r="F86" s="27" t="s">
        <v>15</v>
      </c>
      <c r="G86" s="28" t="s">
        <v>15</v>
      </c>
      <c r="H86" s="29" t="s">
        <v>15</v>
      </c>
      <c r="I86" s="27" t="s">
        <v>15</v>
      </c>
      <c r="J86" s="28" t="s">
        <v>15</v>
      </c>
      <c r="K86" s="29" t="s">
        <v>15</v>
      </c>
    </row>
    <row r="87" spans="1:11" ht="12">
      <c r="A87" s="30" t="s">
        <v>16</v>
      </c>
      <c r="C87" s="16" t="s">
        <v>17</v>
      </c>
      <c r="E87" s="30" t="s">
        <v>16</v>
      </c>
      <c r="F87" s="31"/>
      <c r="G87" s="32"/>
      <c r="H87" s="33" t="s">
        <v>18</v>
      </c>
      <c r="I87" s="31"/>
      <c r="J87" s="32"/>
      <c r="K87" s="33" t="s">
        <v>19</v>
      </c>
    </row>
    <row r="88" spans="1:11" ht="12">
      <c r="A88" s="30" t="s">
        <v>20</v>
      </c>
      <c r="C88" s="34" t="s">
        <v>21</v>
      </c>
      <c r="E88" s="30" t="s">
        <v>20</v>
      </c>
      <c r="F88" s="31"/>
      <c r="G88" s="32" t="s">
        <v>22</v>
      </c>
      <c r="H88" s="33" t="s">
        <v>23</v>
      </c>
      <c r="I88" s="31"/>
      <c r="J88" s="32" t="s">
        <v>22</v>
      </c>
      <c r="K88" s="33" t="s">
        <v>24</v>
      </c>
    </row>
    <row r="89" spans="1:11" ht="12">
      <c r="A89" s="27" t="s">
        <v>15</v>
      </c>
      <c r="B89" s="27" t="s">
        <v>15</v>
      </c>
      <c r="C89" s="27" t="s">
        <v>15</v>
      </c>
      <c r="D89" s="27" t="s">
        <v>15</v>
      </c>
      <c r="E89" s="27" t="s">
        <v>15</v>
      </c>
      <c r="F89" s="27" t="s">
        <v>15</v>
      </c>
      <c r="G89" s="28" t="s">
        <v>15</v>
      </c>
      <c r="H89" s="28" t="s">
        <v>15</v>
      </c>
      <c r="I89" s="27" t="s">
        <v>15</v>
      </c>
      <c r="J89" s="28" t="s">
        <v>15</v>
      </c>
      <c r="K89" s="29" t="s">
        <v>15</v>
      </c>
    </row>
    <row r="90" spans="1:13" ht="12">
      <c r="A90" s="15">
        <v>1</v>
      </c>
      <c r="C90" s="16" t="s">
        <v>25</v>
      </c>
      <c r="D90" s="35" t="s">
        <v>26</v>
      </c>
      <c r="E90" s="15">
        <v>1</v>
      </c>
      <c r="G90" s="159">
        <f>+G480</f>
        <v>2536</v>
      </c>
      <c r="H90" s="159">
        <f>+H480</f>
        <v>296611021</v>
      </c>
      <c r="I90" s="37"/>
      <c r="J90" s="159">
        <f>+J480</f>
        <v>2550</v>
      </c>
      <c r="K90" s="159">
        <f>+K480</f>
        <v>309596722</v>
      </c>
      <c r="L90" s="160"/>
      <c r="M90" s="161"/>
    </row>
    <row r="91" spans="1:13" ht="12">
      <c r="A91" s="15">
        <v>2</v>
      </c>
      <c r="C91" s="16" t="s">
        <v>27</v>
      </c>
      <c r="D91" s="35" t="s">
        <v>28</v>
      </c>
      <c r="E91" s="15">
        <v>2</v>
      </c>
      <c r="G91" s="159">
        <f>+G519</f>
        <v>77</v>
      </c>
      <c r="H91" s="159">
        <f>+H519</f>
        <v>11863235</v>
      </c>
      <c r="I91" s="37"/>
      <c r="J91" s="159">
        <f>+J519</f>
        <v>78</v>
      </c>
      <c r="K91" s="159">
        <f>+K519</f>
        <v>12351823</v>
      </c>
      <c r="L91" s="160"/>
      <c r="M91" s="161"/>
    </row>
    <row r="92" spans="1:13" ht="12">
      <c r="A92" s="15">
        <v>3</v>
      </c>
      <c r="C92" s="16" t="s">
        <v>29</v>
      </c>
      <c r="D92" s="35" t="s">
        <v>30</v>
      </c>
      <c r="E92" s="15">
        <v>3</v>
      </c>
      <c r="G92" s="159">
        <f>+G556</f>
        <v>10</v>
      </c>
      <c r="H92" s="159">
        <f>+H556</f>
        <v>624705</v>
      </c>
      <c r="I92" s="37"/>
      <c r="J92" s="159">
        <f>+J556</f>
        <v>10</v>
      </c>
      <c r="K92" s="159">
        <f>+K556</f>
        <v>661092</v>
      </c>
      <c r="L92" s="160"/>
      <c r="M92" s="161"/>
    </row>
    <row r="93" spans="1:13" ht="12">
      <c r="A93" s="15">
        <v>4</v>
      </c>
      <c r="C93" s="16" t="s">
        <v>31</v>
      </c>
      <c r="D93" s="35" t="s">
        <v>32</v>
      </c>
      <c r="E93" s="15">
        <v>4</v>
      </c>
      <c r="G93" s="159">
        <f>+G593</f>
        <v>585</v>
      </c>
      <c r="H93" s="159">
        <f>+H593</f>
        <v>75310431</v>
      </c>
      <c r="I93" s="37"/>
      <c r="J93" s="159">
        <f>+J593</f>
        <v>589</v>
      </c>
      <c r="K93" s="159">
        <f>+K593</f>
        <v>78707545</v>
      </c>
      <c r="L93" s="160"/>
      <c r="M93" s="161"/>
    </row>
    <row r="94" spans="1:13" ht="12">
      <c r="A94" s="15">
        <v>5</v>
      </c>
      <c r="C94" s="16" t="s">
        <v>33</v>
      </c>
      <c r="D94" s="35" t="s">
        <v>34</v>
      </c>
      <c r="E94" s="15">
        <v>5</v>
      </c>
      <c r="G94" s="159">
        <f>+G630</f>
        <v>285</v>
      </c>
      <c r="H94" s="159">
        <f>+H630</f>
        <v>26190760</v>
      </c>
      <c r="I94" s="37"/>
      <c r="J94" s="159">
        <f>+J630</f>
        <v>288</v>
      </c>
      <c r="K94" s="159">
        <f>+K630</f>
        <v>27795836</v>
      </c>
      <c r="L94" s="160"/>
      <c r="M94" s="161"/>
    </row>
    <row r="95" spans="1:13" ht="12">
      <c r="A95" s="15">
        <v>6</v>
      </c>
      <c r="C95" s="16" t="s">
        <v>35</v>
      </c>
      <c r="D95" s="35" t="s">
        <v>36</v>
      </c>
      <c r="E95" s="15">
        <v>6</v>
      </c>
      <c r="G95" s="159">
        <f>+G667</f>
        <v>256</v>
      </c>
      <c r="H95" s="159">
        <f>+H667</f>
        <v>41390784</v>
      </c>
      <c r="I95" s="37"/>
      <c r="J95" s="159">
        <f>+J667</f>
        <v>261</v>
      </c>
      <c r="K95" s="159">
        <f>+K667</f>
        <v>43559375</v>
      </c>
      <c r="L95" s="160"/>
      <c r="M95" s="161"/>
    </row>
    <row r="96" spans="1:13" ht="12">
      <c r="A96" s="15">
        <v>7</v>
      </c>
      <c r="C96" s="16" t="s">
        <v>37</v>
      </c>
      <c r="D96" s="35" t="s">
        <v>38</v>
      </c>
      <c r="E96" s="15">
        <v>7</v>
      </c>
      <c r="G96" s="159">
        <f>+G704</f>
        <v>499</v>
      </c>
      <c r="H96" s="159">
        <f>+H704</f>
        <v>62201549</v>
      </c>
      <c r="I96" s="37"/>
      <c r="J96" s="159">
        <f>+J704</f>
        <v>503</v>
      </c>
      <c r="K96" s="159">
        <f>+K704</f>
        <v>65921874</v>
      </c>
      <c r="L96" s="160"/>
      <c r="M96" s="161"/>
    </row>
    <row r="97" spans="1:13" ht="12">
      <c r="A97" s="15">
        <v>8</v>
      </c>
      <c r="C97" s="16" t="s">
        <v>39</v>
      </c>
      <c r="D97" s="35" t="s">
        <v>40</v>
      </c>
      <c r="E97" s="15">
        <v>8</v>
      </c>
      <c r="G97" s="159">
        <f>+G741</f>
        <v>0</v>
      </c>
      <c r="H97" s="159">
        <f>+H741</f>
        <v>52252992</v>
      </c>
      <c r="I97" s="37"/>
      <c r="J97" s="159">
        <f>+J741</f>
        <v>0</v>
      </c>
      <c r="K97" s="159">
        <f>+K741</f>
        <v>58940151</v>
      </c>
      <c r="L97" s="160"/>
      <c r="M97" s="161"/>
    </row>
    <row r="98" spans="1:13" ht="12">
      <c r="A98" s="15">
        <v>9</v>
      </c>
      <c r="C98" s="16" t="s">
        <v>41</v>
      </c>
      <c r="D98" s="35" t="s">
        <v>42</v>
      </c>
      <c r="E98" s="15">
        <v>9</v>
      </c>
      <c r="G98" s="159">
        <f>+G779</f>
        <v>0</v>
      </c>
      <c r="H98" s="159">
        <f>+H779</f>
        <v>0</v>
      </c>
      <c r="I98" s="37" t="s">
        <v>43</v>
      </c>
      <c r="J98" s="159">
        <f>+J779</f>
        <v>0</v>
      </c>
      <c r="K98" s="159">
        <f>+K779</f>
        <v>0</v>
      </c>
      <c r="L98" s="160"/>
      <c r="M98" s="161"/>
    </row>
    <row r="99" spans="1:13" ht="12">
      <c r="A99" s="15">
        <v>10</v>
      </c>
      <c r="C99" s="16" t="s">
        <v>44</v>
      </c>
      <c r="D99" s="35" t="s">
        <v>45</v>
      </c>
      <c r="E99" s="15">
        <v>10</v>
      </c>
      <c r="G99" s="159">
        <f>+G815</f>
        <v>0</v>
      </c>
      <c r="H99" s="159">
        <f>+H815</f>
        <v>60087093</v>
      </c>
      <c r="I99" s="37"/>
      <c r="J99" s="159">
        <f>+J815</f>
        <v>0</v>
      </c>
      <c r="K99" s="159">
        <f>+K815</f>
        <v>44587870</v>
      </c>
      <c r="L99" s="160"/>
      <c r="M99" s="161"/>
    </row>
    <row r="100" spans="1:13" ht="12">
      <c r="A100" s="15"/>
      <c r="C100" s="16"/>
      <c r="D100" s="35"/>
      <c r="E100" s="15"/>
      <c r="F100" s="27" t="s">
        <v>15</v>
      </c>
      <c r="G100" s="28" t="s">
        <v>15</v>
      </c>
      <c r="H100" s="39"/>
      <c r="I100" s="40"/>
      <c r="J100" s="28"/>
      <c r="K100" s="39"/>
      <c r="L100" s="160"/>
      <c r="M100" s="161"/>
    </row>
    <row r="101" spans="1:13" ht="12">
      <c r="A101" s="1">
        <v>11</v>
      </c>
      <c r="C101" s="16" t="s">
        <v>67</v>
      </c>
      <c r="E101" s="1">
        <v>11</v>
      </c>
      <c r="G101" s="159">
        <f>SUM(G90:G99)</f>
        <v>4248</v>
      </c>
      <c r="H101" s="43">
        <f>SUM(H90:H99)</f>
        <v>626532570</v>
      </c>
      <c r="I101" s="37"/>
      <c r="J101" s="159">
        <f>SUM(J90:J99)</f>
        <v>4279</v>
      </c>
      <c r="K101" s="43">
        <f>SUM(K90:K99)</f>
        <v>642122288</v>
      </c>
      <c r="L101" s="160"/>
      <c r="M101" s="160"/>
    </row>
    <row r="102" spans="1:13" ht="12">
      <c r="A102" s="15"/>
      <c r="E102" s="15"/>
      <c r="F102" s="27" t="s">
        <v>15</v>
      </c>
      <c r="G102" s="28" t="s">
        <v>15</v>
      </c>
      <c r="H102" s="29"/>
      <c r="I102" s="40"/>
      <c r="J102" s="28"/>
      <c r="K102" s="29"/>
      <c r="L102" s="160"/>
      <c r="M102" s="161"/>
    </row>
    <row r="103" spans="1:13" ht="12">
      <c r="A103" s="15"/>
      <c r="E103" s="15"/>
      <c r="F103" s="27"/>
      <c r="G103" s="21"/>
      <c r="H103" s="29"/>
      <c r="I103" s="40"/>
      <c r="J103" s="21"/>
      <c r="K103" s="1"/>
      <c r="L103" s="160"/>
      <c r="M103" s="160"/>
    </row>
    <row r="104" spans="1:11" ht="12">
      <c r="A104" s="1">
        <v>12</v>
      </c>
      <c r="C104" s="16" t="s">
        <v>47</v>
      </c>
      <c r="E104" s="1">
        <v>12</v>
      </c>
      <c r="G104" s="41"/>
      <c r="H104" s="41"/>
      <c r="I104" s="37"/>
      <c r="J104" s="42"/>
      <c r="K104" s="41"/>
    </row>
    <row r="105" spans="1:13" ht="12">
      <c r="A105" s="15">
        <v>13</v>
      </c>
      <c r="C105" s="16" t="s">
        <v>48</v>
      </c>
      <c r="D105" s="35" t="s">
        <v>49</v>
      </c>
      <c r="E105" s="15">
        <v>13</v>
      </c>
      <c r="G105" s="42"/>
      <c r="H105" s="43"/>
      <c r="I105" s="37"/>
      <c r="J105" s="42"/>
      <c r="K105" s="43"/>
      <c r="L105" s="162"/>
      <c r="M105" s="161"/>
    </row>
    <row r="106" spans="1:13" ht="12">
      <c r="A106" s="15">
        <v>14</v>
      </c>
      <c r="C106" s="16" t="s">
        <v>50</v>
      </c>
      <c r="D106" s="35" t="s">
        <v>68</v>
      </c>
      <c r="E106" s="15">
        <v>14</v>
      </c>
      <c r="G106" s="42"/>
      <c r="H106" s="50">
        <f>29669941+124</f>
        <v>29670065</v>
      </c>
      <c r="I106" s="37"/>
      <c r="J106" s="42"/>
      <c r="K106" s="50">
        <v>31521096</v>
      </c>
      <c r="L106" s="162"/>
      <c r="M106" s="161"/>
    </row>
    <row r="107" spans="1:13" ht="12">
      <c r="A107" s="15">
        <v>15</v>
      </c>
      <c r="C107" s="16" t="s">
        <v>52</v>
      </c>
      <c r="D107" s="35"/>
      <c r="E107" s="15">
        <v>15</v>
      </c>
      <c r="G107" s="42"/>
      <c r="H107" s="51">
        <f>27676349-124</f>
        <v>27676225</v>
      </c>
      <c r="I107" s="37"/>
      <c r="J107" s="42"/>
      <c r="K107" s="51">
        <v>31859432</v>
      </c>
      <c r="L107" s="163"/>
      <c r="M107" s="161"/>
    </row>
    <row r="108" spans="1:13" ht="12">
      <c r="A108" s="15">
        <v>16</v>
      </c>
      <c r="C108" s="16" t="s">
        <v>53</v>
      </c>
      <c r="D108" s="35"/>
      <c r="E108" s="15">
        <v>16</v>
      </c>
      <c r="G108" s="42"/>
      <c r="H108" s="43">
        <f>+H308-H107</f>
        <v>153764956</v>
      </c>
      <c r="I108" s="37"/>
      <c r="J108" s="42"/>
      <c r="K108" s="51">
        <v>153604522</v>
      </c>
      <c r="L108" s="163"/>
      <c r="M108" s="161"/>
    </row>
    <row r="109" spans="1:238" ht="12">
      <c r="A109" s="35">
        <v>17</v>
      </c>
      <c r="B109" s="35"/>
      <c r="C109" s="44" t="s">
        <v>69</v>
      </c>
      <c r="D109" s="35" t="s">
        <v>70</v>
      </c>
      <c r="E109" s="35">
        <v>17</v>
      </c>
      <c r="F109" s="35"/>
      <c r="G109" s="42"/>
      <c r="H109" s="43">
        <f>SUM(H107:H108)</f>
        <v>181441181</v>
      </c>
      <c r="I109" s="44"/>
      <c r="J109" s="42"/>
      <c r="K109" s="43">
        <f>SUM(K107:K108)</f>
        <v>185463954</v>
      </c>
      <c r="L109" s="164"/>
      <c r="M109" s="165"/>
      <c r="N109" s="35"/>
      <c r="O109" s="44"/>
      <c r="P109" s="35"/>
      <c r="Q109" s="44"/>
      <c r="R109" s="35"/>
      <c r="S109" s="44"/>
      <c r="T109" s="35"/>
      <c r="U109" s="44"/>
      <c r="V109" s="35"/>
      <c r="W109" s="44"/>
      <c r="X109" s="35"/>
      <c r="Y109" s="44"/>
      <c r="Z109" s="35"/>
      <c r="AA109" s="44"/>
      <c r="AB109" s="35"/>
      <c r="AC109" s="44"/>
      <c r="AD109" s="35"/>
      <c r="AE109" s="44"/>
      <c r="AF109" s="35"/>
      <c r="AG109" s="44"/>
      <c r="AH109" s="35"/>
      <c r="AI109" s="44"/>
      <c r="AJ109" s="35"/>
      <c r="AK109" s="44"/>
      <c r="AL109" s="35"/>
      <c r="AM109" s="44"/>
      <c r="AN109" s="35"/>
      <c r="AO109" s="44"/>
      <c r="AP109" s="35"/>
      <c r="AQ109" s="44"/>
      <c r="AR109" s="35"/>
      <c r="AS109" s="44"/>
      <c r="AT109" s="35"/>
      <c r="AU109" s="44"/>
      <c r="AV109" s="35"/>
      <c r="AW109" s="44"/>
      <c r="AX109" s="35"/>
      <c r="AY109" s="44"/>
      <c r="AZ109" s="35"/>
      <c r="BA109" s="44"/>
      <c r="BB109" s="35"/>
      <c r="BC109" s="44"/>
      <c r="BD109" s="35"/>
      <c r="BE109" s="44"/>
      <c r="BF109" s="35"/>
      <c r="BG109" s="44"/>
      <c r="BH109" s="35"/>
      <c r="BI109" s="44"/>
      <c r="BJ109" s="35"/>
      <c r="BK109" s="44"/>
      <c r="BL109" s="35"/>
      <c r="BM109" s="44"/>
      <c r="BN109" s="35"/>
      <c r="BO109" s="44"/>
      <c r="BP109" s="35"/>
      <c r="BQ109" s="44"/>
      <c r="BR109" s="35"/>
      <c r="BS109" s="44"/>
      <c r="BT109" s="35"/>
      <c r="BU109" s="44"/>
      <c r="BV109" s="35"/>
      <c r="BW109" s="44"/>
      <c r="BX109" s="35"/>
      <c r="BY109" s="44"/>
      <c r="BZ109" s="35"/>
      <c r="CA109" s="44"/>
      <c r="CB109" s="35"/>
      <c r="CC109" s="44"/>
      <c r="CD109" s="35"/>
      <c r="CE109" s="44"/>
      <c r="CF109" s="35"/>
      <c r="CG109" s="44"/>
      <c r="CH109" s="35"/>
      <c r="CI109" s="44"/>
      <c r="CJ109" s="35"/>
      <c r="CK109" s="44"/>
      <c r="CL109" s="35"/>
      <c r="CM109" s="44"/>
      <c r="CN109" s="35"/>
      <c r="CO109" s="44"/>
      <c r="CP109" s="35"/>
      <c r="CQ109" s="44"/>
      <c r="CR109" s="35"/>
      <c r="CS109" s="44"/>
      <c r="CT109" s="35"/>
      <c r="CU109" s="44"/>
      <c r="CV109" s="35"/>
      <c r="CW109" s="44"/>
      <c r="CX109" s="35"/>
      <c r="CY109" s="44"/>
      <c r="CZ109" s="35"/>
      <c r="DA109" s="44"/>
      <c r="DB109" s="35"/>
      <c r="DC109" s="44"/>
      <c r="DD109" s="35"/>
      <c r="DE109" s="44"/>
      <c r="DF109" s="35"/>
      <c r="DG109" s="44"/>
      <c r="DH109" s="35"/>
      <c r="DI109" s="44"/>
      <c r="DJ109" s="35"/>
      <c r="DK109" s="44"/>
      <c r="DL109" s="35"/>
      <c r="DM109" s="44"/>
      <c r="DN109" s="35"/>
      <c r="DO109" s="44"/>
      <c r="DP109" s="35"/>
      <c r="DQ109" s="44"/>
      <c r="DR109" s="35"/>
      <c r="DS109" s="44"/>
      <c r="DT109" s="35"/>
      <c r="DU109" s="44"/>
      <c r="DV109" s="35"/>
      <c r="DW109" s="44"/>
      <c r="DX109" s="35"/>
      <c r="DY109" s="44"/>
      <c r="DZ109" s="35"/>
      <c r="EA109" s="44"/>
      <c r="EB109" s="35"/>
      <c r="EC109" s="44"/>
      <c r="ED109" s="35"/>
      <c r="EE109" s="44"/>
      <c r="EF109" s="35"/>
      <c r="EG109" s="44"/>
      <c r="EH109" s="35"/>
      <c r="EI109" s="44"/>
      <c r="EJ109" s="35"/>
      <c r="EK109" s="44"/>
      <c r="EL109" s="35"/>
      <c r="EM109" s="44"/>
      <c r="EN109" s="35"/>
      <c r="EO109" s="44"/>
      <c r="EP109" s="35"/>
      <c r="EQ109" s="44"/>
      <c r="ER109" s="35"/>
      <c r="ES109" s="44"/>
      <c r="ET109" s="35"/>
      <c r="EU109" s="44"/>
      <c r="EV109" s="35"/>
      <c r="EW109" s="44"/>
      <c r="EX109" s="35"/>
      <c r="EY109" s="44"/>
      <c r="EZ109" s="35"/>
      <c r="FA109" s="44"/>
      <c r="FB109" s="35"/>
      <c r="FC109" s="44"/>
      <c r="FD109" s="35"/>
      <c r="FE109" s="44"/>
      <c r="FF109" s="35"/>
      <c r="FG109" s="44"/>
      <c r="FH109" s="35"/>
      <c r="FI109" s="44"/>
      <c r="FJ109" s="35"/>
      <c r="FK109" s="44"/>
      <c r="FL109" s="35"/>
      <c r="FM109" s="44"/>
      <c r="FN109" s="35"/>
      <c r="FO109" s="44"/>
      <c r="FP109" s="35"/>
      <c r="FQ109" s="44"/>
      <c r="FR109" s="35"/>
      <c r="FS109" s="44"/>
      <c r="FT109" s="35"/>
      <c r="FU109" s="44"/>
      <c r="FV109" s="35"/>
      <c r="FW109" s="44"/>
      <c r="FX109" s="35"/>
      <c r="FY109" s="44"/>
      <c r="FZ109" s="35"/>
      <c r="GA109" s="44"/>
      <c r="GB109" s="35"/>
      <c r="GC109" s="44"/>
      <c r="GD109" s="35"/>
      <c r="GE109" s="44"/>
      <c r="GF109" s="35"/>
      <c r="GG109" s="44"/>
      <c r="GH109" s="35"/>
      <c r="GI109" s="44"/>
      <c r="GJ109" s="35"/>
      <c r="GK109" s="44"/>
      <c r="GL109" s="35"/>
      <c r="GM109" s="44"/>
      <c r="GN109" s="35"/>
      <c r="GO109" s="44"/>
      <c r="GP109" s="35"/>
      <c r="GQ109" s="44"/>
      <c r="GR109" s="35"/>
      <c r="GS109" s="44"/>
      <c r="GT109" s="35"/>
      <c r="GU109" s="44"/>
      <c r="GV109" s="35"/>
      <c r="GW109" s="44"/>
      <c r="GX109" s="35"/>
      <c r="GY109" s="44"/>
      <c r="GZ109" s="35"/>
      <c r="HA109" s="44"/>
      <c r="HB109" s="35"/>
      <c r="HC109" s="44"/>
      <c r="HD109" s="35"/>
      <c r="HE109" s="44"/>
      <c r="HF109" s="35"/>
      <c r="HG109" s="44"/>
      <c r="HH109" s="35"/>
      <c r="HI109" s="44"/>
      <c r="HJ109" s="35"/>
      <c r="HK109" s="44"/>
      <c r="HL109" s="35"/>
      <c r="HM109" s="44"/>
      <c r="HN109" s="35"/>
      <c r="HO109" s="44"/>
      <c r="HP109" s="35"/>
      <c r="HQ109" s="44"/>
      <c r="HR109" s="35"/>
      <c r="HS109" s="44"/>
      <c r="HT109" s="35"/>
      <c r="HU109" s="44"/>
      <c r="HV109" s="35"/>
      <c r="HW109" s="44"/>
      <c r="HX109" s="35"/>
      <c r="HY109" s="44"/>
      <c r="HZ109" s="35"/>
      <c r="IA109" s="44"/>
      <c r="IB109" s="35"/>
      <c r="IC109" s="44"/>
      <c r="ID109" s="35"/>
    </row>
    <row r="110" spans="1:13" ht="12">
      <c r="A110" s="15">
        <v>18</v>
      </c>
      <c r="C110" s="16" t="s">
        <v>55</v>
      </c>
      <c r="D110" s="35" t="s">
        <v>70</v>
      </c>
      <c r="E110" s="15">
        <v>18</v>
      </c>
      <c r="G110" s="42"/>
      <c r="H110" s="43">
        <f>+H307</f>
        <v>34406781</v>
      </c>
      <c r="I110" s="37"/>
      <c r="J110" s="42"/>
      <c r="K110" s="51">
        <v>34870703</v>
      </c>
      <c r="L110" s="163"/>
      <c r="M110" s="161"/>
    </row>
    <row r="111" spans="1:13" ht="12">
      <c r="A111" s="15">
        <v>19</v>
      </c>
      <c r="C111" s="16" t="s">
        <v>56</v>
      </c>
      <c r="D111" s="35" t="s">
        <v>70</v>
      </c>
      <c r="E111" s="15">
        <v>19</v>
      </c>
      <c r="G111" s="42"/>
      <c r="H111" s="43">
        <f>+H313</f>
        <v>304559815</v>
      </c>
      <c r="I111" s="37"/>
      <c r="J111" s="42"/>
      <c r="K111" s="51">
        <v>313793051</v>
      </c>
      <c r="L111" s="163"/>
      <c r="M111" s="161"/>
    </row>
    <row r="112" spans="1:11" ht="12">
      <c r="A112" s="15">
        <v>20</v>
      </c>
      <c r="C112" s="16" t="s">
        <v>57</v>
      </c>
      <c r="D112" s="35" t="s">
        <v>70</v>
      </c>
      <c r="E112" s="15">
        <v>20</v>
      </c>
      <c r="G112" s="42"/>
      <c r="H112" s="43">
        <f>H109+H110+H111</f>
        <v>520407777</v>
      </c>
      <c r="I112" s="37"/>
      <c r="J112" s="42"/>
      <c r="K112" s="43">
        <f>K109+K110+K111</f>
        <v>534127708</v>
      </c>
    </row>
    <row r="113" spans="1:13" ht="12">
      <c r="A113" s="35">
        <v>21</v>
      </c>
      <c r="C113" s="16" t="s">
        <v>71</v>
      </c>
      <c r="D113" s="35" t="s">
        <v>72</v>
      </c>
      <c r="E113" s="15">
        <v>21</v>
      </c>
      <c r="G113" s="42"/>
      <c r="H113" s="43">
        <f>+H352-H333</f>
        <v>0</v>
      </c>
      <c r="I113" s="37"/>
      <c r="J113" s="42"/>
      <c r="K113" s="43">
        <f>+K352-K333</f>
        <v>0</v>
      </c>
      <c r="M113" s="161"/>
    </row>
    <row r="114" spans="1:11" ht="12">
      <c r="A114" s="35">
        <v>22</v>
      </c>
      <c r="C114" s="16" t="s">
        <v>59</v>
      </c>
      <c r="D114" s="35"/>
      <c r="E114" s="15">
        <v>22</v>
      </c>
      <c r="G114" s="42"/>
      <c r="H114" s="43">
        <f>H333</f>
        <v>0</v>
      </c>
      <c r="I114" s="37" t="s">
        <v>43</v>
      </c>
      <c r="J114" s="42"/>
      <c r="K114" s="43">
        <f>K333</f>
        <v>0</v>
      </c>
    </row>
    <row r="115" spans="1:11" ht="12">
      <c r="A115" s="15">
        <v>23</v>
      </c>
      <c r="C115" s="45"/>
      <c r="E115" s="15">
        <v>23</v>
      </c>
      <c r="F115" s="27" t="s">
        <v>15</v>
      </c>
      <c r="G115" s="28"/>
      <c r="H115" s="29"/>
      <c r="I115" s="40"/>
      <c r="J115" s="28"/>
      <c r="K115" s="29"/>
    </row>
    <row r="116" spans="1:5" ht="12">
      <c r="A116" s="15">
        <v>24</v>
      </c>
      <c r="C116" s="45"/>
      <c r="D116" s="16"/>
      <c r="E116" s="15">
        <v>24</v>
      </c>
    </row>
    <row r="117" spans="1:11" ht="12">
      <c r="A117" s="15">
        <v>25</v>
      </c>
      <c r="C117" s="16" t="s">
        <v>60</v>
      </c>
      <c r="D117" s="35" t="s">
        <v>73</v>
      </c>
      <c r="E117" s="15">
        <v>25</v>
      </c>
      <c r="G117" s="42"/>
      <c r="H117" s="43">
        <f>+H398</f>
        <v>76454728</v>
      </c>
      <c r="I117" s="37"/>
      <c r="J117" s="42"/>
      <c r="K117" s="43">
        <f>+K398</f>
        <v>76473484</v>
      </c>
    </row>
    <row r="118" spans="1:11" ht="12">
      <c r="A118" s="1">
        <v>26</v>
      </c>
      <c r="E118" s="1">
        <v>26</v>
      </c>
      <c r="F118" s="27" t="s">
        <v>15</v>
      </c>
      <c r="G118" s="28"/>
      <c r="H118" s="29"/>
      <c r="I118" s="40"/>
      <c r="J118" s="28"/>
      <c r="K118" s="29"/>
    </row>
    <row r="119" spans="1:13" ht="12">
      <c r="A119" s="15">
        <v>27</v>
      </c>
      <c r="C119" s="16" t="s">
        <v>61</v>
      </c>
      <c r="E119" s="15">
        <v>27</v>
      </c>
      <c r="F119" s="25"/>
      <c r="G119" s="42"/>
      <c r="H119" s="43">
        <f>H105+H106+H112+H113+H114+H117</f>
        <v>626532570</v>
      </c>
      <c r="I119" s="41"/>
      <c r="J119" s="52"/>
      <c r="K119" s="43">
        <f>K105+K106+K112+K113+K114+K117</f>
        <v>642122288</v>
      </c>
      <c r="L119" s="166"/>
      <c r="M119" s="166"/>
    </row>
    <row r="120" spans="1:11" ht="12">
      <c r="A120" s="15"/>
      <c r="C120" s="16"/>
      <c r="E120" s="15"/>
      <c r="F120" s="54" t="s">
        <v>74</v>
      </c>
      <c r="G120" s="55"/>
      <c r="H120" s="55"/>
      <c r="I120" s="55"/>
      <c r="J120" s="56"/>
      <c r="K120" s="57"/>
    </row>
    <row r="121" spans="3:11" ht="29.25" customHeight="1">
      <c r="C121" s="47" t="s">
        <v>62</v>
      </c>
      <c r="D121" s="47"/>
      <c r="E121" s="47"/>
      <c r="F121" s="47"/>
      <c r="G121" s="47"/>
      <c r="H121" s="47"/>
      <c r="I121" s="47"/>
      <c r="J121" s="47"/>
      <c r="K121" s="58"/>
    </row>
    <row r="122" spans="4:11" ht="12">
      <c r="D122" s="35"/>
      <c r="F122" s="27"/>
      <c r="G122" s="28"/>
      <c r="I122" s="40"/>
      <c r="J122" s="28"/>
      <c r="K122" s="29"/>
    </row>
    <row r="123" spans="3:11" ht="12">
      <c r="C123" s="1" t="s">
        <v>63</v>
      </c>
      <c r="G123" s="1"/>
      <c r="H123" s="1"/>
      <c r="J123" s="1"/>
      <c r="K123" s="1"/>
    </row>
    <row r="124" spans="4:11" ht="12">
      <c r="D124" s="35"/>
      <c r="F124" s="27"/>
      <c r="G124" s="28"/>
      <c r="I124" s="40"/>
      <c r="J124" s="28"/>
      <c r="K124" s="29"/>
    </row>
    <row r="125" ht="12">
      <c r="E125" s="59"/>
    </row>
    <row r="126" ht="12">
      <c r="A126" s="49" t="s">
        <v>75</v>
      </c>
    </row>
    <row r="127" spans="1:11" ht="12">
      <c r="A127" s="24" t="str">
        <f>$A$83</f>
        <v>Institution No.:  </v>
      </c>
      <c r="B127" s="49"/>
      <c r="C127" s="49"/>
      <c r="D127" s="49"/>
      <c r="E127" s="60"/>
      <c r="F127" s="49"/>
      <c r="G127" s="61"/>
      <c r="H127" s="62"/>
      <c r="I127" s="49"/>
      <c r="J127" s="61"/>
      <c r="K127" s="22" t="s">
        <v>76</v>
      </c>
    </row>
    <row r="128" spans="1:11" ht="12">
      <c r="A128" s="63" t="s">
        <v>77</v>
      </c>
      <c r="B128" s="63"/>
      <c r="C128" s="63"/>
      <c r="D128" s="63"/>
      <c r="E128" s="63"/>
      <c r="F128" s="63"/>
      <c r="G128" s="63"/>
      <c r="H128" s="63"/>
      <c r="I128" s="63"/>
      <c r="J128" s="63"/>
      <c r="K128" s="63"/>
    </row>
    <row r="129" spans="1:11" ht="12">
      <c r="A129" s="24" t="str">
        <f>$A$42</f>
        <v>NAME: </v>
      </c>
      <c r="C129" s="1" t="str">
        <f>$D$20</f>
        <v>University of Colorado</v>
      </c>
      <c r="H129" s="64"/>
      <c r="J129" s="21"/>
      <c r="K129" s="26" t="str">
        <f>$K$3</f>
        <v>Date: October 13, 2014</v>
      </c>
    </row>
    <row r="130" spans="1:11" ht="12">
      <c r="A130" s="27" t="s">
        <v>15</v>
      </c>
      <c r="B130" s="27" t="s">
        <v>15</v>
      </c>
      <c r="C130" s="27" t="s">
        <v>15</v>
      </c>
      <c r="D130" s="27" t="s">
        <v>15</v>
      </c>
      <c r="E130" s="27" t="s">
        <v>15</v>
      </c>
      <c r="F130" s="27" t="s">
        <v>15</v>
      </c>
      <c r="G130" s="28" t="s">
        <v>15</v>
      </c>
      <c r="H130" s="29" t="s">
        <v>15</v>
      </c>
      <c r="I130" s="27" t="s">
        <v>15</v>
      </c>
      <c r="J130" s="28" t="s">
        <v>15</v>
      </c>
      <c r="K130" s="29" t="s">
        <v>15</v>
      </c>
    </row>
    <row r="131" spans="1:11" ht="12">
      <c r="A131" s="30" t="s">
        <v>16</v>
      </c>
      <c r="E131" s="30" t="s">
        <v>16</v>
      </c>
      <c r="F131" s="31"/>
      <c r="G131" s="32"/>
      <c r="H131" s="33" t="s">
        <v>18</v>
      </c>
      <c r="I131" s="31"/>
      <c r="J131" s="32"/>
      <c r="K131" s="33" t="s">
        <v>19</v>
      </c>
    </row>
    <row r="132" spans="1:11" ht="12">
      <c r="A132" s="30" t="s">
        <v>20</v>
      </c>
      <c r="C132" s="34" t="s">
        <v>78</v>
      </c>
      <c r="E132" s="30" t="s">
        <v>20</v>
      </c>
      <c r="F132" s="31"/>
      <c r="G132" s="32"/>
      <c r="H132" s="33" t="s">
        <v>23</v>
      </c>
      <c r="I132" s="31"/>
      <c r="J132" s="32"/>
      <c r="K132" s="33" t="s">
        <v>24</v>
      </c>
    </row>
    <row r="133" spans="1:11" ht="12">
      <c r="A133" s="27" t="s">
        <v>15</v>
      </c>
      <c r="B133" s="27" t="s">
        <v>15</v>
      </c>
      <c r="C133" s="27" t="s">
        <v>15</v>
      </c>
      <c r="D133" s="27" t="s">
        <v>15</v>
      </c>
      <c r="E133" s="27" t="s">
        <v>15</v>
      </c>
      <c r="F133" s="27" t="s">
        <v>15</v>
      </c>
      <c r="G133" s="28" t="s">
        <v>15</v>
      </c>
      <c r="H133" s="29" t="s">
        <v>15</v>
      </c>
      <c r="I133" s="27" t="s">
        <v>15</v>
      </c>
      <c r="J133" s="28" t="s">
        <v>15</v>
      </c>
      <c r="K133" s="29" t="s">
        <v>15</v>
      </c>
    </row>
    <row r="134" spans="1:5" ht="12">
      <c r="A134" s="1">
        <v>1</v>
      </c>
      <c r="C134" s="1" t="s">
        <v>79</v>
      </c>
      <c r="E134" s="1">
        <v>1</v>
      </c>
    </row>
    <row r="135" spans="1:11" ht="33.75" customHeight="1">
      <c r="A135" s="65">
        <v>2</v>
      </c>
      <c r="C135" s="66" t="s">
        <v>80</v>
      </c>
      <c r="D135" s="66"/>
      <c r="E135" s="65">
        <v>2</v>
      </c>
      <c r="G135" s="67"/>
      <c r="H135" s="68">
        <v>0</v>
      </c>
      <c r="I135" s="68"/>
      <c r="J135" s="68"/>
      <c r="K135" s="68">
        <v>0</v>
      </c>
    </row>
    <row r="136" spans="1:11" ht="15.75" customHeight="1">
      <c r="A136" s="1">
        <v>3</v>
      </c>
      <c r="C136" s="1" t="s">
        <v>81</v>
      </c>
      <c r="E136" s="1">
        <v>3</v>
      </c>
      <c r="G136" s="67"/>
      <c r="H136" s="67">
        <v>0</v>
      </c>
      <c r="I136" s="67"/>
      <c r="J136" s="67"/>
      <c r="K136" s="67">
        <v>0</v>
      </c>
    </row>
    <row r="137" spans="1:11" ht="12">
      <c r="A137" s="1">
        <v>4</v>
      </c>
      <c r="C137" s="1" t="s">
        <v>82</v>
      </c>
      <c r="E137" s="1">
        <v>4</v>
      </c>
      <c r="G137" s="67"/>
      <c r="H137" s="67">
        <v>0</v>
      </c>
      <c r="I137" s="67"/>
      <c r="J137" s="67"/>
      <c r="K137" s="67">
        <v>0</v>
      </c>
    </row>
    <row r="138" spans="1:11" ht="12">
      <c r="A138" s="1">
        <v>5</v>
      </c>
      <c r="C138" s="1" t="s">
        <v>83</v>
      </c>
      <c r="E138" s="1">
        <v>5</v>
      </c>
      <c r="G138" s="67"/>
      <c r="H138" s="67">
        <v>0</v>
      </c>
      <c r="I138" s="67"/>
      <c r="J138" s="67"/>
      <c r="K138" s="67">
        <v>0</v>
      </c>
    </row>
    <row r="139" spans="1:11" ht="47.25" customHeight="1">
      <c r="A139" s="65">
        <v>6</v>
      </c>
      <c r="C139" s="66" t="s">
        <v>84</v>
      </c>
      <c r="D139" s="66"/>
      <c r="E139" s="65">
        <v>6</v>
      </c>
      <c r="G139" s="67"/>
      <c r="H139" s="68">
        <v>0</v>
      </c>
      <c r="I139" s="68"/>
      <c r="J139" s="68"/>
      <c r="K139" s="68">
        <v>0</v>
      </c>
    </row>
    <row r="140" spans="1:11" ht="12">
      <c r="A140" s="1">
        <v>7</v>
      </c>
      <c r="E140" s="1">
        <v>7</v>
      </c>
      <c r="G140" s="67"/>
      <c r="H140" s="67"/>
      <c r="I140" s="67"/>
      <c r="J140" s="67"/>
      <c r="K140" s="67"/>
    </row>
    <row r="141" spans="1:11" ht="12">
      <c r="A141" s="1">
        <v>8</v>
      </c>
      <c r="E141" s="1">
        <v>8</v>
      </c>
      <c r="G141" s="67"/>
      <c r="H141" s="67"/>
      <c r="I141" s="67"/>
      <c r="J141" s="67"/>
      <c r="K141" s="67"/>
    </row>
    <row r="142" spans="1:11" ht="12">
      <c r="A142" s="1">
        <v>9</v>
      </c>
      <c r="E142" s="1">
        <v>9</v>
      </c>
      <c r="G142" s="67"/>
      <c r="H142" s="67"/>
      <c r="I142" s="67"/>
      <c r="J142" s="67"/>
      <c r="K142" s="67"/>
    </row>
    <row r="143" spans="1:11" ht="12">
      <c r="A143" s="1">
        <v>10</v>
      </c>
      <c r="E143" s="1">
        <v>10</v>
      </c>
      <c r="G143" s="67"/>
      <c r="H143" s="67"/>
      <c r="I143" s="67"/>
      <c r="J143" s="67"/>
      <c r="K143" s="67"/>
    </row>
    <row r="144" spans="1:11" ht="12">
      <c r="A144" s="1">
        <v>11</v>
      </c>
      <c r="E144" s="1">
        <v>11</v>
      </c>
      <c r="G144" s="67"/>
      <c r="H144" s="67"/>
      <c r="I144" s="67"/>
      <c r="J144" s="67"/>
      <c r="K144" s="67"/>
    </row>
    <row r="145" spans="1:11" ht="12">
      <c r="A145" s="1">
        <v>12</v>
      </c>
      <c r="C145" s="1" t="s">
        <v>85</v>
      </c>
      <c r="E145" s="1">
        <v>12</v>
      </c>
      <c r="G145" s="67"/>
      <c r="H145" s="67">
        <f>SUM(H135:H144)</f>
        <v>0</v>
      </c>
      <c r="I145" s="67"/>
      <c r="J145" s="67"/>
      <c r="K145" s="67">
        <f>SUM(K135:K144)</f>
        <v>0</v>
      </c>
    </row>
    <row r="146" ht="12">
      <c r="E146" s="59"/>
    </row>
    <row r="147" ht="12">
      <c r="E147" s="59"/>
    </row>
    <row r="148" ht="12">
      <c r="E148" s="59"/>
    </row>
    <row r="149" ht="12">
      <c r="E149" s="59"/>
    </row>
    <row r="150" ht="12">
      <c r="E150" s="59"/>
    </row>
    <row r="151" ht="12">
      <c r="E151" s="59"/>
    </row>
    <row r="152" ht="12">
      <c r="E152" s="59"/>
    </row>
    <row r="154" spans="4:8" ht="12">
      <c r="D154" s="69"/>
      <c r="F154" s="69"/>
      <c r="G154" s="70"/>
      <c r="H154" s="71"/>
    </row>
    <row r="155" ht="12">
      <c r="E155" s="59"/>
    </row>
    <row r="156" ht="12">
      <c r="E156" s="59"/>
    </row>
    <row r="157" ht="12">
      <c r="E157" s="59"/>
    </row>
    <row r="158" spans="3:5" ht="12">
      <c r="C158" s="1" t="s">
        <v>86</v>
      </c>
      <c r="E158" s="59"/>
    </row>
    <row r="159" ht="12">
      <c r="E159" s="59"/>
    </row>
    <row r="160" spans="2:6" ht="12.75">
      <c r="B160" s="72"/>
      <c r="C160" s="73"/>
      <c r="D160" s="74"/>
      <c r="E160" s="74"/>
      <c r="F160" s="74"/>
    </row>
    <row r="161" spans="2:6" ht="12.75">
      <c r="B161" s="72"/>
      <c r="C161" s="73"/>
      <c r="D161" s="74"/>
      <c r="E161" s="74"/>
      <c r="F161" s="74"/>
    </row>
    <row r="162" ht="12">
      <c r="E162" s="59"/>
    </row>
    <row r="163" ht="12">
      <c r="E163" s="59"/>
    </row>
    <row r="164" ht="12">
      <c r="E164" s="59"/>
    </row>
    <row r="165" ht="12">
      <c r="E165" s="59"/>
    </row>
    <row r="166" ht="12">
      <c r="E166" s="59"/>
    </row>
    <row r="167" ht="12">
      <c r="E167" s="59"/>
    </row>
    <row r="168" ht="12">
      <c r="E168" s="59"/>
    </row>
    <row r="169" ht="12">
      <c r="E169" s="59"/>
    </row>
    <row r="170" ht="12">
      <c r="E170" s="59"/>
    </row>
    <row r="171" ht="12">
      <c r="E171" s="59"/>
    </row>
    <row r="172" ht="12">
      <c r="E172" s="59"/>
    </row>
    <row r="173" ht="12">
      <c r="E173" s="59"/>
    </row>
    <row r="174" spans="1:13" ht="12">
      <c r="A174" s="24" t="str">
        <f>$A$83</f>
        <v>Institution No.:  </v>
      </c>
      <c r="E174" s="59"/>
      <c r="G174" s="21"/>
      <c r="H174" s="64"/>
      <c r="J174" s="21"/>
      <c r="K174" s="22" t="s">
        <v>87</v>
      </c>
      <c r="L174" s="167"/>
      <c r="M174" s="168"/>
    </row>
    <row r="175" spans="1:13" s="49" customFormat="1" ht="12">
      <c r="A175" s="63" t="s">
        <v>88</v>
      </c>
      <c r="B175" s="63"/>
      <c r="C175" s="63"/>
      <c r="D175" s="63"/>
      <c r="E175" s="63"/>
      <c r="F175" s="63"/>
      <c r="G175" s="63"/>
      <c r="H175" s="63"/>
      <c r="I175" s="63"/>
      <c r="J175" s="63"/>
      <c r="K175" s="63"/>
      <c r="L175" s="169"/>
      <c r="M175" s="170"/>
    </row>
    <row r="176" spans="1:13" ht="12">
      <c r="A176" s="24" t="str">
        <f>$A$42</f>
        <v>NAME: </v>
      </c>
      <c r="C176" s="1" t="str">
        <f>$D$20</f>
        <v>University of Colorado</v>
      </c>
      <c r="H176" s="64"/>
      <c r="J176" s="21"/>
      <c r="K176" s="26" t="str">
        <f>$K$3</f>
        <v>Date: October 13, 2014</v>
      </c>
      <c r="L176" s="167"/>
      <c r="M176" s="168"/>
    </row>
    <row r="177" spans="1:11" ht="12">
      <c r="A177" s="27" t="s">
        <v>15</v>
      </c>
      <c r="B177" s="27" t="s">
        <v>15</v>
      </c>
      <c r="C177" s="27" t="s">
        <v>15</v>
      </c>
      <c r="D177" s="27" t="s">
        <v>15</v>
      </c>
      <c r="E177" s="27" t="s">
        <v>15</v>
      </c>
      <c r="F177" s="27" t="s">
        <v>15</v>
      </c>
      <c r="G177" s="28" t="s">
        <v>15</v>
      </c>
      <c r="H177" s="29" t="s">
        <v>15</v>
      </c>
      <c r="I177" s="27" t="s">
        <v>15</v>
      </c>
      <c r="J177" s="28" t="s">
        <v>15</v>
      </c>
      <c r="K177" s="29" t="s">
        <v>15</v>
      </c>
    </row>
    <row r="178" spans="1:11" ht="12">
      <c r="A178" s="30" t="s">
        <v>16</v>
      </c>
      <c r="E178" s="30" t="s">
        <v>16</v>
      </c>
      <c r="G178" s="32"/>
      <c r="H178" s="33" t="s">
        <v>18</v>
      </c>
      <c r="I178" s="31"/>
      <c r="J178" s="1"/>
      <c r="K178" s="1"/>
    </row>
    <row r="179" spans="1:11" ht="12">
      <c r="A179" s="30" t="s">
        <v>20</v>
      </c>
      <c r="E179" s="30" t="s">
        <v>20</v>
      </c>
      <c r="G179" s="32"/>
      <c r="H179" s="33" t="s">
        <v>23</v>
      </c>
      <c r="I179" s="31"/>
      <c r="J179" s="1"/>
      <c r="K179" s="1"/>
    </row>
    <row r="180" spans="1:11" ht="12">
      <c r="A180" s="27" t="s">
        <v>15</v>
      </c>
      <c r="B180" s="27" t="s">
        <v>15</v>
      </c>
      <c r="C180" s="27" t="s">
        <v>15</v>
      </c>
      <c r="D180" s="27" t="s">
        <v>15</v>
      </c>
      <c r="E180" s="27" t="s">
        <v>15</v>
      </c>
      <c r="F180" s="27" t="s">
        <v>15</v>
      </c>
      <c r="G180" s="28" t="s">
        <v>15</v>
      </c>
      <c r="H180" s="29" t="s">
        <v>15</v>
      </c>
      <c r="I180" s="27" t="s">
        <v>15</v>
      </c>
      <c r="J180" s="1"/>
      <c r="K180" s="1"/>
    </row>
    <row r="181" spans="1:11" ht="12">
      <c r="A181" s="15">
        <v>1</v>
      </c>
      <c r="C181" s="16" t="s">
        <v>89</v>
      </c>
      <c r="E181" s="15">
        <v>1</v>
      </c>
      <c r="G181" s="21"/>
      <c r="H181" s="37"/>
      <c r="J181" s="1"/>
      <c r="K181" s="1"/>
    </row>
    <row r="182" spans="1:11" ht="12">
      <c r="A182" s="35" t="s">
        <v>90</v>
      </c>
      <c r="C182" s="16" t="s">
        <v>91</v>
      </c>
      <c r="E182" s="35" t="s">
        <v>90</v>
      </c>
      <c r="F182" s="78"/>
      <c r="G182" s="79"/>
      <c r="H182" s="80">
        <v>0</v>
      </c>
      <c r="I182" s="79"/>
      <c r="J182" s="1"/>
      <c r="K182" s="1"/>
    </row>
    <row r="183" spans="1:11" ht="12">
      <c r="A183" s="35" t="s">
        <v>92</v>
      </c>
      <c r="C183" s="16" t="s">
        <v>93</v>
      </c>
      <c r="E183" s="35" t="s">
        <v>92</v>
      </c>
      <c r="F183" s="78"/>
      <c r="G183" s="79"/>
      <c r="H183" s="81"/>
      <c r="I183" s="79"/>
      <c r="J183" s="1"/>
      <c r="K183" s="1"/>
    </row>
    <row r="184" spans="1:11" ht="12">
      <c r="A184" s="35" t="s">
        <v>94</v>
      </c>
      <c r="C184" s="16" t="s">
        <v>95</v>
      </c>
      <c r="E184" s="35" t="s">
        <v>94</v>
      </c>
      <c r="F184" s="78"/>
      <c r="G184" s="79"/>
      <c r="H184" s="171">
        <f>G308</f>
        <v>14940</v>
      </c>
      <c r="I184" s="79"/>
      <c r="J184" s="1"/>
      <c r="K184" s="1"/>
    </row>
    <row r="185" spans="1:11" ht="12">
      <c r="A185" s="15">
        <v>3</v>
      </c>
      <c r="C185" s="16" t="s">
        <v>96</v>
      </c>
      <c r="E185" s="15">
        <v>3</v>
      </c>
      <c r="F185" s="78"/>
      <c r="G185" s="79"/>
      <c r="H185" s="171">
        <f>G307</f>
        <v>1782</v>
      </c>
      <c r="I185" s="79"/>
      <c r="J185" s="1"/>
      <c r="K185" s="1"/>
    </row>
    <row r="186" spans="1:11" ht="12">
      <c r="A186" s="15">
        <v>4</v>
      </c>
      <c r="C186" s="16" t="s">
        <v>97</v>
      </c>
      <c r="E186" s="15">
        <v>4</v>
      </c>
      <c r="F186" s="78"/>
      <c r="G186" s="79"/>
      <c r="H186" s="171">
        <f>SUM(H184:H185)</f>
        <v>16722</v>
      </c>
      <c r="I186" s="79"/>
      <c r="J186" s="1"/>
      <c r="K186" s="1"/>
    </row>
    <row r="187" spans="1:11" ht="12">
      <c r="A187" s="15">
        <v>5</v>
      </c>
      <c r="E187" s="15">
        <v>5</v>
      </c>
      <c r="F187" s="78"/>
      <c r="G187" s="79"/>
      <c r="H187" s="171"/>
      <c r="I187" s="79"/>
      <c r="J187" s="1"/>
      <c r="K187" s="1"/>
    </row>
    <row r="188" spans="1:11" ht="12">
      <c r="A188" s="15">
        <v>6</v>
      </c>
      <c r="C188" s="16" t="s">
        <v>98</v>
      </c>
      <c r="E188" s="15">
        <v>6</v>
      </c>
      <c r="F188" s="78"/>
      <c r="G188" s="79"/>
      <c r="H188" s="171">
        <f>G310</f>
        <v>8542</v>
      </c>
      <c r="I188" s="79"/>
      <c r="J188" s="1"/>
      <c r="K188" s="1"/>
    </row>
    <row r="189" spans="1:11" ht="12">
      <c r="A189" s="15">
        <v>7</v>
      </c>
      <c r="C189" s="16" t="s">
        <v>99</v>
      </c>
      <c r="E189" s="15">
        <v>7</v>
      </c>
      <c r="F189" s="78"/>
      <c r="G189" s="79"/>
      <c r="H189" s="171">
        <f>G309</f>
        <v>927</v>
      </c>
      <c r="I189" s="79"/>
      <c r="J189" s="1"/>
      <c r="K189" s="1"/>
    </row>
    <row r="190" spans="1:11" ht="12">
      <c r="A190" s="15">
        <v>8</v>
      </c>
      <c r="C190" s="16" t="s">
        <v>100</v>
      </c>
      <c r="E190" s="15">
        <v>8</v>
      </c>
      <c r="F190" s="78"/>
      <c r="G190" s="79"/>
      <c r="H190" s="171">
        <f>SUM(H188:H189)</f>
        <v>9469</v>
      </c>
      <c r="I190" s="79"/>
      <c r="J190" s="1"/>
      <c r="K190" s="1"/>
    </row>
    <row r="191" spans="1:11" ht="12">
      <c r="A191" s="15">
        <v>9</v>
      </c>
      <c r="E191" s="15">
        <v>9</v>
      </c>
      <c r="F191" s="78"/>
      <c r="G191" s="79"/>
      <c r="H191" s="171"/>
      <c r="I191" s="79"/>
      <c r="J191" s="1"/>
      <c r="K191" s="1"/>
    </row>
    <row r="192" spans="1:11" ht="12">
      <c r="A192" s="15">
        <v>10</v>
      </c>
      <c r="C192" s="16" t="s">
        <v>101</v>
      </c>
      <c r="E192" s="15">
        <v>10</v>
      </c>
      <c r="F192" s="78"/>
      <c r="G192" s="79"/>
      <c r="H192" s="171">
        <f>H184+H188</f>
        <v>23482</v>
      </c>
      <c r="I192" s="79"/>
      <c r="J192" s="1"/>
      <c r="K192" s="1"/>
    </row>
    <row r="193" spans="1:11" ht="12">
      <c r="A193" s="15">
        <v>11</v>
      </c>
      <c r="C193" s="16" t="s">
        <v>102</v>
      </c>
      <c r="E193" s="15">
        <v>11</v>
      </c>
      <c r="F193" s="78"/>
      <c r="G193" s="79"/>
      <c r="H193" s="171">
        <f>H185+H189</f>
        <v>2709</v>
      </c>
      <c r="I193" s="79"/>
      <c r="J193" s="1"/>
      <c r="K193" s="1"/>
    </row>
    <row r="194" spans="1:11" ht="12">
      <c r="A194" s="15">
        <v>12</v>
      </c>
      <c r="C194" s="16" t="s">
        <v>103</v>
      </c>
      <c r="E194" s="15">
        <v>12</v>
      </c>
      <c r="F194" s="78"/>
      <c r="G194" s="79"/>
      <c r="H194" s="171">
        <f>H192+H193</f>
        <v>26191</v>
      </c>
      <c r="I194" s="79"/>
      <c r="J194" s="1"/>
      <c r="K194" s="1"/>
    </row>
    <row r="195" spans="1:11" ht="12">
      <c r="A195" s="15">
        <v>13</v>
      </c>
      <c r="E195" s="15">
        <v>13</v>
      </c>
      <c r="G195" s="79"/>
      <c r="H195" s="172"/>
      <c r="I195" s="83"/>
      <c r="J195" s="1"/>
      <c r="K195" s="1"/>
    </row>
    <row r="196" spans="1:11" ht="12">
      <c r="A196" s="15">
        <v>15</v>
      </c>
      <c r="C196" s="16" t="s">
        <v>104</v>
      </c>
      <c r="E196" s="15">
        <v>15</v>
      </c>
      <c r="G196" s="79"/>
      <c r="H196" s="173"/>
      <c r="I196" s="83"/>
      <c r="J196" s="1"/>
      <c r="K196" s="1"/>
    </row>
    <row r="197" spans="1:11" ht="12">
      <c r="A197" s="15">
        <v>16</v>
      </c>
      <c r="C197" s="16" t="s">
        <v>105</v>
      </c>
      <c r="E197" s="15">
        <v>16</v>
      </c>
      <c r="G197" s="79"/>
      <c r="H197" s="172">
        <f>(H119-H366)/H194</f>
        <v>21811.482608529648</v>
      </c>
      <c r="I197" s="86"/>
      <c r="J197" s="174">
        <f>H111/H190</f>
        <v>32163.88372584222</v>
      </c>
      <c r="K197" s="1"/>
    </row>
    <row r="198" spans="1:11" ht="12">
      <c r="A198" s="15">
        <v>17</v>
      </c>
      <c r="C198" s="16" t="s">
        <v>106</v>
      </c>
      <c r="E198" s="15">
        <v>17</v>
      </c>
      <c r="G198" s="79"/>
      <c r="H198" s="172">
        <v>1920</v>
      </c>
      <c r="I198" s="83"/>
      <c r="J198" s="175">
        <f>H110+H108</f>
        <v>188171737</v>
      </c>
      <c r="K198" s="1"/>
    </row>
    <row r="199" spans="1:11" ht="12">
      <c r="A199" s="15">
        <v>18</v>
      </c>
      <c r="E199" s="15">
        <v>18</v>
      </c>
      <c r="G199" s="79"/>
      <c r="H199" s="172"/>
      <c r="I199" s="83"/>
      <c r="J199" s="174">
        <f>J198/H186</f>
        <v>11252.944444444445</v>
      </c>
      <c r="K199" s="1"/>
    </row>
    <row r="200" spans="1:11" ht="12">
      <c r="A200" s="1">
        <v>19</v>
      </c>
      <c r="C200" s="16" t="s">
        <v>107</v>
      </c>
      <c r="E200" s="1">
        <v>19</v>
      </c>
      <c r="G200" s="79"/>
      <c r="H200" s="172"/>
      <c r="I200" s="83"/>
      <c r="J200" s="1"/>
      <c r="K200" s="1"/>
    </row>
    <row r="201" spans="1:11" ht="12">
      <c r="A201" s="15">
        <v>20</v>
      </c>
      <c r="C201" s="16" t="s">
        <v>108</v>
      </c>
      <c r="E201" s="15">
        <v>20</v>
      </c>
      <c r="F201" s="17"/>
      <c r="G201" s="87"/>
      <c r="H201" s="176">
        <f>G459+G498</f>
        <v>2190</v>
      </c>
      <c r="I201" s="87"/>
      <c r="J201" s="1"/>
      <c r="K201" s="1"/>
    </row>
    <row r="202" spans="1:11" ht="12">
      <c r="A202" s="15">
        <v>21</v>
      </c>
      <c r="C202" s="16" t="s">
        <v>109</v>
      </c>
      <c r="E202" s="15">
        <v>21</v>
      </c>
      <c r="F202" s="17"/>
      <c r="G202" s="87"/>
      <c r="H202" s="176">
        <f>G455+G494</f>
        <v>1427</v>
      </c>
      <c r="I202" s="87"/>
      <c r="J202" s="1"/>
      <c r="K202" s="1"/>
    </row>
    <row r="203" spans="1:11" ht="12">
      <c r="A203" s="15">
        <v>22</v>
      </c>
      <c r="C203" s="16" t="s">
        <v>110</v>
      </c>
      <c r="E203" s="15">
        <v>22</v>
      </c>
      <c r="F203" s="17"/>
      <c r="G203" s="87"/>
      <c r="H203" s="176">
        <f>G457+G496</f>
        <v>763</v>
      </c>
      <c r="I203" s="87"/>
      <c r="J203" s="1"/>
      <c r="K203" s="1"/>
    </row>
    <row r="204" spans="1:11" ht="12">
      <c r="A204" s="15">
        <v>23</v>
      </c>
      <c r="E204" s="15">
        <v>23</v>
      </c>
      <c r="F204" s="17"/>
      <c r="G204" s="87"/>
      <c r="H204" s="176"/>
      <c r="I204" s="87"/>
      <c r="J204" s="1"/>
      <c r="K204" s="1"/>
    </row>
    <row r="205" spans="1:11" ht="12">
      <c r="A205" s="15">
        <v>24</v>
      </c>
      <c r="C205" s="16" t="s">
        <v>111</v>
      </c>
      <c r="E205" s="15">
        <v>24</v>
      </c>
      <c r="F205" s="17"/>
      <c r="G205" s="87"/>
      <c r="H205" s="176"/>
      <c r="I205" s="87"/>
      <c r="K205" s="1"/>
    </row>
    <row r="206" spans="1:11" ht="15">
      <c r="A206" s="15">
        <v>25</v>
      </c>
      <c r="C206" s="16" t="s">
        <v>112</v>
      </c>
      <c r="E206" s="15">
        <v>25</v>
      </c>
      <c r="G206" s="79"/>
      <c r="H206" s="177">
        <f>IF(OR(G459&gt;0,G498&gt;0),(H498+H459)/(G498+G459),0)</f>
        <v>111842.34840182649</v>
      </c>
      <c r="I206" s="83"/>
      <c r="K206" s="1"/>
    </row>
    <row r="207" spans="1:11" ht="12">
      <c r="A207" s="15">
        <v>26</v>
      </c>
      <c r="C207" s="16" t="s">
        <v>113</v>
      </c>
      <c r="E207" s="15">
        <v>26</v>
      </c>
      <c r="G207" s="79"/>
      <c r="H207" s="172">
        <f>IF(H202=0,0,(H455+H456+H494+H495)/H202)</f>
        <v>134991.60056061667</v>
      </c>
      <c r="I207" s="83"/>
      <c r="J207" s="1"/>
      <c r="K207" s="1"/>
    </row>
    <row r="208" spans="1:11" ht="12">
      <c r="A208" s="15">
        <v>27</v>
      </c>
      <c r="C208" s="16" t="s">
        <v>114</v>
      </c>
      <c r="E208" s="15">
        <v>27</v>
      </c>
      <c r="G208" s="79"/>
      <c r="H208" s="172">
        <f>IF(H203=0,0,(H457+H458+H496+H497)/H203)</f>
        <v>68547.48230668413</v>
      </c>
      <c r="I208" s="83"/>
      <c r="J208" s="1"/>
      <c r="K208" s="1"/>
    </row>
    <row r="209" spans="1:11" ht="12">
      <c r="A209" s="15">
        <v>28</v>
      </c>
      <c r="E209" s="15">
        <v>28</v>
      </c>
      <c r="G209" s="79"/>
      <c r="H209" s="172"/>
      <c r="I209" s="83"/>
      <c r="J209" s="1"/>
      <c r="K209" s="1"/>
    </row>
    <row r="210" spans="1:11" ht="12">
      <c r="A210" s="15">
        <v>29</v>
      </c>
      <c r="C210" s="16" t="s">
        <v>115</v>
      </c>
      <c r="E210" s="15">
        <v>29</v>
      </c>
      <c r="F210" s="91"/>
      <c r="G210" s="79"/>
      <c r="H210" s="171">
        <f>G101</f>
        <v>4248</v>
      </c>
      <c r="I210" s="79"/>
      <c r="J210" s="1"/>
      <c r="K210" s="1"/>
    </row>
    <row r="211" spans="1:11" ht="12">
      <c r="A211" s="16"/>
      <c r="H211" s="178"/>
      <c r="J211" s="1"/>
      <c r="K211" s="1"/>
    </row>
    <row r="212" spans="1:11" ht="12">
      <c r="A212" s="16"/>
      <c r="H212" s="64"/>
      <c r="K212" s="64"/>
    </row>
    <row r="213" spans="1:11" ht="30" customHeight="1">
      <c r="A213" s="16"/>
      <c r="C213" s="92" t="s">
        <v>116</v>
      </c>
      <c r="D213" s="92"/>
      <c r="E213" s="92"/>
      <c r="F213" s="92"/>
      <c r="G213" s="92"/>
      <c r="H213" s="92"/>
      <c r="I213" s="92"/>
      <c r="K213" s="64"/>
    </row>
    <row r="214" spans="1:11" ht="12">
      <c r="A214" s="16"/>
      <c r="H214" s="64"/>
      <c r="K214" s="64"/>
    </row>
    <row r="215" spans="1:11" ht="12">
      <c r="A215" s="16"/>
      <c r="H215" s="64"/>
      <c r="K215" s="64"/>
    </row>
    <row r="216" spans="1:11" ht="12">
      <c r="A216" s="16"/>
      <c r="H216" s="64"/>
      <c r="K216" s="64"/>
    </row>
    <row r="217" spans="1:11" ht="12">
      <c r="A217" s="16"/>
      <c r="C217" s="49"/>
      <c r="D217" s="49"/>
      <c r="E217" s="49"/>
      <c r="F217" s="49"/>
      <c r="G217" s="93"/>
      <c r="H217" s="62"/>
      <c r="K217" s="64"/>
    </row>
    <row r="218" spans="1:11" ht="12">
      <c r="A218" s="16"/>
      <c r="H218" s="64"/>
      <c r="K218" s="64"/>
    </row>
    <row r="219" spans="1:11" ht="12">
      <c r="A219" s="16"/>
      <c r="H219" s="64"/>
      <c r="K219" s="64"/>
    </row>
    <row r="220" spans="1:11" ht="12">
      <c r="A220" s="16"/>
      <c r="H220" s="64"/>
      <c r="K220" s="64"/>
    </row>
    <row r="221" spans="1:11" ht="12">
      <c r="A221" s="16"/>
      <c r="H221" s="64"/>
      <c r="K221" s="64"/>
    </row>
    <row r="222" spans="1:11" ht="12">
      <c r="A222" s="16"/>
      <c r="H222" s="64"/>
      <c r="K222" s="64"/>
    </row>
    <row r="223" spans="1:11" ht="12">
      <c r="A223" s="16"/>
      <c r="H223" s="64"/>
      <c r="K223" s="64"/>
    </row>
    <row r="224" spans="5:13" ht="12">
      <c r="E224" s="59"/>
      <c r="G224" s="21"/>
      <c r="H224" s="64"/>
      <c r="I224" s="25"/>
      <c r="K224" s="64"/>
      <c r="M224" s="168"/>
    </row>
    <row r="225" spans="1:11" ht="12">
      <c r="A225" s="16"/>
      <c r="H225" s="64"/>
      <c r="K225" s="64"/>
    </row>
    <row r="226" spans="1:11" ht="12">
      <c r="A226" s="24" t="str">
        <f>$A$83</f>
        <v>Institution No.:  </v>
      </c>
      <c r="C226" s="94"/>
      <c r="G226" s="1"/>
      <c r="H226" s="1"/>
      <c r="I226" s="44" t="s">
        <v>117</v>
      </c>
      <c r="J226" s="1"/>
      <c r="K226" s="1"/>
    </row>
    <row r="227" spans="1:11" ht="12">
      <c r="A227" s="95"/>
      <c r="B227" s="96" t="s">
        <v>118</v>
      </c>
      <c r="C227" s="96"/>
      <c r="D227" s="96"/>
      <c r="E227" s="96"/>
      <c r="F227" s="96"/>
      <c r="G227" s="96"/>
      <c r="H227" s="96"/>
      <c r="I227" s="96"/>
      <c r="J227" s="96"/>
      <c r="K227" s="96"/>
    </row>
    <row r="228" spans="1:11" ht="12">
      <c r="A228" s="24" t="str">
        <f>$A$42</f>
        <v>NAME: </v>
      </c>
      <c r="C228" s="1" t="str">
        <f>$D$20</f>
        <v>University of Colorado</v>
      </c>
      <c r="G228" s="1"/>
      <c r="H228" s="1"/>
      <c r="I228" s="26" t="str">
        <f>$K$3</f>
        <v>Date: October 13, 2014</v>
      </c>
      <c r="J228" s="1"/>
      <c r="K228" s="1"/>
    </row>
    <row r="229" spans="1:11" ht="12">
      <c r="A229" s="27"/>
      <c r="C229" s="27" t="s">
        <v>15</v>
      </c>
      <c r="D229" s="27" t="s">
        <v>15</v>
      </c>
      <c r="E229" s="27" t="s">
        <v>15</v>
      </c>
      <c r="F229" s="27" t="s">
        <v>15</v>
      </c>
      <c r="G229" s="27" t="s">
        <v>15</v>
      </c>
      <c r="H229" s="27" t="s">
        <v>15</v>
      </c>
      <c r="I229" s="27" t="s">
        <v>15</v>
      </c>
      <c r="J229" s="27" t="s">
        <v>15</v>
      </c>
      <c r="K229" s="1"/>
    </row>
    <row r="230" spans="1:11" ht="12">
      <c r="A230" s="30"/>
      <c r="D230" s="34" t="s">
        <v>18</v>
      </c>
      <c r="G230" s="1"/>
      <c r="H230" s="1"/>
      <c r="J230" s="1"/>
      <c r="K230" s="1"/>
    </row>
    <row r="231" spans="1:11" ht="12">
      <c r="A231" s="30"/>
      <c r="D231" s="34" t="s">
        <v>23</v>
      </c>
      <c r="G231" s="1"/>
      <c r="H231" s="1"/>
      <c r="J231" s="1"/>
      <c r="K231" s="1"/>
    </row>
    <row r="232" spans="1:11" ht="12">
      <c r="A232" s="27"/>
      <c r="D232" s="34" t="s">
        <v>119</v>
      </c>
      <c r="E232" s="34" t="s">
        <v>119</v>
      </c>
      <c r="F232" s="34" t="s">
        <v>120</v>
      </c>
      <c r="G232" s="34"/>
      <c r="H232" s="1"/>
      <c r="J232" s="1"/>
      <c r="K232" s="1"/>
    </row>
    <row r="233" spans="1:11" ht="12">
      <c r="A233" s="16"/>
      <c r="C233" s="34" t="s">
        <v>121</v>
      </c>
      <c r="D233" s="34" t="s">
        <v>122</v>
      </c>
      <c r="E233" s="34" t="s">
        <v>123</v>
      </c>
      <c r="F233" s="34" t="s">
        <v>124</v>
      </c>
      <c r="G233" s="34"/>
      <c r="H233" s="1"/>
      <c r="J233" s="1"/>
      <c r="K233" s="1"/>
    </row>
    <row r="234" spans="1:11" ht="12">
      <c r="A234" s="16"/>
      <c r="C234" s="27" t="s">
        <v>15</v>
      </c>
      <c r="D234" s="27" t="s">
        <v>15</v>
      </c>
      <c r="E234" s="27" t="s">
        <v>15</v>
      </c>
      <c r="F234" s="27" t="s">
        <v>15</v>
      </c>
      <c r="G234" s="27" t="s">
        <v>15</v>
      </c>
      <c r="H234" s="1"/>
      <c r="J234" s="1"/>
      <c r="K234" s="1"/>
    </row>
    <row r="235" spans="1:11" ht="12">
      <c r="A235" s="16"/>
      <c r="G235" s="1"/>
      <c r="H235" s="1"/>
      <c r="J235" s="1"/>
      <c r="K235" s="1"/>
    </row>
    <row r="236" spans="1:11" ht="12">
      <c r="A236" s="16"/>
      <c r="C236" s="16" t="s">
        <v>125</v>
      </c>
      <c r="D236" s="97">
        <v>0</v>
      </c>
      <c r="E236" s="97">
        <v>0</v>
      </c>
      <c r="F236" s="80">
        <v>0</v>
      </c>
      <c r="G236" s="1"/>
      <c r="H236" s="1"/>
      <c r="J236" s="1"/>
      <c r="K236" s="1"/>
    </row>
    <row r="237" spans="1:11" ht="12">
      <c r="A237" s="16"/>
      <c r="D237" s="97"/>
      <c r="E237" s="97"/>
      <c r="F237" s="97"/>
      <c r="G237" s="1"/>
      <c r="H237" s="1"/>
      <c r="J237" s="1"/>
      <c r="K237" s="1"/>
    </row>
    <row r="238" spans="1:11" ht="12">
      <c r="A238" s="16"/>
      <c r="C238" s="16" t="s">
        <v>126</v>
      </c>
      <c r="D238" s="171">
        <v>13919</v>
      </c>
      <c r="E238" s="171">
        <v>641</v>
      </c>
      <c r="F238" s="80">
        <f>D238/E238</f>
        <v>21.714508580343214</v>
      </c>
      <c r="G238" s="15"/>
      <c r="H238" s="1"/>
      <c r="J238" s="1"/>
      <c r="K238" s="174"/>
    </row>
    <row r="239" spans="1:11" ht="12">
      <c r="A239" s="16"/>
      <c r="D239" s="172"/>
      <c r="E239" s="172"/>
      <c r="F239" s="82"/>
      <c r="G239" s="1"/>
      <c r="H239" s="1"/>
      <c r="J239" s="1"/>
      <c r="K239" s="174"/>
    </row>
    <row r="240" spans="1:11" ht="12">
      <c r="A240" s="16"/>
      <c r="C240" s="16" t="s">
        <v>127</v>
      </c>
      <c r="D240" s="171">
        <v>9535</v>
      </c>
      <c r="E240" s="171">
        <v>720</v>
      </c>
      <c r="F240" s="80">
        <f>D240/E240</f>
        <v>13.243055555555555</v>
      </c>
      <c r="G240" s="15"/>
      <c r="H240" s="1"/>
      <c r="J240" s="1"/>
      <c r="K240" s="174"/>
    </row>
    <row r="241" spans="1:11" ht="12">
      <c r="A241" s="16"/>
      <c r="D241" s="172"/>
      <c r="E241" s="172"/>
      <c r="F241" s="82"/>
      <c r="G241" s="1"/>
      <c r="H241" s="1"/>
      <c r="J241" s="1"/>
      <c r="K241" s="174"/>
    </row>
    <row r="242" spans="1:11" ht="12">
      <c r="A242" s="16"/>
      <c r="C242" s="16" t="s">
        <v>128</v>
      </c>
      <c r="D242" s="171">
        <f>SUM(D236:D240)</f>
        <v>23454</v>
      </c>
      <c r="E242" s="171">
        <f>SUM(E236:E240)</f>
        <v>1361</v>
      </c>
      <c r="F242" s="80">
        <f>D242/E242</f>
        <v>17.232916972814106</v>
      </c>
      <c r="G242" s="41"/>
      <c r="H242" s="98"/>
      <c r="J242" s="179"/>
      <c r="K242" s="174"/>
    </row>
    <row r="243" spans="1:11" ht="12">
      <c r="A243" s="16"/>
      <c r="D243" s="172"/>
      <c r="E243" s="172"/>
      <c r="F243" s="99"/>
      <c r="G243" s="1"/>
      <c r="H243" s="1"/>
      <c r="J243" s="1"/>
      <c r="K243" s="174"/>
    </row>
    <row r="244" spans="1:11" ht="12">
      <c r="A244" s="16"/>
      <c r="D244" s="172"/>
      <c r="E244" s="172"/>
      <c r="F244" s="99"/>
      <c r="G244" s="1"/>
      <c r="H244" s="1"/>
      <c r="J244" s="1"/>
      <c r="K244" s="174"/>
    </row>
    <row r="245" spans="1:11" ht="12">
      <c r="A245" s="16"/>
      <c r="C245" s="16" t="s">
        <v>129</v>
      </c>
      <c r="D245" s="172">
        <v>1624</v>
      </c>
      <c r="E245" s="172">
        <v>375</v>
      </c>
      <c r="F245" s="80">
        <f>D245/E245</f>
        <v>4.330666666666667</v>
      </c>
      <c r="G245" s="15"/>
      <c r="H245" s="1"/>
      <c r="J245" s="1"/>
      <c r="K245" s="174"/>
    </row>
    <row r="246" spans="1:11" ht="12">
      <c r="A246" s="16"/>
      <c r="D246" s="172"/>
      <c r="E246" s="172"/>
      <c r="F246" s="80"/>
      <c r="G246" s="1"/>
      <c r="H246" s="1"/>
      <c r="J246" s="1"/>
      <c r="K246" s="174"/>
    </row>
    <row r="247" spans="1:11" ht="12">
      <c r="A247" s="16"/>
      <c r="B247" s="16" t="s">
        <v>43</v>
      </c>
      <c r="C247" s="16" t="s">
        <v>130</v>
      </c>
      <c r="D247" s="172">
        <v>1113</v>
      </c>
      <c r="E247" s="172">
        <v>388</v>
      </c>
      <c r="F247" s="80">
        <f>D247/E247</f>
        <v>2.868556701030928</v>
      </c>
      <c r="G247" s="15"/>
      <c r="H247" s="1"/>
      <c r="J247" s="1"/>
      <c r="K247" s="174"/>
    </row>
    <row r="248" spans="1:11" ht="12">
      <c r="A248" s="16"/>
      <c r="D248" s="172"/>
      <c r="E248" s="172"/>
      <c r="F248" s="80"/>
      <c r="G248" s="1"/>
      <c r="H248" s="1"/>
      <c r="J248" s="1"/>
      <c r="K248" s="174"/>
    </row>
    <row r="249" spans="1:11" ht="12">
      <c r="A249" s="16"/>
      <c r="C249" s="16" t="s">
        <v>131</v>
      </c>
      <c r="D249" s="172">
        <f>SUM(D245:D247)</f>
        <v>2737</v>
      </c>
      <c r="E249" s="172">
        <f>E245+E247</f>
        <v>763</v>
      </c>
      <c r="F249" s="80">
        <f>D249/E249</f>
        <v>3.5871559633027523</v>
      </c>
      <c r="G249" s="15"/>
      <c r="H249" s="1"/>
      <c r="J249" s="1"/>
      <c r="K249" s="174"/>
    </row>
    <row r="250" spans="1:11" ht="12">
      <c r="A250" s="16"/>
      <c r="D250" s="172"/>
      <c r="E250" s="172"/>
      <c r="F250" s="80"/>
      <c r="G250" s="1"/>
      <c r="H250" s="1"/>
      <c r="J250" s="1"/>
      <c r="K250" s="174"/>
    </row>
    <row r="251" spans="1:11" ht="12">
      <c r="A251" s="16"/>
      <c r="C251" s="16" t="s">
        <v>132</v>
      </c>
      <c r="D251" s="171">
        <f>SUM(D242,D249)</f>
        <v>26191</v>
      </c>
      <c r="E251" s="171">
        <f>SUM(E242,E249)</f>
        <v>2124</v>
      </c>
      <c r="F251" s="80">
        <f>D251/E251</f>
        <v>12.330979284369114</v>
      </c>
      <c r="G251" s="15"/>
      <c r="H251" s="1"/>
      <c r="J251" s="1"/>
      <c r="K251" s="174"/>
    </row>
    <row r="252" spans="1:11" ht="12">
      <c r="A252" s="16"/>
      <c r="D252" s="180"/>
      <c r="E252" s="180"/>
      <c r="G252" s="1"/>
      <c r="H252" s="179"/>
      <c r="J252" s="1"/>
      <c r="K252" s="1"/>
    </row>
    <row r="253" spans="1:11" ht="12">
      <c r="A253" s="16"/>
      <c r="D253" s="180"/>
      <c r="E253" s="180"/>
      <c r="G253" s="1"/>
      <c r="H253" s="1"/>
      <c r="J253" s="1"/>
      <c r="K253" s="1"/>
    </row>
    <row r="254" spans="1:11" ht="12">
      <c r="A254" s="16"/>
      <c r="G254" s="1"/>
      <c r="H254" s="1"/>
      <c r="J254" s="1"/>
      <c r="K254" s="1"/>
    </row>
    <row r="255" spans="1:11" ht="12">
      <c r="A255" s="16"/>
      <c r="G255" s="1"/>
      <c r="H255" s="1"/>
      <c r="J255" s="1"/>
      <c r="K255" s="1"/>
    </row>
    <row r="256" spans="1:11" ht="12">
      <c r="A256" s="16"/>
      <c r="C256" s="16" t="s">
        <v>133</v>
      </c>
      <c r="G256" s="1"/>
      <c r="H256" s="1"/>
      <c r="J256" s="1"/>
      <c r="K256" s="1"/>
    </row>
    <row r="257" spans="1:11" ht="12">
      <c r="A257" s="16"/>
      <c r="C257" s="16" t="s">
        <v>134</v>
      </c>
      <c r="G257" s="1"/>
      <c r="H257" s="1"/>
      <c r="J257" s="1"/>
      <c r="K257" s="1"/>
    </row>
    <row r="258" spans="1:11" ht="12">
      <c r="A258" s="16"/>
      <c r="H258" s="64"/>
      <c r="K258" s="64"/>
    </row>
    <row r="259" spans="1:11" ht="12">
      <c r="A259" s="16"/>
      <c r="H259" s="64"/>
      <c r="K259" s="64"/>
    </row>
    <row r="260" spans="1:11" ht="12">
      <c r="A260" s="16"/>
      <c r="H260" s="64"/>
      <c r="K260" s="64"/>
    </row>
    <row r="261" spans="1:11" ht="12">
      <c r="A261" s="16"/>
      <c r="H261" s="64"/>
      <c r="K261" s="64"/>
    </row>
    <row r="262" spans="1:11" ht="12">
      <c r="A262" s="16"/>
      <c r="H262" s="64"/>
      <c r="K262" s="64"/>
    </row>
    <row r="263" spans="1:11" ht="12">
      <c r="A263" s="16"/>
      <c r="H263" s="64"/>
      <c r="K263" s="64"/>
    </row>
    <row r="264" spans="1:11" ht="12">
      <c r="A264" s="16"/>
      <c r="H264" s="64"/>
      <c r="K264" s="64"/>
    </row>
    <row r="265" spans="1:11" ht="12">
      <c r="A265" s="16"/>
      <c r="H265" s="64"/>
      <c r="K265" s="64"/>
    </row>
    <row r="266" spans="1:11" ht="12">
      <c r="A266" s="16"/>
      <c r="H266" s="64"/>
      <c r="K266" s="64"/>
    </row>
    <row r="267" spans="1:11" ht="12">
      <c r="A267" s="16"/>
      <c r="H267" s="64"/>
      <c r="K267" s="64"/>
    </row>
    <row r="268" spans="1:11" ht="12">
      <c r="A268" s="16"/>
      <c r="H268" s="64"/>
      <c r="K268" s="64"/>
    </row>
    <row r="269" spans="1:11" ht="12">
      <c r="A269" s="16"/>
      <c r="H269" s="64"/>
      <c r="K269" s="64"/>
    </row>
    <row r="270" spans="1:11" ht="12">
      <c r="A270" s="16"/>
      <c r="H270" s="64"/>
      <c r="K270" s="64"/>
    </row>
    <row r="271" spans="1:11" ht="12">
      <c r="A271" s="16"/>
      <c r="H271" s="64"/>
      <c r="K271" s="64"/>
    </row>
    <row r="272" spans="1:11" ht="12">
      <c r="A272" s="16"/>
      <c r="H272" s="64"/>
      <c r="K272" s="64"/>
    </row>
    <row r="273" spans="1:11" ht="12">
      <c r="A273" s="16"/>
      <c r="H273" s="64"/>
      <c r="K273" s="64"/>
    </row>
    <row r="274" spans="1:11" ht="12">
      <c r="A274" s="16"/>
      <c r="H274" s="64"/>
      <c r="K274" s="64"/>
    </row>
    <row r="275" spans="1:13" s="49" customFormat="1" ht="12">
      <c r="A275" s="24" t="str">
        <f>$A$83</f>
        <v>Institution No.:  </v>
      </c>
      <c r="E275" s="60"/>
      <c r="G275" s="61"/>
      <c r="H275" s="62"/>
      <c r="J275" s="61"/>
      <c r="K275" s="22" t="s">
        <v>135</v>
      </c>
      <c r="L275" s="158"/>
      <c r="M275" s="158"/>
    </row>
    <row r="276" spans="5:13" s="49" customFormat="1" ht="12">
      <c r="E276" s="60" t="s">
        <v>136</v>
      </c>
      <c r="G276" s="61"/>
      <c r="H276" s="62"/>
      <c r="J276" s="61"/>
      <c r="K276" s="62"/>
      <c r="L276" s="158"/>
      <c r="M276" s="158"/>
    </row>
    <row r="277" spans="1:11" ht="12">
      <c r="A277" s="24" t="str">
        <f>$A$42</f>
        <v>NAME: </v>
      </c>
      <c r="C277" s="1" t="str">
        <f>$D$20</f>
        <v>University of Colorado</v>
      </c>
      <c r="F277" s="45"/>
      <c r="G277" s="102"/>
      <c r="H277" s="103"/>
      <c r="J277" s="21"/>
      <c r="K277" s="26" t="str">
        <f>$K$3</f>
        <v>Date: October 13, 2014</v>
      </c>
    </row>
    <row r="278" spans="1:11" ht="12">
      <c r="A278" s="27" t="s">
        <v>15</v>
      </c>
      <c r="B278" s="27" t="s">
        <v>15</v>
      </c>
      <c r="C278" s="27" t="s">
        <v>15</v>
      </c>
      <c r="D278" s="27" t="s">
        <v>15</v>
      </c>
      <c r="E278" s="27" t="s">
        <v>15</v>
      </c>
      <c r="F278" s="27" t="s">
        <v>15</v>
      </c>
      <c r="G278" s="28" t="s">
        <v>15</v>
      </c>
      <c r="H278" s="29" t="s">
        <v>15</v>
      </c>
      <c r="I278" s="27" t="s">
        <v>15</v>
      </c>
      <c r="J278" s="28" t="s">
        <v>15</v>
      </c>
      <c r="K278" s="29" t="s">
        <v>15</v>
      </c>
    </row>
    <row r="279" spans="1:11" ht="12">
      <c r="A279" s="30" t="s">
        <v>16</v>
      </c>
      <c r="E279" s="30" t="s">
        <v>16</v>
      </c>
      <c r="F279" s="31"/>
      <c r="G279" s="32"/>
      <c r="H279" s="33" t="s">
        <v>18</v>
      </c>
      <c r="I279" s="31"/>
      <c r="J279" s="1"/>
      <c r="K279" s="1"/>
    </row>
    <row r="280" spans="1:11" ht="33.75" customHeight="1">
      <c r="A280" s="30" t="s">
        <v>20</v>
      </c>
      <c r="C280" s="34" t="s">
        <v>78</v>
      </c>
      <c r="D280" s="104" t="s">
        <v>137</v>
      </c>
      <c r="E280" s="30" t="s">
        <v>20</v>
      </c>
      <c r="F280" s="31"/>
      <c r="G280" s="32" t="s">
        <v>22</v>
      </c>
      <c r="H280" s="33" t="s">
        <v>23</v>
      </c>
      <c r="I280" s="31"/>
      <c r="J280" s="1"/>
      <c r="K280" s="1"/>
    </row>
    <row r="281" spans="1:11" ht="12">
      <c r="A281" s="27" t="s">
        <v>15</v>
      </c>
      <c r="B281" s="27" t="s">
        <v>15</v>
      </c>
      <c r="C281" s="27" t="s">
        <v>15</v>
      </c>
      <c r="D281" s="27" t="s">
        <v>15</v>
      </c>
      <c r="E281" s="27" t="s">
        <v>15</v>
      </c>
      <c r="F281" s="27" t="s">
        <v>15</v>
      </c>
      <c r="G281" s="28" t="s">
        <v>15</v>
      </c>
      <c r="H281" s="29" t="s">
        <v>15</v>
      </c>
      <c r="I281" s="27" t="s">
        <v>15</v>
      </c>
      <c r="J281" s="1"/>
      <c r="K281" s="1"/>
    </row>
    <row r="282" spans="1:11" ht="12">
      <c r="A282" s="15">
        <v>1</v>
      </c>
      <c r="C282" s="16" t="s">
        <v>138</v>
      </c>
      <c r="E282" s="15">
        <v>1</v>
      </c>
      <c r="G282" s="21"/>
      <c r="H282" s="64"/>
      <c r="J282" s="1"/>
      <c r="K282" s="1"/>
    </row>
    <row r="283" spans="1:11" ht="12">
      <c r="A283" s="15">
        <f>(A282+1)</f>
        <v>2</v>
      </c>
      <c r="C283" s="16" t="s">
        <v>139</v>
      </c>
      <c r="D283" s="16" t="s">
        <v>140</v>
      </c>
      <c r="E283" s="15">
        <f>(E282+1)</f>
        <v>2</v>
      </c>
      <c r="F283" s="17"/>
      <c r="G283" s="176">
        <v>65</v>
      </c>
      <c r="H283" s="87">
        <v>1246883</v>
      </c>
      <c r="I283" s="87"/>
      <c r="J283" s="1"/>
      <c r="K283" s="1"/>
    </row>
    <row r="284" spans="1:11" ht="12">
      <c r="A284" s="15">
        <f>(A283+1)</f>
        <v>3</v>
      </c>
      <c r="D284" s="16" t="s">
        <v>141</v>
      </c>
      <c r="E284" s="15">
        <f>(E283+1)</f>
        <v>3</v>
      </c>
      <c r="F284" s="17"/>
      <c r="G284" s="176">
        <v>835</v>
      </c>
      <c r="H284" s="87">
        <f>11324681-124</f>
        <v>11324557</v>
      </c>
      <c r="I284" s="87"/>
      <c r="J284" s="1"/>
      <c r="K284" s="1"/>
    </row>
    <row r="285" spans="1:11" ht="12">
      <c r="A285" s="15">
        <v>4</v>
      </c>
      <c r="C285" s="16" t="s">
        <v>142</v>
      </c>
      <c r="D285" s="16" t="s">
        <v>143</v>
      </c>
      <c r="E285" s="15">
        <v>4</v>
      </c>
      <c r="F285" s="17"/>
      <c r="G285" s="176">
        <v>21</v>
      </c>
      <c r="H285" s="87">
        <v>729846</v>
      </c>
      <c r="I285" s="87"/>
      <c r="J285" s="1"/>
      <c r="K285" s="1"/>
    </row>
    <row r="286" spans="1:11" ht="12">
      <c r="A286" s="15">
        <f>(A285+1)</f>
        <v>5</v>
      </c>
      <c r="D286" s="16" t="s">
        <v>144</v>
      </c>
      <c r="E286" s="15">
        <f>(E285+1)</f>
        <v>5</v>
      </c>
      <c r="F286" s="17"/>
      <c r="G286" s="176">
        <v>440</v>
      </c>
      <c r="H286" s="87">
        <v>14344974</v>
      </c>
      <c r="I286" s="87"/>
      <c r="J286" s="1"/>
      <c r="K286" s="1"/>
    </row>
    <row r="287" spans="1:11" ht="12">
      <c r="A287" s="15">
        <f>(A286+1)</f>
        <v>6</v>
      </c>
      <c r="C287" s="16" t="s">
        <v>145</v>
      </c>
      <c r="E287" s="15">
        <f>(E286+1)</f>
        <v>6</v>
      </c>
      <c r="G287" s="172">
        <f>SUM(G283:G286)</f>
        <v>1361</v>
      </c>
      <c r="H287" s="83">
        <f>SUM(H283:H286)</f>
        <v>27646260</v>
      </c>
      <c r="I287" s="83"/>
      <c r="J287" s="1"/>
      <c r="K287" s="1"/>
    </row>
    <row r="288" spans="1:11" ht="12">
      <c r="A288" s="15">
        <f>(A287+1)</f>
        <v>7</v>
      </c>
      <c r="C288" s="16" t="s">
        <v>146</v>
      </c>
      <c r="E288" s="15">
        <f>(E287+1)</f>
        <v>7</v>
      </c>
      <c r="G288" s="171"/>
      <c r="H288" s="79"/>
      <c r="I288" s="83"/>
      <c r="J288" s="1"/>
      <c r="K288" s="1"/>
    </row>
    <row r="289" spans="1:11" ht="12">
      <c r="A289" s="15">
        <f>(A288+1)</f>
        <v>8</v>
      </c>
      <c r="C289" s="16" t="s">
        <v>139</v>
      </c>
      <c r="D289" s="16" t="s">
        <v>140</v>
      </c>
      <c r="E289" s="15">
        <f>(E288+1)</f>
        <v>8</v>
      </c>
      <c r="F289" s="17"/>
      <c r="G289" s="176">
        <v>883</v>
      </c>
      <c r="H289" s="87">
        <v>16879249</v>
      </c>
      <c r="I289" s="87"/>
      <c r="J289" s="1"/>
      <c r="K289" s="1"/>
    </row>
    <row r="290" spans="1:11" ht="12">
      <c r="A290" s="15">
        <v>9</v>
      </c>
      <c r="D290" s="16" t="s">
        <v>141</v>
      </c>
      <c r="E290" s="15">
        <v>9</v>
      </c>
      <c r="F290" s="17"/>
      <c r="G290" s="176">
        <v>7340</v>
      </c>
      <c r="H290" s="87">
        <v>88366311</v>
      </c>
      <c r="I290" s="87"/>
      <c r="J290" s="1"/>
      <c r="K290" s="1"/>
    </row>
    <row r="291" spans="1:11" ht="12">
      <c r="A291" s="15">
        <v>10</v>
      </c>
      <c r="C291" s="16" t="s">
        <v>142</v>
      </c>
      <c r="D291" s="16" t="s">
        <v>143</v>
      </c>
      <c r="E291" s="15">
        <v>10</v>
      </c>
      <c r="F291" s="17"/>
      <c r="G291" s="176">
        <v>475</v>
      </c>
      <c r="H291" s="87">
        <v>18639475</v>
      </c>
      <c r="I291" s="87"/>
      <c r="J291" s="1"/>
      <c r="K291" s="1"/>
    </row>
    <row r="292" spans="1:11" ht="12">
      <c r="A292" s="15">
        <f>(A291+1)</f>
        <v>11</v>
      </c>
      <c r="D292" s="16" t="s">
        <v>144</v>
      </c>
      <c r="E292" s="15">
        <f>(E291+1)</f>
        <v>11</v>
      </c>
      <c r="F292" s="17"/>
      <c r="G292" s="176">
        <v>4239</v>
      </c>
      <c r="H292" s="87">
        <v>132050117</v>
      </c>
      <c r="I292" s="87"/>
      <c r="J292" s="1"/>
      <c r="K292" s="1"/>
    </row>
    <row r="293" spans="1:11" ht="12">
      <c r="A293" s="15">
        <f>(A292+1)</f>
        <v>12</v>
      </c>
      <c r="C293" s="16" t="s">
        <v>147</v>
      </c>
      <c r="E293" s="15">
        <f>(E292+1)</f>
        <v>12</v>
      </c>
      <c r="G293" s="172">
        <f>SUM(G289:G292)</f>
        <v>12937</v>
      </c>
      <c r="H293" s="83">
        <f>SUM(H289:H292)</f>
        <v>255935152</v>
      </c>
      <c r="I293" s="83"/>
      <c r="J293" s="1"/>
      <c r="K293" s="1"/>
    </row>
    <row r="294" spans="1:11" ht="12">
      <c r="A294" s="15">
        <f>(A293+1)</f>
        <v>13</v>
      </c>
      <c r="C294" s="16" t="s">
        <v>148</v>
      </c>
      <c r="E294" s="15">
        <f>(E293+1)</f>
        <v>13</v>
      </c>
      <c r="G294" s="171"/>
      <c r="H294" s="79"/>
      <c r="I294" s="83"/>
      <c r="J294" s="1"/>
      <c r="K294" s="1"/>
    </row>
    <row r="295" spans="1:11" ht="12">
      <c r="A295" s="15">
        <f>(A294+1)</f>
        <v>14</v>
      </c>
      <c r="C295" s="16" t="s">
        <v>139</v>
      </c>
      <c r="D295" s="16" t="s">
        <v>140</v>
      </c>
      <c r="E295" s="15">
        <f>(E294+1)</f>
        <v>14</v>
      </c>
      <c r="F295" s="17"/>
      <c r="G295" s="176"/>
      <c r="H295" s="87">
        <v>0</v>
      </c>
      <c r="I295" s="87"/>
      <c r="J295" s="1"/>
      <c r="K295" s="1"/>
    </row>
    <row r="296" spans="1:11" ht="12">
      <c r="A296" s="15">
        <v>15</v>
      </c>
      <c r="C296" s="16"/>
      <c r="D296" s="16" t="s">
        <v>141</v>
      </c>
      <c r="E296" s="15">
        <v>15</v>
      </c>
      <c r="F296" s="17"/>
      <c r="G296" s="176"/>
      <c r="H296" s="87">
        <v>0</v>
      </c>
      <c r="I296" s="87"/>
      <c r="J296" s="1"/>
      <c r="K296" s="1"/>
    </row>
    <row r="297" spans="1:11" ht="12">
      <c r="A297" s="15">
        <v>16</v>
      </c>
      <c r="C297" s="16" t="s">
        <v>142</v>
      </c>
      <c r="D297" s="16" t="s">
        <v>143</v>
      </c>
      <c r="E297" s="15">
        <v>16</v>
      </c>
      <c r="F297" s="17"/>
      <c r="G297" s="176"/>
      <c r="H297" s="87">
        <v>0</v>
      </c>
      <c r="I297" s="87"/>
      <c r="J297" s="1"/>
      <c r="K297" s="1"/>
    </row>
    <row r="298" spans="1:11" ht="12">
      <c r="A298" s="15">
        <v>17</v>
      </c>
      <c r="C298" s="16"/>
      <c r="D298" s="16" t="s">
        <v>144</v>
      </c>
      <c r="E298" s="15">
        <v>17</v>
      </c>
      <c r="G298" s="172"/>
      <c r="H298" s="83">
        <v>0</v>
      </c>
      <c r="I298" s="83"/>
      <c r="J298" s="1"/>
      <c r="K298" s="1"/>
    </row>
    <row r="299" spans="1:11" ht="12">
      <c r="A299" s="15">
        <v>18</v>
      </c>
      <c r="C299" s="16" t="s">
        <v>149</v>
      </c>
      <c r="D299" s="16"/>
      <c r="E299" s="15">
        <v>18</v>
      </c>
      <c r="G299" s="172">
        <f>SUM(G295:G298)</f>
        <v>0</v>
      </c>
      <c r="H299" s="83">
        <f>SUM(H295:H298)</f>
        <v>0</v>
      </c>
      <c r="I299" s="83"/>
      <c r="J299" s="1"/>
      <c r="K299" s="1"/>
    </row>
    <row r="300" spans="1:11" ht="12">
      <c r="A300" s="15">
        <v>19</v>
      </c>
      <c r="C300" s="16" t="s">
        <v>150</v>
      </c>
      <c r="D300" s="16"/>
      <c r="E300" s="15">
        <v>19</v>
      </c>
      <c r="G300" s="172"/>
      <c r="H300" s="83"/>
      <c r="I300" s="83"/>
      <c r="J300" s="1"/>
      <c r="K300" s="1"/>
    </row>
    <row r="301" spans="1:11" ht="12">
      <c r="A301" s="15">
        <v>20</v>
      </c>
      <c r="C301" s="16" t="s">
        <v>139</v>
      </c>
      <c r="D301" s="16" t="s">
        <v>140</v>
      </c>
      <c r="E301" s="15">
        <v>20</v>
      </c>
      <c r="F301" s="105"/>
      <c r="G301" s="176">
        <v>834</v>
      </c>
      <c r="H301" s="87">
        <v>16280649</v>
      </c>
      <c r="I301" s="87"/>
      <c r="J301" s="1"/>
      <c r="K301" s="1"/>
    </row>
    <row r="302" spans="1:11" ht="12">
      <c r="A302" s="15">
        <v>21</v>
      </c>
      <c r="C302" s="16"/>
      <c r="D302" s="16" t="s">
        <v>141</v>
      </c>
      <c r="E302" s="15">
        <v>21</v>
      </c>
      <c r="F302" s="105"/>
      <c r="G302" s="176">
        <v>6765</v>
      </c>
      <c r="H302" s="87">
        <v>81750313</v>
      </c>
      <c r="I302" s="87"/>
      <c r="J302" s="1"/>
      <c r="K302" s="1"/>
    </row>
    <row r="303" spans="1:11" ht="12">
      <c r="A303" s="15">
        <v>22</v>
      </c>
      <c r="C303" s="16" t="s">
        <v>142</v>
      </c>
      <c r="D303" s="16" t="s">
        <v>143</v>
      </c>
      <c r="E303" s="15">
        <v>22</v>
      </c>
      <c r="F303" s="105"/>
      <c r="G303" s="176">
        <v>431</v>
      </c>
      <c r="H303" s="87">
        <v>17385365</v>
      </c>
      <c r="I303" s="87"/>
      <c r="J303" s="1"/>
      <c r="K303" s="1"/>
    </row>
    <row r="304" spans="1:11" ht="12">
      <c r="A304" s="15">
        <v>23</v>
      </c>
      <c r="D304" s="16" t="s">
        <v>144</v>
      </c>
      <c r="E304" s="15">
        <v>23</v>
      </c>
      <c r="F304" s="105"/>
      <c r="G304" s="176">
        <v>3863</v>
      </c>
      <c r="H304" s="87">
        <v>121410038</v>
      </c>
      <c r="I304" s="87"/>
      <c r="J304" s="1"/>
      <c r="K304" s="1"/>
    </row>
    <row r="305" spans="1:11" ht="12">
      <c r="A305" s="15">
        <v>24</v>
      </c>
      <c r="C305" s="16" t="s">
        <v>151</v>
      </c>
      <c r="E305" s="15">
        <v>24</v>
      </c>
      <c r="F305" s="75"/>
      <c r="G305" s="171">
        <f>SUM(G301:G304)</f>
        <v>11893</v>
      </c>
      <c r="H305" s="79">
        <f>SUM(H301:H304)</f>
        <v>236826365</v>
      </c>
      <c r="I305" s="79"/>
      <c r="J305" s="1"/>
      <c r="K305" s="1"/>
    </row>
    <row r="306" spans="1:11" ht="12">
      <c r="A306" s="15">
        <v>25</v>
      </c>
      <c r="C306" s="16" t="s">
        <v>152</v>
      </c>
      <c r="E306" s="15">
        <v>25</v>
      </c>
      <c r="G306" s="172"/>
      <c r="H306" s="83"/>
      <c r="I306" s="83"/>
      <c r="J306" s="1"/>
      <c r="K306" s="1"/>
    </row>
    <row r="307" spans="1:11" ht="12">
      <c r="A307" s="15">
        <v>26</v>
      </c>
      <c r="C307" s="16" t="s">
        <v>139</v>
      </c>
      <c r="D307" s="16" t="s">
        <v>140</v>
      </c>
      <c r="E307" s="15">
        <v>26</v>
      </c>
      <c r="G307" s="172">
        <f aca="true" t="shared" si="0" ref="G307:H310">G283+G289+G295+G301</f>
        <v>1782</v>
      </c>
      <c r="H307" s="83">
        <f t="shared" si="0"/>
        <v>34406781</v>
      </c>
      <c r="I307" s="83"/>
      <c r="J307" s="1"/>
      <c r="K307" s="1"/>
    </row>
    <row r="308" spans="1:11" ht="12">
      <c r="A308" s="15">
        <v>27</v>
      </c>
      <c r="C308" s="16"/>
      <c r="D308" s="16" t="s">
        <v>141</v>
      </c>
      <c r="E308" s="15">
        <v>27</v>
      </c>
      <c r="G308" s="172">
        <f t="shared" si="0"/>
        <v>14940</v>
      </c>
      <c r="H308" s="83">
        <f t="shared" si="0"/>
        <v>181441181</v>
      </c>
      <c r="I308" s="83"/>
      <c r="J308" s="1"/>
      <c r="K308" s="1"/>
    </row>
    <row r="309" spans="1:11" ht="12">
      <c r="A309" s="15">
        <v>28</v>
      </c>
      <c r="C309" s="16" t="s">
        <v>142</v>
      </c>
      <c r="D309" s="16" t="s">
        <v>143</v>
      </c>
      <c r="E309" s="15">
        <v>28</v>
      </c>
      <c r="G309" s="172">
        <f t="shared" si="0"/>
        <v>927</v>
      </c>
      <c r="H309" s="83">
        <f t="shared" si="0"/>
        <v>36754686</v>
      </c>
      <c r="I309" s="83"/>
      <c r="J309" s="1"/>
      <c r="K309" s="1"/>
    </row>
    <row r="310" spans="1:11" ht="12">
      <c r="A310" s="15">
        <v>29</v>
      </c>
      <c r="D310" s="16" t="s">
        <v>144</v>
      </c>
      <c r="E310" s="15">
        <v>29</v>
      </c>
      <c r="G310" s="172">
        <f t="shared" si="0"/>
        <v>8542</v>
      </c>
      <c r="H310" s="83">
        <f t="shared" si="0"/>
        <v>267805129</v>
      </c>
      <c r="I310" s="83"/>
      <c r="J310" s="1"/>
      <c r="K310" s="1"/>
    </row>
    <row r="311" spans="1:11" ht="12">
      <c r="A311" s="15">
        <v>30</v>
      </c>
      <c r="E311" s="15">
        <v>30</v>
      </c>
      <c r="G311" s="171"/>
      <c r="H311" s="79"/>
      <c r="I311" s="83"/>
      <c r="J311" s="1"/>
      <c r="K311" s="1"/>
    </row>
    <row r="312" spans="1:11" ht="12">
      <c r="A312" s="15">
        <v>31</v>
      </c>
      <c r="C312" s="16" t="s">
        <v>153</v>
      </c>
      <c r="E312" s="15">
        <v>31</v>
      </c>
      <c r="G312" s="172">
        <f>SUM(G307:G308)</f>
        <v>16722</v>
      </c>
      <c r="H312" s="83">
        <f>SUM(H307:H308)</f>
        <v>215847962</v>
      </c>
      <c r="I312" s="83"/>
      <c r="J312" s="1"/>
      <c r="K312" s="1"/>
    </row>
    <row r="313" spans="1:11" ht="12">
      <c r="A313" s="15">
        <v>32</v>
      </c>
      <c r="C313" s="16" t="s">
        <v>154</v>
      </c>
      <c r="E313" s="15">
        <v>32</v>
      </c>
      <c r="G313" s="172">
        <f>SUM(G309:G310)</f>
        <v>9469</v>
      </c>
      <c r="H313" s="83">
        <f>SUM(H309:H310)</f>
        <v>304559815</v>
      </c>
      <c r="I313" s="83"/>
      <c r="J313" s="1"/>
      <c r="K313" s="1"/>
    </row>
    <row r="314" spans="1:11" ht="12">
      <c r="A314" s="15">
        <v>33</v>
      </c>
      <c r="C314" s="16" t="s">
        <v>155</v>
      </c>
      <c r="E314" s="15">
        <v>33</v>
      </c>
      <c r="F314" s="75"/>
      <c r="G314" s="171">
        <f>SUM(G307,G309)</f>
        <v>2709</v>
      </c>
      <c r="H314" s="79">
        <f>SUM(H307,H309)</f>
        <v>71161467</v>
      </c>
      <c r="I314" s="79"/>
      <c r="J314" s="1"/>
      <c r="K314" s="1"/>
    </row>
    <row r="315" spans="1:11" ht="12">
      <c r="A315" s="15">
        <v>34</v>
      </c>
      <c r="C315" s="16" t="s">
        <v>156</v>
      </c>
      <c r="E315" s="15">
        <v>34</v>
      </c>
      <c r="F315" s="75"/>
      <c r="G315" s="171">
        <f>SUM(G308,G310)</f>
        <v>23482</v>
      </c>
      <c r="H315" s="79">
        <f>SUM(H308,H310)</f>
        <v>449246310</v>
      </c>
      <c r="I315" s="79"/>
      <c r="J315" s="1"/>
      <c r="K315" s="1"/>
    </row>
    <row r="316" spans="1:11" ht="12">
      <c r="A316" s="16"/>
      <c r="C316" s="27" t="s">
        <v>15</v>
      </c>
      <c r="D316" s="27" t="s">
        <v>15</v>
      </c>
      <c r="E316" s="27" t="s">
        <v>15</v>
      </c>
      <c r="F316" s="27" t="s">
        <v>15</v>
      </c>
      <c r="G316" s="27" t="s">
        <v>15</v>
      </c>
      <c r="H316" s="27" t="s">
        <v>15</v>
      </c>
      <c r="I316" s="27" t="s">
        <v>15</v>
      </c>
      <c r="J316" s="1"/>
      <c r="K316" s="1"/>
    </row>
    <row r="317" spans="1:11" ht="12">
      <c r="A317" s="15">
        <v>35</v>
      </c>
      <c r="C317" s="1" t="s">
        <v>157</v>
      </c>
      <c r="E317" s="15">
        <v>35</v>
      </c>
      <c r="G317" s="172">
        <f>SUM(G314:G315)</f>
        <v>26191</v>
      </c>
      <c r="H317" s="83">
        <f>SUM(H314:H315)</f>
        <v>520407777</v>
      </c>
      <c r="I317" s="83"/>
      <c r="J317" s="1"/>
      <c r="K317" s="1"/>
    </row>
    <row r="318" spans="3:11" ht="12">
      <c r="C318" s="16" t="s">
        <v>158</v>
      </c>
      <c r="F318" s="106" t="s">
        <v>15</v>
      </c>
      <c r="G318" s="28"/>
      <c r="H318" s="29"/>
      <c r="I318" s="106"/>
      <c r="J318" s="1"/>
      <c r="K318" s="1"/>
    </row>
    <row r="319" spans="3:11" ht="12">
      <c r="C319" s="16"/>
      <c r="F319" s="106"/>
      <c r="G319" s="28"/>
      <c r="H319" s="29"/>
      <c r="I319" s="106"/>
      <c r="J319" s="1"/>
      <c r="K319" s="1"/>
    </row>
    <row r="320" spans="10:11" ht="12">
      <c r="J320" s="1"/>
      <c r="K320" s="1"/>
    </row>
    <row r="321" spans="1:11" ht="36" customHeight="1">
      <c r="A321" s="1">
        <v>36</v>
      </c>
      <c r="B321" s="46"/>
      <c r="C321" s="47" t="s">
        <v>62</v>
      </c>
      <c r="D321" s="47"/>
      <c r="E321" s="47"/>
      <c r="F321" s="47"/>
      <c r="G321" s="47"/>
      <c r="H321" s="47"/>
      <c r="I321" s="47"/>
      <c r="J321" s="47"/>
      <c r="K321" s="1"/>
    </row>
    <row r="322" spans="3:11" ht="12">
      <c r="C322" s="1" t="s">
        <v>159</v>
      </c>
      <c r="F322" s="106"/>
      <c r="G322" s="28"/>
      <c r="H322" s="64"/>
      <c r="I322" s="106"/>
      <c r="J322" s="28"/>
      <c r="K322" s="64"/>
    </row>
    <row r="323" spans="3:11" ht="12">
      <c r="C323" s="1" t="s">
        <v>11</v>
      </c>
      <c r="F323" s="106"/>
      <c r="G323" s="28"/>
      <c r="H323" s="64"/>
      <c r="I323" s="106"/>
      <c r="J323" s="28"/>
      <c r="K323" s="64"/>
    </row>
    <row r="324" ht="12">
      <c r="A324" s="16"/>
    </row>
    <row r="325" spans="1:13" s="49" customFormat="1" ht="12">
      <c r="A325" s="24" t="str">
        <f>$A$83</f>
        <v>Institution No.:  </v>
      </c>
      <c r="E325" s="60"/>
      <c r="G325" s="61"/>
      <c r="H325" s="62"/>
      <c r="J325" s="61"/>
      <c r="K325" s="107" t="s">
        <v>160</v>
      </c>
      <c r="L325" s="158"/>
      <c r="M325" s="158"/>
    </row>
    <row r="326" spans="4:13" s="49" customFormat="1" ht="12">
      <c r="D326" s="76" t="s">
        <v>161</v>
      </c>
      <c r="E326" s="60"/>
      <c r="G326" s="61"/>
      <c r="H326" s="62"/>
      <c r="J326" s="61"/>
      <c r="K326" s="62"/>
      <c r="L326" s="158"/>
      <c r="M326" s="158"/>
    </row>
    <row r="327" spans="1:11" ht="12">
      <c r="A327" s="24" t="str">
        <f>$A$42</f>
        <v>NAME: </v>
      </c>
      <c r="C327" s="1" t="str">
        <f>$D$20</f>
        <v>University of Colorado</v>
      </c>
      <c r="F327" s="108"/>
      <c r="G327" s="102"/>
      <c r="H327" s="103"/>
      <c r="J327" s="21"/>
      <c r="K327" s="26" t="str">
        <f>$K$3</f>
        <v>Date: October 13, 2014</v>
      </c>
    </row>
    <row r="328" spans="1:11" ht="12">
      <c r="A328" s="27" t="s">
        <v>15</v>
      </c>
      <c r="B328" s="27" t="s">
        <v>15</v>
      </c>
      <c r="C328" s="27" t="s">
        <v>15</v>
      </c>
      <c r="D328" s="27" t="s">
        <v>15</v>
      </c>
      <c r="E328" s="27" t="s">
        <v>15</v>
      </c>
      <c r="F328" s="27" t="s">
        <v>15</v>
      </c>
      <c r="G328" s="28" t="s">
        <v>15</v>
      </c>
      <c r="H328" s="29" t="s">
        <v>15</v>
      </c>
      <c r="I328" s="27" t="s">
        <v>15</v>
      </c>
      <c r="J328" s="28" t="s">
        <v>15</v>
      </c>
      <c r="K328" s="29" t="s">
        <v>15</v>
      </c>
    </row>
    <row r="329" spans="1:11" ht="12">
      <c r="A329" s="30" t="s">
        <v>16</v>
      </c>
      <c r="E329" s="30" t="s">
        <v>16</v>
      </c>
      <c r="G329" s="32"/>
      <c r="H329" s="33" t="s">
        <v>18</v>
      </c>
      <c r="I329" s="31"/>
      <c r="J329" s="32"/>
      <c r="K329" s="33" t="s">
        <v>19</v>
      </c>
    </row>
    <row r="330" spans="1:11" ht="12">
      <c r="A330" s="30" t="s">
        <v>20</v>
      </c>
      <c r="C330" s="34" t="s">
        <v>78</v>
      </c>
      <c r="E330" s="30" t="s">
        <v>20</v>
      </c>
      <c r="G330" s="21"/>
      <c r="H330" s="33" t="s">
        <v>23</v>
      </c>
      <c r="J330" s="21"/>
      <c r="K330" s="33" t="s">
        <v>24</v>
      </c>
    </row>
    <row r="331" spans="1:11" ht="12">
      <c r="A331" s="27" t="s">
        <v>15</v>
      </c>
      <c r="B331" s="27" t="s">
        <v>15</v>
      </c>
      <c r="C331" s="27" t="s">
        <v>15</v>
      </c>
      <c r="D331" s="27" t="s">
        <v>15</v>
      </c>
      <c r="E331" s="27" t="s">
        <v>15</v>
      </c>
      <c r="F331" s="27" t="s">
        <v>15</v>
      </c>
      <c r="G331" s="28" t="s">
        <v>15</v>
      </c>
      <c r="H331" s="29" t="s">
        <v>15</v>
      </c>
      <c r="I331" s="27" t="s">
        <v>15</v>
      </c>
      <c r="J331" s="28" t="s">
        <v>15</v>
      </c>
      <c r="K331" s="29" t="s">
        <v>15</v>
      </c>
    </row>
    <row r="332" spans="1:11" ht="12">
      <c r="A332" s="109">
        <v>1</v>
      </c>
      <c r="C332" s="16" t="s">
        <v>162</v>
      </c>
      <c r="E332" s="109">
        <v>1</v>
      </c>
      <c r="G332" s="21"/>
      <c r="H332" s="64" t="s">
        <v>163</v>
      </c>
      <c r="J332" s="21"/>
      <c r="K332" s="64" t="s">
        <v>163</v>
      </c>
    </row>
    <row r="333" spans="1:11" ht="12">
      <c r="A333" s="109">
        <v>2</v>
      </c>
      <c r="C333" s="16" t="s">
        <v>59</v>
      </c>
      <c r="E333" s="109">
        <v>2</v>
      </c>
      <c r="G333" s="21"/>
      <c r="H333" s="64">
        <v>0</v>
      </c>
      <c r="J333" s="21"/>
      <c r="K333" s="64">
        <v>0</v>
      </c>
    </row>
    <row r="334" spans="1:11" ht="12">
      <c r="A334" s="1">
        <v>3</v>
      </c>
      <c r="C334" s="1" t="s">
        <v>164</v>
      </c>
      <c r="E334" s="1">
        <v>3</v>
      </c>
      <c r="F334" s="64"/>
      <c r="G334" s="64"/>
      <c r="H334" s="64"/>
      <c r="I334" s="64"/>
      <c r="J334" s="64"/>
      <c r="K334" s="64"/>
    </row>
    <row r="335" spans="1:11" ht="12">
      <c r="A335" s="109">
        <v>4</v>
      </c>
      <c r="C335" s="1" t="s">
        <v>165</v>
      </c>
      <c r="E335" s="109">
        <v>4</v>
      </c>
      <c r="F335" s="64"/>
      <c r="G335" s="64"/>
      <c r="H335" s="64"/>
      <c r="I335" s="64"/>
      <c r="J335" s="64"/>
      <c r="K335" s="64"/>
    </row>
    <row r="336" spans="1:11" ht="12">
      <c r="A336" s="109">
        <v>5</v>
      </c>
      <c r="C336" s="1" t="s">
        <v>166</v>
      </c>
      <c r="E336" s="109">
        <v>5</v>
      </c>
      <c r="F336" s="64"/>
      <c r="G336" s="64"/>
      <c r="H336" s="64"/>
      <c r="I336" s="64"/>
      <c r="J336" s="64"/>
      <c r="K336" s="64"/>
    </row>
    <row r="337" spans="1:11" ht="12">
      <c r="A337" s="109">
        <v>6</v>
      </c>
      <c r="E337" s="109">
        <v>6</v>
      </c>
      <c r="F337" s="64"/>
      <c r="G337" s="64"/>
      <c r="H337" s="64"/>
      <c r="I337" s="64"/>
      <c r="J337" s="64"/>
      <c r="K337" s="64"/>
    </row>
    <row r="338" spans="1:11" ht="12">
      <c r="A338" s="109">
        <v>7</v>
      </c>
      <c r="E338" s="109">
        <v>7</v>
      </c>
      <c r="F338" s="64"/>
      <c r="G338" s="64"/>
      <c r="H338" s="64"/>
      <c r="I338" s="64"/>
      <c r="J338" s="64"/>
      <c r="K338" s="64"/>
    </row>
    <row r="339" spans="1:11" ht="12">
      <c r="A339" s="109">
        <v>8</v>
      </c>
      <c r="E339" s="109">
        <v>8</v>
      </c>
      <c r="F339" s="64"/>
      <c r="G339" s="64"/>
      <c r="H339" s="64"/>
      <c r="I339" s="64"/>
      <c r="J339" s="64"/>
      <c r="K339" s="64"/>
    </row>
    <row r="340" spans="1:11" ht="12">
      <c r="A340" s="109">
        <v>9</v>
      </c>
      <c r="E340" s="109">
        <v>9</v>
      </c>
      <c r="F340" s="64"/>
      <c r="G340" s="64"/>
      <c r="H340" s="64"/>
      <c r="I340" s="64"/>
      <c r="J340" s="64"/>
      <c r="K340" s="64"/>
    </row>
    <row r="341" spans="1:11" ht="12">
      <c r="A341" s="109">
        <v>10</v>
      </c>
      <c r="E341" s="109">
        <v>10</v>
      </c>
      <c r="F341" s="64"/>
      <c r="G341" s="64"/>
      <c r="H341" s="64"/>
      <c r="I341" s="64"/>
      <c r="J341" s="64"/>
      <c r="K341" s="64"/>
    </row>
    <row r="342" spans="1:11" ht="12">
      <c r="A342" s="109">
        <v>11</v>
      </c>
      <c r="E342" s="109">
        <v>11</v>
      </c>
      <c r="F342" s="64"/>
      <c r="G342" s="64"/>
      <c r="H342" s="64"/>
      <c r="I342" s="64"/>
      <c r="J342" s="64"/>
      <c r="K342" s="64"/>
    </row>
    <row r="343" spans="1:11" ht="12">
      <c r="A343" s="109">
        <v>12</v>
      </c>
      <c r="E343" s="109">
        <v>12</v>
      </c>
      <c r="F343" s="64"/>
      <c r="G343" s="64"/>
      <c r="H343" s="64"/>
      <c r="I343" s="64"/>
      <c r="J343" s="64"/>
      <c r="K343" s="64"/>
    </row>
    <row r="344" spans="1:11" ht="12">
      <c r="A344" s="109">
        <v>13</v>
      </c>
      <c r="E344" s="109">
        <v>13</v>
      </c>
      <c r="F344" s="64"/>
      <c r="G344" s="64"/>
      <c r="H344" s="64"/>
      <c r="I344" s="64"/>
      <c r="J344" s="64"/>
      <c r="K344" s="64"/>
    </row>
    <row r="345" spans="1:11" ht="12">
      <c r="A345" s="109">
        <v>14</v>
      </c>
      <c r="C345" s="110" t="s">
        <v>43</v>
      </c>
      <c r="D345" s="111"/>
      <c r="E345" s="109">
        <v>14</v>
      </c>
      <c r="F345" s="64"/>
      <c r="G345" s="64"/>
      <c r="H345" s="64"/>
      <c r="I345" s="64"/>
      <c r="J345" s="64"/>
      <c r="K345" s="64"/>
    </row>
    <row r="346" spans="1:11" ht="12">
      <c r="A346" s="109">
        <v>15</v>
      </c>
      <c r="C346" s="110"/>
      <c r="D346" s="111"/>
      <c r="E346" s="109">
        <v>15</v>
      </c>
      <c r="F346" s="64"/>
      <c r="G346" s="64"/>
      <c r="H346" s="64"/>
      <c r="I346" s="64"/>
      <c r="J346" s="64"/>
      <c r="K346" s="64"/>
    </row>
    <row r="347" spans="1:11" ht="12">
      <c r="A347" s="109">
        <v>16</v>
      </c>
      <c r="E347" s="109">
        <v>16</v>
      </c>
      <c r="F347" s="64"/>
      <c r="G347" s="64"/>
      <c r="H347" s="64"/>
      <c r="I347" s="64"/>
      <c r="J347" s="64"/>
      <c r="K347" s="64"/>
    </row>
    <row r="348" spans="1:11" ht="12">
      <c r="A348" s="109">
        <v>17</v>
      </c>
      <c r="C348" s="16" t="s">
        <v>43</v>
      </c>
      <c r="E348" s="109">
        <v>17</v>
      </c>
      <c r="F348" s="64"/>
      <c r="G348" s="64"/>
      <c r="H348" s="64"/>
      <c r="I348" s="64"/>
      <c r="J348" s="64"/>
      <c r="K348" s="64"/>
    </row>
    <row r="349" spans="1:11" ht="12">
      <c r="A349" s="109">
        <v>18</v>
      </c>
      <c r="E349" s="109">
        <v>18</v>
      </c>
      <c r="F349" s="64"/>
      <c r="G349" s="64"/>
      <c r="H349" s="64"/>
      <c r="I349" s="64"/>
      <c r="J349" s="64" t="s">
        <v>43</v>
      </c>
      <c r="K349" s="64"/>
    </row>
    <row r="350" spans="1:11" ht="12">
      <c r="A350" s="109">
        <v>19</v>
      </c>
      <c r="E350" s="109">
        <v>19</v>
      </c>
      <c r="F350" s="64"/>
      <c r="G350" s="64"/>
      <c r="H350" s="64"/>
      <c r="I350" s="64"/>
      <c r="J350" s="64"/>
      <c r="K350" s="64"/>
    </row>
    <row r="351" spans="1:11" ht="12">
      <c r="A351" s="109"/>
      <c r="C351" s="110"/>
      <c r="E351" s="109"/>
      <c r="F351" s="106" t="s">
        <v>15</v>
      </c>
      <c r="G351" s="28" t="s">
        <v>15</v>
      </c>
      <c r="H351" s="29" t="s">
        <v>15</v>
      </c>
      <c r="I351" s="106" t="s">
        <v>15</v>
      </c>
      <c r="J351" s="28" t="s">
        <v>15</v>
      </c>
      <c r="K351" s="29" t="s">
        <v>15</v>
      </c>
    </row>
    <row r="352" spans="1:11" ht="12">
      <c r="A352" s="109">
        <v>20</v>
      </c>
      <c r="C352" s="110" t="s">
        <v>167</v>
      </c>
      <c r="E352" s="109">
        <v>20</v>
      </c>
      <c r="G352" s="79"/>
      <c r="H352" s="83">
        <f>SUM(H332:H350)</f>
        <v>0</v>
      </c>
      <c r="I352" s="83"/>
      <c r="J352" s="79"/>
      <c r="K352" s="83">
        <f>SUM(K332:K350)</f>
        <v>0</v>
      </c>
    </row>
    <row r="353" spans="1:11" ht="12">
      <c r="A353" s="112"/>
      <c r="C353" s="16"/>
      <c r="E353" s="59"/>
      <c r="F353" s="106" t="s">
        <v>15</v>
      </c>
      <c r="G353" s="28" t="s">
        <v>15</v>
      </c>
      <c r="H353" s="29" t="s">
        <v>15</v>
      </c>
      <c r="I353" s="106" t="s">
        <v>15</v>
      </c>
      <c r="J353" s="28" t="s">
        <v>15</v>
      </c>
      <c r="K353" s="29" t="s">
        <v>15</v>
      </c>
    </row>
    <row r="354" spans="3:11" ht="12">
      <c r="C354" s="1" t="s">
        <v>168</v>
      </c>
      <c r="F354" s="106"/>
      <c r="G354" s="28"/>
      <c r="H354" s="64"/>
      <c r="I354" s="106"/>
      <c r="J354" s="28"/>
      <c r="K354" s="64"/>
    </row>
    <row r="355" spans="3:11" ht="12">
      <c r="C355" s="1" t="s">
        <v>169</v>
      </c>
      <c r="F355" s="106"/>
      <c r="G355" s="28"/>
      <c r="H355" s="64"/>
      <c r="I355" s="106"/>
      <c r="J355" s="28"/>
      <c r="K355" s="64"/>
    </row>
    <row r="356" ht="12">
      <c r="A356" s="16"/>
    </row>
    <row r="357" spans="1:13" s="49" customFormat="1" ht="12">
      <c r="A357" s="24" t="str">
        <f>$A$83</f>
        <v>Institution No.:  </v>
      </c>
      <c r="E357" s="60"/>
      <c r="G357" s="61"/>
      <c r="H357" s="62"/>
      <c r="J357" s="61"/>
      <c r="K357" s="22" t="s">
        <v>170</v>
      </c>
      <c r="L357" s="158"/>
      <c r="M357" s="158"/>
    </row>
    <row r="358" spans="4:13" s="49" customFormat="1" ht="12">
      <c r="D358" s="76" t="s">
        <v>171</v>
      </c>
      <c r="E358" s="60"/>
      <c r="G358" s="61"/>
      <c r="H358" s="62"/>
      <c r="J358" s="61"/>
      <c r="K358" s="62"/>
      <c r="L358" s="158"/>
      <c r="M358" s="158"/>
    </row>
    <row r="359" spans="1:11" ht="12">
      <c r="A359" s="24" t="str">
        <f>$A$42</f>
        <v>NAME: </v>
      </c>
      <c r="C359" s="1" t="str">
        <f>$D$20</f>
        <v>University of Colorado</v>
      </c>
      <c r="F359" s="108"/>
      <c r="G359" s="102"/>
      <c r="H359" s="64"/>
      <c r="J359" s="21"/>
      <c r="K359" s="26" t="str">
        <f>$K$3</f>
        <v>Date: October 13, 2014</v>
      </c>
    </row>
    <row r="360" spans="1:11" ht="12">
      <c r="A360" s="27" t="s">
        <v>15</v>
      </c>
      <c r="B360" s="27" t="s">
        <v>15</v>
      </c>
      <c r="C360" s="27" t="s">
        <v>15</v>
      </c>
      <c r="D360" s="27" t="s">
        <v>15</v>
      </c>
      <c r="E360" s="27" t="s">
        <v>15</v>
      </c>
      <c r="F360" s="27" t="s">
        <v>15</v>
      </c>
      <c r="G360" s="28" t="s">
        <v>15</v>
      </c>
      <c r="H360" s="29" t="s">
        <v>15</v>
      </c>
      <c r="I360" s="27" t="s">
        <v>15</v>
      </c>
      <c r="J360" s="28" t="s">
        <v>15</v>
      </c>
      <c r="K360" s="29" t="s">
        <v>15</v>
      </c>
    </row>
    <row r="361" spans="1:11" ht="12">
      <c r="A361" s="30" t="s">
        <v>16</v>
      </c>
      <c r="E361" s="30" t="s">
        <v>16</v>
      </c>
      <c r="G361" s="32"/>
      <c r="H361" s="33" t="s">
        <v>18</v>
      </c>
      <c r="I361" s="31"/>
      <c r="J361" s="32"/>
      <c r="K361" s="33" t="s">
        <v>19</v>
      </c>
    </row>
    <row r="362" spans="1:11" ht="12">
      <c r="A362" s="30" t="s">
        <v>20</v>
      </c>
      <c r="C362" s="34" t="s">
        <v>78</v>
      </c>
      <c r="E362" s="30" t="s">
        <v>20</v>
      </c>
      <c r="G362" s="21"/>
      <c r="H362" s="33" t="s">
        <v>23</v>
      </c>
      <c r="J362" s="21"/>
      <c r="K362" s="33" t="s">
        <v>24</v>
      </c>
    </row>
    <row r="363" spans="1:11" ht="12">
      <c r="A363" s="27" t="s">
        <v>15</v>
      </c>
      <c r="B363" s="27" t="s">
        <v>15</v>
      </c>
      <c r="C363" s="27" t="s">
        <v>15</v>
      </c>
      <c r="D363" s="27" t="s">
        <v>15</v>
      </c>
      <c r="E363" s="27" t="s">
        <v>15</v>
      </c>
      <c r="F363" s="27" t="s">
        <v>15</v>
      </c>
      <c r="G363" s="28" t="s">
        <v>15</v>
      </c>
      <c r="H363" s="29" t="s">
        <v>15</v>
      </c>
      <c r="I363" s="27" t="s">
        <v>15</v>
      </c>
      <c r="J363" s="28" t="s">
        <v>15</v>
      </c>
      <c r="K363" s="29" t="s">
        <v>15</v>
      </c>
    </row>
    <row r="364" spans="1:11" ht="12">
      <c r="A364" s="109"/>
      <c r="C364" s="44" t="s">
        <v>172</v>
      </c>
      <c r="E364" s="109"/>
      <c r="G364" s="79"/>
      <c r="H364" s="79"/>
      <c r="I364" s="83"/>
      <c r="J364" s="79"/>
      <c r="K364" s="79"/>
    </row>
    <row r="365" spans="1:13" ht="12">
      <c r="A365" s="109">
        <v>1</v>
      </c>
      <c r="C365" s="113" t="s">
        <v>173</v>
      </c>
      <c r="E365" s="109">
        <v>1</v>
      </c>
      <c r="G365" s="79"/>
      <c r="H365" s="79">
        <v>15791398</v>
      </c>
      <c r="I365" s="83"/>
      <c r="J365" s="79"/>
      <c r="K365" s="79">
        <v>16519003</v>
      </c>
      <c r="M365" s="160"/>
    </row>
    <row r="366" spans="1:13" ht="12">
      <c r="A366" s="109">
        <v>2</v>
      </c>
      <c r="C366" s="17" t="s">
        <v>174</v>
      </c>
      <c r="E366" s="109">
        <v>2</v>
      </c>
      <c r="F366" s="17"/>
      <c r="G366" s="87"/>
      <c r="H366" s="87">
        <v>55268029</v>
      </c>
      <c r="I366" s="87"/>
      <c r="J366" s="87"/>
      <c r="K366" s="87">
        <f>55111376</f>
        <v>55111376</v>
      </c>
      <c r="M366" s="160"/>
    </row>
    <row r="367" spans="1:13" ht="12">
      <c r="A367" s="109">
        <v>3</v>
      </c>
      <c r="C367" s="17" t="s">
        <v>175</v>
      </c>
      <c r="E367" s="109">
        <v>3</v>
      </c>
      <c r="F367" s="17"/>
      <c r="G367" s="87"/>
      <c r="H367" s="87">
        <v>2088487</v>
      </c>
      <c r="I367" s="87"/>
      <c r="J367" s="87"/>
      <c r="K367" s="87">
        <f>2580390-500000</f>
        <v>2080390</v>
      </c>
      <c r="M367" s="160"/>
    </row>
    <row r="368" spans="1:13" ht="12">
      <c r="A368" s="109">
        <v>4</v>
      </c>
      <c r="C368" s="17" t="s">
        <v>176</v>
      </c>
      <c r="E368" s="109">
        <v>4</v>
      </c>
      <c r="F368" s="17"/>
      <c r="G368" s="87"/>
      <c r="H368" s="87">
        <f>1217130+471327</f>
        <v>1688457</v>
      </c>
      <c r="I368" s="87"/>
      <c r="J368" s="87"/>
      <c r="K368" s="87">
        <v>1030165</v>
      </c>
      <c r="M368" s="160"/>
    </row>
    <row r="369" spans="1:13" ht="12">
      <c r="A369" s="109">
        <v>5</v>
      </c>
      <c r="C369" s="17" t="s">
        <v>177</v>
      </c>
      <c r="E369" s="109">
        <v>5</v>
      </c>
      <c r="F369" s="17"/>
      <c r="G369" s="87"/>
      <c r="H369" s="87"/>
      <c r="I369" s="87"/>
      <c r="J369" s="87"/>
      <c r="K369" s="87"/>
      <c r="M369" s="160"/>
    </row>
    <row r="370" spans="1:13" ht="12">
      <c r="A370" s="109">
        <v>6</v>
      </c>
      <c r="C370" s="17" t="s">
        <v>178</v>
      </c>
      <c r="E370" s="109">
        <v>6</v>
      </c>
      <c r="F370" s="17"/>
      <c r="G370" s="87"/>
      <c r="H370" s="87"/>
      <c r="I370" s="87"/>
      <c r="J370" s="87"/>
      <c r="K370" s="87"/>
      <c r="M370" s="160"/>
    </row>
    <row r="371" spans="1:13" ht="12">
      <c r="A371" s="109">
        <v>7</v>
      </c>
      <c r="C371" s="17" t="s">
        <v>179</v>
      </c>
      <c r="E371" s="109">
        <v>7</v>
      </c>
      <c r="F371" s="17"/>
      <c r="G371" s="87"/>
      <c r="H371" s="87"/>
      <c r="I371" s="87"/>
      <c r="J371" s="87"/>
      <c r="K371" s="87"/>
      <c r="M371" s="160"/>
    </row>
    <row r="372" spans="1:13" ht="12">
      <c r="A372" s="109">
        <v>8</v>
      </c>
      <c r="C372" s="17" t="s">
        <v>180</v>
      </c>
      <c r="E372" s="109">
        <v>8</v>
      </c>
      <c r="F372" s="106"/>
      <c r="G372" s="28"/>
      <c r="H372" s="29"/>
      <c r="I372" s="106"/>
      <c r="J372" s="28"/>
      <c r="K372" s="29"/>
      <c r="M372" s="160"/>
    </row>
    <row r="373" spans="1:13" ht="12">
      <c r="A373" s="109">
        <v>9</v>
      </c>
      <c r="C373" s="17"/>
      <c r="E373" s="109">
        <v>9</v>
      </c>
      <c r="F373" s="106"/>
      <c r="G373" s="28"/>
      <c r="H373" s="29"/>
      <c r="I373" s="106"/>
      <c r="J373" s="28"/>
      <c r="K373" s="29"/>
      <c r="M373" s="160"/>
    </row>
    <row r="374" spans="1:13" ht="12">
      <c r="A374" s="109">
        <v>10</v>
      </c>
      <c r="C374" s="17"/>
      <c r="E374" s="109">
        <v>10</v>
      </c>
      <c r="F374" s="106"/>
      <c r="G374" s="28"/>
      <c r="H374" s="29"/>
      <c r="I374" s="106"/>
      <c r="J374" s="28"/>
      <c r="K374" s="29"/>
      <c r="M374" s="160"/>
    </row>
    <row r="375" spans="1:11" ht="12">
      <c r="A375" s="109">
        <v>11</v>
      </c>
      <c r="C375" s="17"/>
      <c r="E375" s="109">
        <v>11</v>
      </c>
      <c r="F375" s="106"/>
      <c r="G375" s="28"/>
      <c r="H375" s="29"/>
      <c r="I375" s="106"/>
      <c r="J375" s="28"/>
      <c r="K375" s="29"/>
    </row>
    <row r="376" spans="1:13" ht="12">
      <c r="A376" s="109">
        <v>12</v>
      </c>
      <c r="C376" s="17"/>
      <c r="E376" s="109">
        <v>12</v>
      </c>
      <c r="F376" s="106"/>
      <c r="G376" s="28"/>
      <c r="H376" s="29"/>
      <c r="I376" s="106"/>
      <c r="J376" s="28"/>
      <c r="K376" s="29"/>
      <c r="M376" s="161"/>
    </row>
    <row r="377" spans="1:13" ht="12">
      <c r="A377" s="109">
        <v>13</v>
      </c>
      <c r="C377" s="17"/>
      <c r="E377" s="109">
        <v>13</v>
      </c>
      <c r="F377" s="106"/>
      <c r="G377" s="28"/>
      <c r="H377" s="29"/>
      <c r="I377" s="106"/>
      <c r="J377" s="28"/>
      <c r="K377" s="29"/>
      <c r="M377" s="160"/>
    </row>
    <row r="378" spans="1:13" ht="12">
      <c r="A378" s="109">
        <v>14</v>
      </c>
      <c r="C378" s="17"/>
      <c r="E378" s="109">
        <v>14</v>
      </c>
      <c r="F378" s="106"/>
      <c r="G378" s="28"/>
      <c r="H378" s="29"/>
      <c r="I378" s="106"/>
      <c r="J378" s="28"/>
      <c r="K378" s="29"/>
      <c r="M378" s="160"/>
    </row>
    <row r="379" spans="1:13" ht="12">
      <c r="A379" s="109">
        <v>15</v>
      </c>
      <c r="E379" s="109">
        <v>15</v>
      </c>
      <c r="F379" s="17"/>
      <c r="G379" s="87"/>
      <c r="H379" s="87"/>
      <c r="I379" s="87"/>
      <c r="J379" s="87"/>
      <c r="K379" s="87"/>
      <c r="M379" s="160"/>
    </row>
    <row r="380" spans="1:13" ht="12">
      <c r="A380" s="109"/>
      <c r="C380" s="17"/>
      <c r="E380" s="109"/>
      <c r="F380" s="17"/>
      <c r="G380" s="87"/>
      <c r="H380" s="87"/>
      <c r="I380" s="87"/>
      <c r="J380" s="87"/>
      <c r="K380" s="87"/>
      <c r="M380" s="160"/>
    </row>
    <row r="381" spans="1:13" ht="12">
      <c r="A381" s="109">
        <v>16</v>
      </c>
      <c r="C381" s="17" t="s">
        <v>181</v>
      </c>
      <c r="E381" s="109">
        <v>16</v>
      </c>
      <c r="F381" s="17"/>
      <c r="G381" s="87"/>
      <c r="H381" s="87">
        <v>1707085</v>
      </c>
      <c r="I381" s="87"/>
      <c r="J381" s="87"/>
      <c r="K381" s="87">
        <v>1732550</v>
      </c>
      <c r="M381" s="160"/>
    </row>
    <row r="382" spans="1:13" ht="12">
      <c r="A382" s="109">
        <v>17</v>
      </c>
      <c r="C382" s="17" t="s">
        <v>182</v>
      </c>
      <c r="E382" s="109">
        <v>17</v>
      </c>
      <c r="F382" s="17"/>
      <c r="G382" s="87"/>
      <c r="H382" s="87"/>
      <c r="I382" s="87"/>
      <c r="J382" s="87"/>
      <c r="K382" s="87"/>
      <c r="M382" s="160"/>
    </row>
    <row r="383" spans="1:13" ht="12">
      <c r="A383" s="109">
        <v>18</v>
      </c>
      <c r="C383" s="17" t="s">
        <v>183</v>
      </c>
      <c r="E383" s="109">
        <v>18</v>
      </c>
      <c r="F383" s="17"/>
      <c r="G383" s="87"/>
      <c r="H383" s="87"/>
      <c r="I383" s="87"/>
      <c r="J383" s="87"/>
      <c r="K383" s="87"/>
      <c r="M383" s="160"/>
    </row>
    <row r="384" spans="1:13" ht="12">
      <c r="A384" s="109">
        <v>19</v>
      </c>
      <c r="C384" s="17" t="s">
        <v>43</v>
      </c>
      <c r="E384" s="109">
        <v>19</v>
      </c>
      <c r="F384" s="17"/>
      <c r="G384" s="87"/>
      <c r="H384" s="87"/>
      <c r="I384" s="87"/>
      <c r="J384" s="87"/>
      <c r="K384" s="87"/>
      <c r="M384" s="160"/>
    </row>
    <row r="385" spans="1:13" ht="12">
      <c r="A385" s="1">
        <v>20</v>
      </c>
      <c r="C385" s="17"/>
      <c r="E385" s="1">
        <v>20</v>
      </c>
      <c r="F385" s="106"/>
      <c r="G385" s="28"/>
      <c r="H385" s="29"/>
      <c r="I385" s="106"/>
      <c r="J385" s="28"/>
      <c r="K385" s="29"/>
      <c r="M385" s="160"/>
    </row>
    <row r="386" spans="1:13" ht="12">
      <c r="A386" s="1">
        <v>21</v>
      </c>
      <c r="C386" s="17"/>
      <c r="E386" s="1">
        <v>21</v>
      </c>
      <c r="F386" s="106"/>
      <c r="G386" s="28"/>
      <c r="H386" s="29"/>
      <c r="I386" s="106"/>
      <c r="J386" s="28"/>
      <c r="K386" s="29"/>
      <c r="M386" s="161"/>
    </row>
    <row r="387" spans="1:11" ht="12">
      <c r="A387" s="1">
        <v>22</v>
      </c>
      <c r="C387" s="17"/>
      <c r="E387" s="1">
        <v>22</v>
      </c>
      <c r="F387" s="106"/>
      <c r="G387" s="28"/>
      <c r="H387" s="29"/>
      <c r="I387" s="106"/>
      <c r="J387" s="28"/>
      <c r="K387" s="29"/>
    </row>
    <row r="388" spans="1:11" ht="12">
      <c r="A388" s="1">
        <v>23</v>
      </c>
      <c r="C388" s="17"/>
      <c r="E388" s="1">
        <v>23</v>
      </c>
      <c r="F388" s="106"/>
      <c r="G388" s="28"/>
      <c r="H388" s="29"/>
      <c r="I388" s="106"/>
      <c r="J388" s="28"/>
      <c r="K388" s="29"/>
    </row>
    <row r="389" spans="1:11" ht="12">
      <c r="A389" s="1">
        <v>24</v>
      </c>
      <c r="C389" s="17"/>
      <c r="E389" s="1">
        <v>24</v>
      </c>
      <c r="F389" s="106"/>
      <c r="G389" s="28"/>
      <c r="H389" s="29"/>
      <c r="I389" s="106"/>
      <c r="J389" s="28"/>
      <c r="K389" s="29"/>
    </row>
    <row r="390" spans="1:11" ht="12">
      <c r="A390" s="109"/>
      <c r="C390" s="17"/>
      <c r="E390" s="109"/>
      <c r="F390" s="106" t="s">
        <v>15</v>
      </c>
      <c r="G390" s="28" t="s">
        <v>15</v>
      </c>
      <c r="H390" s="29"/>
      <c r="I390" s="106"/>
      <c r="J390" s="28"/>
      <c r="K390" s="29"/>
    </row>
    <row r="391" spans="1:11" ht="12">
      <c r="A391" s="109">
        <v>25</v>
      </c>
      <c r="C391" s="16" t="s">
        <v>184</v>
      </c>
      <c r="E391" s="109">
        <v>25</v>
      </c>
      <c r="G391" s="79"/>
      <c r="H391" s="83">
        <f>SUM(H365:H389)</f>
        <v>76543456</v>
      </c>
      <c r="I391" s="83"/>
      <c r="J391" s="79"/>
      <c r="K391" s="83">
        <f>SUM(K365:K389)</f>
        <v>76473484</v>
      </c>
    </row>
    <row r="392" spans="1:11" ht="12">
      <c r="A392" s="109"/>
      <c r="C392" s="16"/>
      <c r="E392" s="109"/>
      <c r="F392" s="106" t="s">
        <v>15</v>
      </c>
      <c r="G392" s="28" t="s">
        <v>15</v>
      </c>
      <c r="H392" s="29"/>
      <c r="I392" s="106"/>
      <c r="J392" s="28"/>
      <c r="K392" s="29"/>
    </row>
    <row r="393" spans="1:11" ht="12">
      <c r="A393" s="109">
        <v>26</v>
      </c>
      <c r="C393" s="16" t="s">
        <v>185</v>
      </c>
      <c r="E393" s="109">
        <v>26</v>
      </c>
      <c r="G393" s="79"/>
      <c r="H393" s="79">
        <v>-88728</v>
      </c>
      <c r="I393" s="83"/>
      <c r="J393" s="79"/>
      <c r="K393" s="79">
        <v>0</v>
      </c>
    </row>
    <row r="394" spans="1:11" ht="12">
      <c r="A394" s="109">
        <v>27</v>
      </c>
      <c r="E394" s="109">
        <v>27</v>
      </c>
      <c r="G394" s="79"/>
      <c r="H394" s="79"/>
      <c r="I394" s="83"/>
      <c r="J394" s="79"/>
      <c r="K394" s="79"/>
    </row>
    <row r="395" spans="1:11" ht="12">
      <c r="A395" s="109">
        <v>28</v>
      </c>
      <c r="E395" s="109">
        <v>28</v>
      </c>
      <c r="G395" s="83"/>
      <c r="H395" s="83"/>
      <c r="I395" s="83"/>
      <c r="J395" s="83"/>
      <c r="K395" s="83"/>
    </row>
    <row r="396" spans="1:11" ht="12">
      <c r="A396" s="109">
        <v>29</v>
      </c>
      <c r="C396" s="1" t="s">
        <v>43</v>
      </c>
      <c r="E396" s="109">
        <v>29</v>
      </c>
      <c r="G396" s="83"/>
      <c r="H396" s="83"/>
      <c r="I396" s="83"/>
      <c r="J396" s="83"/>
      <c r="K396" s="83"/>
    </row>
    <row r="397" spans="1:11" ht="12">
      <c r="A397" s="109"/>
      <c r="C397" s="110"/>
      <c r="E397" s="109"/>
      <c r="F397" s="106" t="s">
        <v>15</v>
      </c>
      <c r="G397" s="28" t="s">
        <v>15</v>
      </c>
      <c r="H397" s="29"/>
      <c r="I397" s="106"/>
      <c r="J397" s="28"/>
      <c r="K397" s="29"/>
    </row>
    <row r="398" spans="1:11" ht="12">
      <c r="A398" s="109">
        <v>30</v>
      </c>
      <c r="C398" s="110" t="s">
        <v>186</v>
      </c>
      <c r="E398" s="109">
        <v>30</v>
      </c>
      <c r="G398" s="79"/>
      <c r="H398" s="83">
        <f>SUM(H391:H396)</f>
        <v>76454728</v>
      </c>
      <c r="I398" s="83"/>
      <c r="J398" s="79"/>
      <c r="K398" s="83">
        <f>SUM(K391:K396)</f>
        <v>76473484</v>
      </c>
    </row>
    <row r="399" spans="1:11" ht="12">
      <c r="A399" s="112"/>
      <c r="C399" s="16"/>
      <c r="E399" s="59"/>
      <c r="F399" s="106" t="s">
        <v>15</v>
      </c>
      <c r="G399" s="28" t="s">
        <v>15</v>
      </c>
      <c r="H399" s="29" t="s">
        <v>15</v>
      </c>
      <c r="I399" s="106" t="s">
        <v>15</v>
      </c>
      <c r="J399" s="28" t="s">
        <v>15</v>
      </c>
      <c r="K399" s="29" t="s">
        <v>15</v>
      </c>
    </row>
    <row r="400" spans="3:11" ht="12">
      <c r="C400" s="1" t="s">
        <v>168</v>
      </c>
      <c r="F400" s="106"/>
      <c r="G400" s="28"/>
      <c r="H400" s="64"/>
      <c r="I400" s="106"/>
      <c r="J400" s="28"/>
      <c r="K400" s="64"/>
    </row>
    <row r="401" spans="3:11" ht="12">
      <c r="C401" s="1" t="s">
        <v>169</v>
      </c>
      <c r="F401" s="106"/>
      <c r="G401" s="28"/>
      <c r="H401" s="64"/>
      <c r="I401" s="106"/>
      <c r="J401" s="28"/>
      <c r="K401" s="64"/>
    </row>
    <row r="402" spans="3:11" ht="12">
      <c r="C402" s="1" t="s">
        <v>187</v>
      </c>
      <c r="F402" s="106"/>
      <c r="G402" s="28"/>
      <c r="H402" s="64"/>
      <c r="I402" s="106"/>
      <c r="J402" s="28"/>
      <c r="K402" s="64"/>
    </row>
    <row r="403" spans="3:11" ht="12">
      <c r="C403" s="1" t="s">
        <v>188</v>
      </c>
      <c r="F403" s="106"/>
      <c r="G403" s="28"/>
      <c r="H403" s="64"/>
      <c r="I403" s="106"/>
      <c r="J403" s="28"/>
      <c r="K403" s="64"/>
    </row>
    <row r="404" spans="3:11" ht="12">
      <c r="C404" s="1" t="s">
        <v>189</v>
      </c>
      <c r="F404" s="106"/>
      <c r="G404" s="28"/>
      <c r="H404" s="64"/>
      <c r="I404" s="106"/>
      <c r="J404" s="28"/>
      <c r="K404" s="64"/>
    </row>
    <row r="405" spans="3:11" ht="12">
      <c r="C405" s="1" t="s">
        <v>190</v>
      </c>
      <c r="F405" s="106"/>
      <c r="G405" s="28"/>
      <c r="H405" s="64"/>
      <c r="I405" s="106"/>
      <c r="J405" s="28"/>
      <c r="K405" s="64"/>
    </row>
    <row r="406" spans="6:11" ht="12">
      <c r="F406" s="106"/>
      <c r="G406" s="28"/>
      <c r="H406" s="64"/>
      <c r="I406" s="106"/>
      <c r="J406" s="28"/>
      <c r="K406" s="64"/>
    </row>
    <row r="407" spans="1:11" ht="12">
      <c r="A407" s="112"/>
      <c r="C407" s="16"/>
      <c r="E407" s="59"/>
      <c r="F407" s="106"/>
      <c r="G407" s="28"/>
      <c r="H407" s="29"/>
      <c r="I407" s="106"/>
      <c r="J407" s="28"/>
      <c r="K407" s="29"/>
    </row>
    <row r="410" spans="1:13" s="49" customFormat="1" ht="12">
      <c r="A410" s="24" t="str">
        <f>$A$83</f>
        <v>Institution No.:  </v>
      </c>
      <c r="E410" s="60"/>
      <c r="G410" s="61"/>
      <c r="H410" s="62"/>
      <c r="J410" s="61"/>
      <c r="K410" s="22" t="s">
        <v>191</v>
      </c>
      <c r="L410" s="158"/>
      <c r="M410" s="158"/>
    </row>
    <row r="411" spans="1:11" ht="12.75" customHeight="1">
      <c r="A411" s="63" t="s">
        <v>192</v>
      </c>
      <c r="B411" s="63"/>
      <c r="C411" s="63"/>
      <c r="D411" s="63"/>
      <c r="E411" s="63"/>
      <c r="F411" s="63"/>
      <c r="G411" s="63"/>
      <c r="H411" s="63"/>
      <c r="I411" s="63"/>
      <c r="J411" s="63"/>
      <c r="K411" s="63"/>
    </row>
    <row r="412" spans="1:11" ht="12">
      <c r="A412" s="24" t="str">
        <f>$A$42</f>
        <v>NAME: </v>
      </c>
      <c r="C412" s="1" t="str">
        <f>$D$20</f>
        <v>University of Colorado</v>
      </c>
      <c r="H412" s="64"/>
      <c r="J412" s="21"/>
      <c r="K412" s="26" t="str">
        <f>$K$3</f>
        <v>Date: October 13, 2014</v>
      </c>
    </row>
    <row r="413" spans="1:11" ht="12">
      <c r="A413" s="27" t="s">
        <v>15</v>
      </c>
      <c r="B413" s="27" t="s">
        <v>15</v>
      </c>
      <c r="C413" s="27" t="s">
        <v>15</v>
      </c>
      <c r="D413" s="27" t="s">
        <v>15</v>
      </c>
      <c r="E413" s="27" t="s">
        <v>15</v>
      </c>
      <c r="F413" s="27" t="s">
        <v>15</v>
      </c>
      <c r="G413" s="28" t="s">
        <v>15</v>
      </c>
      <c r="H413" s="29" t="s">
        <v>15</v>
      </c>
      <c r="I413" s="27" t="s">
        <v>15</v>
      </c>
      <c r="J413" s="28" t="s">
        <v>15</v>
      </c>
      <c r="K413" s="29" t="s">
        <v>15</v>
      </c>
    </row>
    <row r="414" spans="1:11" ht="12">
      <c r="A414" s="30" t="s">
        <v>16</v>
      </c>
      <c r="E414" s="30" t="s">
        <v>16</v>
      </c>
      <c r="F414" s="31"/>
      <c r="G414" s="32"/>
      <c r="H414" s="33" t="s">
        <v>18</v>
      </c>
      <c r="I414" s="31"/>
      <c r="J414" s="32"/>
      <c r="K414" s="33" t="s">
        <v>19</v>
      </c>
    </row>
    <row r="415" spans="1:11" ht="12">
      <c r="A415" s="30" t="s">
        <v>20</v>
      </c>
      <c r="C415" s="34" t="s">
        <v>78</v>
      </c>
      <c r="E415" s="30" t="s">
        <v>20</v>
      </c>
      <c r="F415" s="31"/>
      <c r="G415" s="32"/>
      <c r="H415" s="33" t="s">
        <v>23</v>
      </c>
      <c r="I415" s="31"/>
      <c r="J415" s="32"/>
      <c r="K415" s="33" t="s">
        <v>24</v>
      </c>
    </row>
    <row r="416" spans="1:11" ht="12">
      <c r="A416" s="27" t="s">
        <v>15</v>
      </c>
      <c r="B416" s="27" t="s">
        <v>15</v>
      </c>
      <c r="C416" s="27" t="s">
        <v>15</v>
      </c>
      <c r="D416" s="27" t="s">
        <v>15</v>
      </c>
      <c r="E416" s="27" t="s">
        <v>15</v>
      </c>
      <c r="F416" s="27" t="s">
        <v>15</v>
      </c>
      <c r="G416" s="28" t="s">
        <v>15</v>
      </c>
      <c r="H416" s="29" t="s">
        <v>15</v>
      </c>
      <c r="I416" s="27" t="s">
        <v>15</v>
      </c>
      <c r="J416" s="28" t="s">
        <v>15</v>
      </c>
      <c r="K416" s="29" t="s">
        <v>15</v>
      </c>
    </row>
    <row r="417" spans="1:11" ht="12">
      <c r="A417" s="114">
        <v>1</v>
      </c>
      <c r="C417" s="16" t="s">
        <v>193</v>
      </c>
      <c r="E417" s="114">
        <v>1</v>
      </c>
      <c r="F417" s="17"/>
      <c r="G417" s="18"/>
      <c r="H417" s="3">
        <v>27676349</v>
      </c>
      <c r="I417" s="17"/>
      <c r="J417" s="18"/>
      <c r="K417" s="19">
        <v>31859432</v>
      </c>
    </row>
    <row r="418" spans="1:11" ht="12">
      <c r="A418" s="114">
        <f aca="true" t="shared" si="1" ref="A418:A440">(A417+1)</f>
        <v>2</v>
      </c>
      <c r="C418" s="16" t="s">
        <v>194</v>
      </c>
      <c r="E418" s="114">
        <f aca="true" t="shared" si="2" ref="E418:E440">(E417+1)</f>
        <v>2</v>
      </c>
      <c r="F418" s="17"/>
      <c r="G418" s="115"/>
      <c r="H418" s="115"/>
      <c r="I418" s="115"/>
      <c r="J418" s="115"/>
      <c r="K418" s="115"/>
    </row>
    <row r="419" spans="1:11" ht="12">
      <c r="A419" s="114">
        <f t="shared" si="1"/>
        <v>3</v>
      </c>
      <c r="C419" s="16"/>
      <c r="E419" s="114">
        <f t="shared" si="2"/>
        <v>3</v>
      </c>
      <c r="F419" s="17"/>
      <c r="G419" s="115"/>
      <c r="H419" s="115"/>
      <c r="I419" s="115"/>
      <c r="J419" s="115"/>
      <c r="K419" s="115"/>
    </row>
    <row r="420" spans="1:11" ht="12">
      <c r="A420" s="114">
        <f t="shared" si="1"/>
        <v>4</v>
      </c>
      <c r="C420" s="16"/>
      <c r="E420" s="114">
        <f t="shared" si="2"/>
        <v>4</v>
      </c>
      <c r="F420" s="17"/>
      <c r="G420" s="115"/>
      <c r="H420" s="115"/>
      <c r="I420" s="115"/>
      <c r="J420" s="115"/>
      <c r="K420" s="115"/>
    </row>
    <row r="421" spans="1:11" ht="12">
      <c r="A421" s="114">
        <f>(A420+1)</f>
        <v>5</v>
      </c>
      <c r="C421" s="17"/>
      <c r="E421" s="114">
        <f>(E420+1)</f>
        <v>5</v>
      </c>
      <c r="F421" s="17"/>
      <c r="G421" s="115"/>
      <c r="H421" s="115"/>
      <c r="I421" s="115"/>
      <c r="J421" s="115"/>
      <c r="K421" s="115"/>
    </row>
    <row r="422" spans="1:11" ht="12">
      <c r="A422" s="114">
        <f t="shared" si="1"/>
        <v>6</v>
      </c>
      <c r="C422" s="17"/>
      <c r="E422" s="114">
        <f t="shared" si="2"/>
        <v>6</v>
      </c>
      <c r="F422" s="17"/>
      <c r="G422" s="115"/>
      <c r="H422" s="115"/>
      <c r="I422" s="115"/>
      <c r="J422" s="115"/>
      <c r="K422" s="115"/>
    </row>
    <row r="423" spans="1:11" ht="12">
      <c r="A423" s="114">
        <f>(A422+1)</f>
        <v>7</v>
      </c>
      <c r="C423" s="16"/>
      <c r="E423" s="114">
        <f>(E422+1)</f>
        <v>7</v>
      </c>
      <c r="F423" s="17"/>
      <c r="G423" s="115"/>
      <c r="H423" s="115"/>
      <c r="I423" s="115"/>
      <c r="J423" s="115"/>
      <c r="K423" s="115"/>
    </row>
    <row r="424" spans="1:11" ht="12">
      <c r="A424" s="114">
        <f>(A423+1)</f>
        <v>8</v>
      </c>
      <c r="C424" s="17"/>
      <c r="E424" s="114">
        <f>(E423+1)</f>
        <v>8</v>
      </c>
      <c r="F424" s="17"/>
      <c r="G424" s="115"/>
      <c r="H424" s="115"/>
      <c r="I424" s="115"/>
      <c r="J424" s="115"/>
      <c r="K424" s="115"/>
    </row>
    <row r="425" spans="1:11" ht="12">
      <c r="A425" s="114">
        <f t="shared" si="1"/>
        <v>9</v>
      </c>
      <c r="C425" s="17"/>
      <c r="E425" s="114">
        <f t="shared" si="2"/>
        <v>9</v>
      </c>
      <c r="F425" s="17"/>
      <c r="G425" s="115"/>
      <c r="H425" s="115"/>
      <c r="I425" s="115"/>
      <c r="J425" s="115"/>
      <c r="K425" s="115"/>
    </row>
    <row r="426" spans="1:11" ht="12">
      <c r="A426" s="114">
        <f t="shared" si="1"/>
        <v>10</v>
      </c>
      <c r="E426" s="114">
        <f t="shared" si="2"/>
        <v>10</v>
      </c>
      <c r="F426" s="17"/>
      <c r="G426" s="115"/>
      <c r="H426" s="115"/>
      <c r="I426" s="115"/>
      <c r="J426" s="115"/>
      <c r="K426" s="115"/>
    </row>
    <row r="427" spans="1:11" ht="12">
      <c r="A427" s="114">
        <f t="shared" si="1"/>
        <v>11</v>
      </c>
      <c r="E427" s="114">
        <f t="shared" si="2"/>
        <v>11</v>
      </c>
      <c r="F427" s="17"/>
      <c r="G427" s="115"/>
      <c r="H427" s="115"/>
      <c r="I427" s="115"/>
      <c r="J427" s="115"/>
      <c r="K427" s="115"/>
    </row>
    <row r="428" spans="1:11" ht="12">
      <c r="A428" s="114">
        <f t="shared" si="1"/>
        <v>12</v>
      </c>
      <c r="E428" s="114">
        <f t="shared" si="2"/>
        <v>12</v>
      </c>
      <c r="F428" s="17"/>
      <c r="G428" s="115"/>
      <c r="H428" s="115"/>
      <c r="I428" s="115"/>
      <c r="J428" s="115"/>
      <c r="K428" s="115"/>
    </row>
    <row r="429" spans="1:11" ht="12">
      <c r="A429" s="114">
        <f t="shared" si="1"/>
        <v>13</v>
      </c>
      <c r="C429" s="17"/>
      <c r="E429" s="114">
        <f t="shared" si="2"/>
        <v>13</v>
      </c>
      <c r="F429" s="17"/>
      <c r="G429" s="115"/>
      <c r="H429" s="115"/>
      <c r="I429" s="115"/>
      <c r="J429" s="115"/>
      <c r="K429" s="115"/>
    </row>
    <row r="430" spans="1:11" ht="12">
      <c r="A430" s="114">
        <f t="shared" si="1"/>
        <v>14</v>
      </c>
      <c r="C430" s="17" t="s">
        <v>195</v>
      </c>
      <c r="E430" s="114">
        <f t="shared" si="2"/>
        <v>14</v>
      </c>
      <c r="F430" s="17"/>
      <c r="G430" s="115"/>
      <c r="H430" s="115"/>
      <c r="I430" s="115"/>
      <c r="J430" s="115"/>
      <c r="K430" s="115"/>
    </row>
    <row r="431" spans="1:11" ht="12">
      <c r="A431" s="114">
        <f t="shared" si="1"/>
        <v>15</v>
      </c>
      <c r="C431" s="17"/>
      <c r="E431" s="114">
        <f t="shared" si="2"/>
        <v>15</v>
      </c>
      <c r="F431" s="17"/>
      <c r="G431" s="115"/>
      <c r="H431" s="115"/>
      <c r="I431" s="115"/>
      <c r="J431" s="115"/>
      <c r="K431" s="115"/>
    </row>
    <row r="432" spans="1:11" ht="12">
      <c r="A432" s="114">
        <f t="shared" si="1"/>
        <v>16</v>
      </c>
      <c r="C432" s="17"/>
      <c r="E432" s="114">
        <f t="shared" si="2"/>
        <v>16</v>
      </c>
      <c r="F432" s="17"/>
      <c r="G432" s="115"/>
      <c r="H432" s="115"/>
      <c r="I432" s="115"/>
      <c r="J432" s="115"/>
      <c r="K432" s="115"/>
    </row>
    <row r="433" spans="1:11" ht="12">
      <c r="A433" s="114">
        <f t="shared" si="1"/>
        <v>17</v>
      </c>
      <c r="C433" s="17"/>
      <c r="E433" s="114">
        <f t="shared" si="2"/>
        <v>17</v>
      </c>
      <c r="F433" s="17"/>
      <c r="G433" s="115"/>
      <c r="H433" s="115"/>
      <c r="I433" s="115"/>
      <c r="J433" s="115"/>
      <c r="K433" s="115"/>
    </row>
    <row r="434" spans="1:11" ht="12">
      <c r="A434" s="114">
        <f t="shared" si="1"/>
        <v>18</v>
      </c>
      <c r="C434" s="17"/>
      <c r="E434" s="114">
        <f t="shared" si="2"/>
        <v>18</v>
      </c>
      <c r="F434" s="17"/>
      <c r="G434" s="115"/>
      <c r="H434" s="115"/>
      <c r="I434" s="115"/>
      <c r="J434" s="115"/>
      <c r="K434" s="115"/>
    </row>
    <row r="435" spans="1:11" ht="12">
      <c r="A435" s="114">
        <f t="shared" si="1"/>
        <v>19</v>
      </c>
      <c r="C435" s="17"/>
      <c r="E435" s="114">
        <f t="shared" si="2"/>
        <v>19</v>
      </c>
      <c r="F435" s="17"/>
      <c r="G435" s="115"/>
      <c r="H435" s="115"/>
      <c r="I435" s="115"/>
      <c r="J435" s="115"/>
      <c r="K435" s="115"/>
    </row>
    <row r="436" spans="1:11" ht="12">
      <c r="A436" s="114">
        <f t="shared" si="1"/>
        <v>20</v>
      </c>
      <c r="C436" s="17"/>
      <c r="E436" s="114">
        <f t="shared" si="2"/>
        <v>20</v>
      </c>
      <c r="F436" s="17"/>
      <c r="G436" s="115"/>
      <c r="H436" s="115"/>
      <c r="I436" s="115"/>
      <c r="J436" s="115"/>
      <c r="K436" s="115"/>
    </row>
    <row r="437" spans="1:11" ht="12">
      <c r="A437" s="114">
        <f t="shared" si="1"/>
        <v>21</v>
      </c>
      <c r="C437" s="17"/>
      <c r="E437" s="114">
        <f t="shared" si="2"/>
        <v>21</v>
      </c>
      <c r="F437" s="17"/>
      <c r="G437" s="115"/>
      <c r="H437" s="115"/>
      <c r="I437" s="115"/>
      <c r="J437" s="115"/>
      <c r="K437" s="115"/>
    </row>
    <row r="438" spans="1:11" ht="12">
      <c r="A438" s="114">
        <f t="shared" si="1"/>
        <v>22</v>
      </c>
      <c r="C438" s="17"/>
      <c r="E438" s="114">
        <f t="shared" si="2"/>
        <v>22</v>
      </c>
      <c r="F438" s="17"/>
      <c r="G438" s="115"/>
      <c r="H438" s="115"/>
      <c r="I438" s="115"/>
      <c r="J438" s="115"/>
      <c r="K438" s="115"/>
    </row>
    <row r="439" spans="1:11" ht="12">
      <c r="A439" s="114">
        <f t="shared" si="1"/>
        <v>23</v>
      </c>
      <c r="C439" s="17"/>
      <c r="E439" s="114">
        <f t="shared" si="2"/>
        <v>23</v>
      </c>
      <c r="F439" s="17"/>
      <c r="G439" s="115"/>
      <c r="H439" s="115"/>
      <c r="I439" s="115"/>
      <c r="J439" s="115"/>
      <c r="K439" s="115"/>
    </row>
    <row r="440" spans="1:11" ht="12">
      <c r="A440" s="114">
        <f t="shared" si="1"/>
        <v>24</v>
      </c>
      <c r="C440" s="17"/>
      <c r="E440" s="114">
        <f t="shared" si="2"/>
        <v>24</v>
      </c>
      <c r="F440" s="17"/>
      <c r="G440" s="115"/>
      <c r="H440" s="115"/>
      <c r="I440" s="115"/>
      <c r="J440" s="115"/>
      <c r="K440" s="115"/>
    </row>
    <row r="441" spans="1:11" ht="12">
      <c r="A441" s="116"/>
      <c r="E441" s="116"/>
      <c r="F441" s="106" t="s">
        <v>15</v>
      </c>
      <c r="G441" s="28" t="s">
        <v>15</v>
      </c>
      <c r="H441" s="29"/>
      <c r="I441" s="106"/>
      <c r="J441" s="28"/>
      <c r="K441" s="29"/>
    </row>
    <row r="442" spans="1:11" ht="12">
      <c r="A442" s="114">
        <f>(A440+1)</f>
        <v>25</v>
      </c>
      <c r="C442" s="16" t="s">
        <v>196</v>
      </c>
      <c r="E442" s="114">
        <f>(E440+1)</f>
        <v>25</v>
      </c>
      <c r="G442" s="117"/>
      <c r="H442" s="118">
        <f>SUM(H417:H440)</f>
        <v>27676349</v>
      </c>
      <c r="I442" s="118"/>
      <c r="J442" s="117"/>
      <c r="K442" s="118">
        <f>SUM(K417:K440)</f>
        <v>31859432</v>
      </c>
    </row>
    <row r="443" spans="1:11" ht="12">
      <c r="A443" s="114"/>
      <c r="C443" s="16"/>
      <c r="E443" s="114"/>
      <c r="F443" s="106" t="s">
        <v>15</v>
      </c>
      <c r="G443" s="28" t="s">
        <v>15</v>
      </c>
      <c r="H443" s="29"/>
      <c r="I443" s="106"/>
      <c r="J443" s="28"/>
      <c r="K443" s="29"/>
    </row>
    <row r="444" ht="12">
      <c r="E444" s="59"/>
    </row>
    <row r="445" ht="12">
      <c r="E445" s="59"/>
    </row>
    <row r="447" spans="5:11" ht="12">
      <c r="E447" s="59"/>
      <c r="G447" s="21"/>
      <c r="H447" s="64"/>
      <c r="J447" s="21"/>
      <c r="K447" s="64"/>
    </row>
    <row r="448" spans="1:13" s="49" customFormat="1" ht="12">
      <c r="A448" s="24" t="str">
        <f>$A$83</f>
        <v>Institution No.:  </v>
      </c>
      <c r="E448" s="60"/>
      <c r="G448" s="61"/>
      <c r="H448" s="62"/>
      <c r="J448" s="61"/>
      <c r="K448" s="22" t="s">
        <v>197</v>
      </c>
      <c r="L448" s="158"/>
      <c r="M448" s="158"/>
    </row>
    <row r="449" spans="1:13" s="49" customFormat="1" ht="12">
      <c r="A449" s="119" t="s">
        <v>198</v>
      </c>
      <c r="B449" s="119"/>
      <c r="C449" s="119"/>
      <c r="D449" s="119"/>
      <c r="E449" s="119"/>
      <c r="F449" s="119"/>
      <c r="G449" s="119"/>
      <c r="H449" s="119"/>
      <c r="I449" s="119"/>
      <c r="J449" s="119"/>
      <c r="K449" s="119"/>
      <c r="L449" s="158"/>
      <c r="M449" s="158"/>
    </row>
    <row r="450" spans="1:11" ht="12">
      <c r="A450" s="24" t="str">
        <f>$A$42</f>
        <v>NAME: </v>
      </c>
      <c r="C450" s="1" t="str">
        <f>$D$20</f>
        <v>University of Colorado</v>
      </c>
      <c r="G450" s="120"/>
      <c r="H450" s="64"/>
      <c r="J450" s="21"/>
      <c r="K450" s="26" t="str">
        <f>$K$3</f>
        <v>Date: October 13, 2014</v>
      </c>
    </row>
    <row r="451" spans="1:11" ht="12">
      <c r="A451" s="27" t="s">
        <v>15</v>
      </c>
      <c r="B451" s="27" t="s">
        <v>15</v>
      </c>
      <c r="C451" s="27" t="s">
        <v>15</v>
      </c>
      <c r="D451" s="27" t="s">
        <v>15</v>
      </c>
      <c r="E451" s="27" t="s">
        <v>15</v>
      </c>
      <c r="F451" s="27" t="s">
        <v>15</v>
      </c>
      <c r="G451" s="28" t="s">
        <v>15</v>
      </c>
      <c r="H451" s="29" t="s">
        <v>15</v>
      </c>
      <c r="I451" s="27" t="s">
        <v>15</v>
      </c>
      <c r="J451" s="28" t="s">
        <v>15</v>
      </c>
      <c r="K451" s="29" t="s">
        <v>15</v>
      </c>
    </row>
    <row r="452" spans="1:13" ht="12">
      <c r="A452" s="30" t="s">
        <v>16</v>
      </c>
      <c r="E452" s="30" t="s">
        <v>16</v>
      </c>
      <c r="F452" s="31"/>
      <c r="G452" s="32"/>
      <c r="H452" s="33" t="s">
        <v>18</v>
      </c>
      <c r="I452" s="31"/>
      <c r="J452" s="32"/>
      <c r="K452" s="33" t="s">
        <v>19</v>
      </c>
      <c r="M452" s="181"/>
    </row>
    <row r="453" spans="1:13" ht="12">
      <c r="A453" s="30" t="s">
        <v>20</v>
      </c>
      <c r="C453" s="34" t="s">
        <v>78</v>
      </c>
      <c r="E453" s="30" t="s">
        <v>20</v>
      </c>
      <c r="F453" s="31"/>
      <c r="G453" s="32" t="s">
        <v>22</v>
      </c>
      <c r="H453" s="33" t="s">
        <v>23</v>
      </c>
      <c r="I453" s="31"/>
      <c r="J453" s="32" t="s">
        <v>22</v>
      </c>
      <c r="K453" s="33" t="s">
        <v>24</v>
      </c>
      <c r="M453" s="182"/>
    </row>
    <row r="454" spans="1:13" ht="12">
      <c r="A454" s="27" t="s">
        <v>15</v>
      </c>
      <c r="B454" s="27" t="s">
        <v>15</v>
      </c>
      <c r="C454" s="27" t="s">
        <v>15</v>
      </c>
      <c r="D454" s="27" t="s">
        <v>15</v>
      </c>
      <c r="E454" s="27" t="s">
        <v>15</v>
      </c>
      <c r="F454" s="27" t="s">
        <v>15</v>
      </c>
      <c r="G454" s="28" t="s">
        <v>15</v>
      </c>
      <c r="H454" s="29" t="s">
        <v>15</v>
      </c>
      <c r="I454" s="27" t="s">
        <v>15</v>
      </c>
      <c r="J454" s="28" t="s">
        <v>15</v>
      </c>
      <c r="K454" s="29" t="s">
        <v>15</v>
      </c>
      <c r="M454" s="181"/>
    </row>
    <row r="455" spans="1:13" ht="12">
      <c r="A455" s="15">
        <v>1</v>
      </c>
      <c r="B455" s="27"/>
      <c r="C455" s="16" t="s">
        <v>199</v>
      </c>
      <c r="D455" s="27"/>
      <c r="E455" s="15">
        <v>1</v>
      </c>
      <c r="F455" s="27"/>
      <c r="G455" s="183">
        <v>1382</v>
      </c>
      <c r="H455" s="183">
        <v>147352553</v>
      </c>
      <c r="I455" s="183"/>
      <c r="J455" s="183">
        <v>1386</v>
      </c>
      <c r="K455" s="183">
        <v>153825323</v>
      </c>
      <c r="L455" s="160"/>
      <c r="M455" s="182"/>
    </row>
    <row r="456" spans="1:13" ht="12">
      <c r="A456" s="15">
        <v>2</v>
      </c>
      <c r="B456" s="27"/>
      <c r="C456" s="16" t="s">
        <v>200</v>
      </c>
      <c r="D456" s="27"/>
      <c r="E456" s="15">
        <v>2</v>
      </c>
      <c r="F456" s="27"/>
      <c r="G456" s="184"/>
      <c r="H456" s="183">
        <v>41261520</v>
      </c>
      <c r="I456" s="184"/>
      <c r="J456" s="184"/>
      <c r="K456" s="184">
        <v>44692872</v>
      </c>
      <c r="L456" s="160"/>
      <c r="M456" s="182"/>
    </row>
    <row r="457" spans="1:13" ht="12">
      <c r="A457" s="15">
        <v>3</v>
      </c>
      <c r="C457" s="16" t="s">
        <v>201</v>
      </c>
      <c r="E457" s="15">
        <v>3</v>
      </c>
      <c r="F457" s="17"/>
      <c r="G457" s="183">
        <v>742</v>
      </c>
      <c r="H457" s="123">
        <v>27269361</v>
      </c>
      <c r="I457" s="123"/>
      <c r="J457" s="183">
        <v>749</v>
      </c>
      <c r="K457" s="123">
        <v>27566825</v>
      </c>
      <c r="L457" s="160"/>
      <c r="M457" s="182"/>
    </row>
    <row r="458" spans="1:13" ht="12">
      <c r="A458" s="15">
        <v>4</v>
      </c>
      <c r="C458" s="16" t="s">
        <v>202</v>
      </c>
      <c r="E458" s="15">
        <v>4</v>
      </c>
      <c r="F458" s="17"/>
      <c r="G458" s="183"/>
      <c r="H458" s="123">
        <v>21164560</v>
      </c>
      <c r="I458" s="123"/>
      <c r="J458" s="121"/>
      <c r="K458" s="123">
        <v>21590859</v>
      </c>
      <c r="L458" s="160"/>
      <c r="M458" s="182"/>
    </row>
    <row r="459" spans="1:13" ht="12">
      <c r="A459" s="15">
        <v>5</v>
      </c>
      <c r="C459" s="16" t="s">
        <v>203</v>
      </c>
      <c r="E459" s="15">
        <v>5</v>
      </c>
      <c r="F459" s="17"/>
      <c r="G459" s="183">
        <f>G455+G457</f>
        <v>2124</v>
      </c>
      <c r="H459" s="183">
        <f>SUM(H455:H458)</f>
        <v>237047994</v>
      </c>
      <c r="I459" s="183"/>
      <c r="J459" s="183">
        <f>SUM(J455:J458)</f>
        <v>2135</v>
      </c>
      <c r="K459" s="183">
        <f>SUM(K455:K458)</f>
        <v>247675879</v>
      </c>
      <c r="L459" s="160"/>
      <c r="M459" s="182"/>
    </row>
    <row r="460" spans="1:13" ht="12">
      <c r="A460" s="15">
        <v>6</v>
      </c>
      <c r="C460" s="16" t="s">
        <v>204</v>
      </c>
      <c r="E460" s="15">
        <v>6</v>
      </c>
      <c r="F460" s="17"/>
      <c r="G460" s="183">
        <v>146</v>
      </c>
      <c r="H460" s="123">
        <v>9511453</v>
      </c>
      <c r="I460" s="123"/>
      <c r="J460" s="183">
        <v>149</v>
      </c>
      <c r="K460" s="123">
        <v>9853599</v>
      </c>
      <c r="L460" s="160"/>
      <c r="M460" s="182"/>
    </row>
    <row r="461" spans="1:13" ht="12">
      <c r="A461" s="15">
        <v>7</v>
      </c>
      <c r="C461" s="16" t="s">
        <v>205</v>
      </c>
      <c r="E461" s="15">
        <v>7</v>
      </c>
      <c r="F461" s="17"/>
      <c r="G461" s="183"/>
      <c r="H461" s="123">
        <v>3067706</v>
      </c>
      <c r="I461" s="123"/>
      <c r="J461" s="121"/>
      <c r="K461" s="123">
        <v>3450298</v>
      </c>
      <c r="L461" s="160"/>
      <c r="M461" s="182"/>
    </row>
    <row r="462" spans="1:13" ht="12">
      <c r="A462" s="15">
        <v>8</v>
      </c>
      <c r="C462" s="16" t="s">
        <v>206</v>
      </c>
      <c r="E462" s="15">
        <v>8</v>
      </c>
      <c r="F462" s="17"/>
      <c r="G462" s="183">
        <f>G459+G460+G461</f>
        <v>2270</v>
      </c>
      <c r="H462" s="183">
        <f>H459+H460+H461</f>
        <v>249627153</v>
      </c>
      <c r="I462" s="183"/>
      <c r="J462" s="183">
        <f>J459+J460+J461</f>
        <v>2284</v>
      </c>
      <c r="K462" s="183">
        <f>K459+K460+K461</f>
        <v>260979776</v>
      </c>
      <c r="L462" s="160"/>
      <c r="M462" s="182"/>
    </row>
    <row r="463" spans="1:13" ht="12">
      <c r="A463" s="15">
        <v>9</v>
      </c>
      <c r="E463" s="15">
        <v>9</v>
      </c>
      <c r="F463" s="17"/>
      <c r="G463" s="183"/>
      <c r="H463" s="123"/>
      <c r="I463" s="118"/>
      <c r="J463" s="121"/>
      <c r="K463" s="123"/>
      <c r="L463" s="160"/>
      <c r="M463" s="182"/>
    </row>
    <row r="464" spans="1:13" ht="12">
      <c r="A464" s="15">
        <v>10</v>
      </c>
      <c r="C464" s="16" t="s">
        <v>207</v>
      </c>
      <c r="E464" s="15">
        <v>10</v>
      </c>
      <c r="F464" s="17"/>
      <c r="G464" s="183">
        <v>0</v>
      </c>
      <c r="H464" s="123">
        <v>0</v>
      </c>
      <c r="I464" s="123"/>
      <c r="J464" s="121">
        <v>0</v>
      </c>
      <c r="K464" s="123">
        <v>0</v>
      </c>
      <c r="L464" s="160"/>
      <c r="M464" s="182"/>
    </row>
    <row r="465" spans="1:13" ht="12">
      <c r="A465" s="15">
        <v>11</v>
      </c>
      <c r="C465" s="16" t="s">
        <v>208</v>
      </c>
      <c r="E465" s="15">
        <v>11</v>
      </c>
      <c r="F465" s="17"/>
      <c r="G465" s="183">
        <v>266</v>
      </c>
      <c r="H465" s="123">
        <v>12523470</v>
      </c>
      <c r="I465" s="123"/>
      <c r="J465" s="183">
        <v>266</v>
      </c>
      <c r="K465" s="123">
        <v>12920861</v>
      </c>
      <c r="L465" s="160"/>
      <c r="M465" s="182"/>
    </row>
    <row r="466" spans="1:13" ht="12">
      <c r="A466" s="15">
        <v>12</v>
      </c>
      <c r="C466" s="16" t="s">
        <v>209</v>
      </c>
      <c r="E466" s="15">
        <v>12</v>
      </c>
      <c r="F466" s="17"/>
      <c r="G466" s="183"/>
      <c r="H466" s="123">
        <v>4024677</v>
      </c>
      <c r="I466" s="123"/>
      <c r="J466" s="121"/>
      <c r="K466" s="123">
        <v>4593412</v>
      </c>
      <c r="L466" s="160"/>
      <c r="M466" s="182"/>
    </row>
    <row r="467" spans="1:13" ht="12">
      <c r="A467" s="15">
        <v>13</v>
      </c>
      <c r="C467" s="16" t="s">
        <v>210</v>
      </c>
      <c r="E467" s="15">
        <v>13</v>
      </c>
      <c r="F467" s="17"/>
      <c r="G467" s="183">
        <f>SUM(G464:G466)</f>
        <v>266</v>
      </c>
      <c r="H467" s="123">
        <f>SUM(H464:H466)</f>
        <v>16548147</v>
      </c>
      <c r="I467" s="117"/>
      <c r="J467" s="183">
        <f>SUM(J464:J466)</f>
        <v>266</v>
      </c>
      <c r="K467" s="123">
        <f>SUM(K464:K466)</f>
        <v>17514273</v>
      </c>
      <c r="L467" s="160"/>
      <c r="M467" s="182"/>
    </row>
    <row r="468" spans="1:13" ht="12">
      <c r="A468" s="15">
        <v>14</v>
      </c>
      <c r="E468" s="15">
        <v>14</v>
      </c>
      <c r="F468" s="17"/>
      <c r="G468" s="185"/>
      <c r="H468" s="123"/>
      <c r="I468" s="118"/>
      <c r="J468" s="124"/>
      <c r="K468" s="123"/>
      <c r="L468" s="160"/>
      <c r="M468" s="182"/>
    </row>
    <row r="469" spans="1:13" ht="12">
      <c r="A469" s="15">
        <v>15</v>
      </c>
      <c r="C469" s="16" t="s">
        <v>211</v>
      </c>
      <c r="E469" s="15">
        <v>15</v>
      </c>
      <c r="G469" s="159">
        <f>SUM(G462+G467)</f>
        <v>2536</v>
      </c>
      <c r="H469" s="118">
        <f>SUM(H462+H467)</f>
        <v>266175300</v>
      </c>
      <c r="I469" s="118"/>
      <c r="J469" s="159">
        <f>SUM(J462+J467)</f>
        <v>2550</v>
      </c>
      <c r="K469" s="118">
        <f>SUM(K462+K467)</f>
        <v>278494049</v>
      </c>
      <c r="L469" s="160"/>
      <c r="M469" s="182"/>
    </row>
    <row r="470" spans="1:13" ht="12">
      <c r="A470" s="15">
        <v>16</v>
      </c>
      <c r="E470" s="15">
        <v>16</v>
      </c>
      <c r="G470" s="159"/>
      <c r="H470" s="118"/>
      <c r="I470" s="118"/>
      <c r="J470" s="125"/>
      <c r="K470" s="118"/>
      <c r="L470" s="160"/>
      <c r="M470" s="182"/>
    </row>
    <row r="471" spans="1:13" ht="12">
      <c r="A471" s="15">
        <v>17</v>
      </c>
      <c r="C471" s="16" t="s">
        <v>212</v>
      </c>
      <c r="E471" s="15">
        <v>17</v>
      </c>
      <c r="F471" s="17"/>
      <c r="G471" s="183"/>
      <c r="H471" s="123">
        <v>2731066</v>
      </c>
      <c r="I471" s="123"/>
      <c r="J471" s="121"/>
      <c r="K471" s="123">
        <v>2746228</v>
      </c>
      <c r="L471" s="160"/>
      <c r="M471" s="182"/>
    </row>
    <row r="472" spans="1:13" ht="12">
      <c r="A472" s="15">
        <v>18</v>
      </c>
      <c r="E472" s="15">
        <v>18</v>
      </c>
      <c r="F472" s="17"/>
      <c r="G472" s="183"/>
      <c r="H472" s="123"/>
      <c r="I472" s="123"/>
      <c r="J472" s="121"/>
      <c r="K472" s="123"/>
      <c r="L472" s="160"/>
      <c r="M472" s="182"/>
    </row>
    <row r="473" spans="1:13" ht="12">
      <c r="A473" s="15">
        <v>19</v>
      </c>
      <c r="C473" s="16" t="s">
        <v>213</v>
      </c>
      <c r="E473" s="15">
        <v>19</v>
      </c>
      <c r="F473" s="17"/>
      <c r="G473" s="183"/>
      <c r="H473" s="123">
        <v>3757458</v>
      </c>
      <c r="I473" s="123"/>
      <c r="J473" s="121"/>
      <c r="K473" s="123">
        <v>3778220</v>
      </c>
      <c r="L473" s="160"/>
      <c r="M473" s="182"/>
    </row>
    <row r="474" spans="1:13" ht="12" customHeight="1">
      <c r="A474" s="15">
        <v>20</v>
      </c>
      <c r="C474" s="126" t="s">
        <v>214</v>
      </c>
      <c r="E474" s="15">
        <v>20</v>
      </c>
      <c r="F474" s="17"/>
      <c r="G474" s="183"/>
      <c r="H474" s="123">
        <v>23947197</v>
      </c>
      <c r="I474" s="123"/>
      <c r="J474" s="121"/>
      <c r="K474" s="123">
        <v>24578225</v>
      </c>
      <c r="L474" s="160"/>
      <c r="M474" s="182"/>
    </row>
    <row r="475" spans="1:13" s="127" customFormat="1" ht="12" customHeight="1">
      <c r="A475" s="15">
        <v>21</v>
      </c>
      <c r="B475" s="1"/>
      <c r="C475" s="126"/>
      <c r="D475" s="1"/>
      <c r="E475" s="15">
        <v>21</v>
      </c>
      <c r="F475" s="17"/>
      <c r="G475" s="183"/>
      <c r="H475" s="123"/>
      <c r="I475" s="123"/>
      <c r="J475" s="121"/>
      <c r="K475" s="123"/>
      <c r="L475" s="160"/>
      <c r="M475" s="181"/>
    </row>
    <row r="476" spans="1:13" ht="12">
      <c r="A476" s="15">
        <v>22</v>
      </c>
      <c r="C476" s="16"/>
      <c r="E476" s="15">
        <v>22</v>
      </c>
      <c r="G476" s="183"/>
      <c r="H476" s="123"/>
      <c r="I476" s="123"/>
      <c r="J476" s="121"/>
      <c r="K476" s="123"/>
      <c r="L476" s="160"/>
      <c r="M476" s="181"/>
    </row>
    <row r="477" spans="1:13" ht="12">
      <c r="A477" s="15">
        <v>23</v>
      </c>
      <c r="C477" s="16" t="s">
        <v>215</v>
      </c>
      <c r="E477" s="15">
        <v>23</v>
      </c>
      <c r="G477" s="183"/>
      <c r="H477" s="123"/>
      <c r="I477" s="123"/>
      <c r="J477" s="121"/>
      <c r="K477" s="123">
        <v>0</v>
      </c>
      <c r="L477" s="160"/>
      <c r="M477" s="181"/>
    </row>
    <row r="478" spans="1:13" ht="12">
      <c r="A478" s="15">
        <v>24</v>
      </c>
      <c r="C478" s="16"/>
      <c r="E478" s="15">
        <v>24</v>
      </c>
      <c r="G478" s="183"/>
      <c r="H478" s="123"/>
      <c r="I478" s="123"/>
      <c r="J478" s="121"/>
      <c r="K478" s="123"/>
      <c r="L478" s="160"/>
      <c r="M478" s="181"/>
    </row>
    <row r="479" spans="1:13" ht="12">
      <c r="A479" s="15"/>
      <c r="E479" s="15"/>
      <c r="F479" s="106" t="s">
        <v>15</v>
      </c>
      <c r="G479" s="128"/>
      <c r="H479" s="29"/>
      <c r="I479" s="106"/>
      <c r="J479" s="128"/>
      <c r="K479" s="29"/>
      <c r="L479" s="160"/>
      <c r="M479" s="181"/>
    </row>
    <row r="480" spans="1:13" ht="12">
      <c r="A480" s="15">
        <v>25</v>
      </c>
      <c r="C480" s="16" t="s">
        <v>216</v>
      </c>
      <c r="E480" s="15">
        <v>25</v>
      </c>
      <c r="G480" s="118">
        <f>SUM(G469:G478)</f>
        <v>2536</v>
      </c>
      <c r="H480" s="118">
        <f>SUM(H469:H478)</f>
        <v>296611021</v>
      </c>
      <c r="I480" s="129"/>
      <c r="J480" s="118">
        <f>SUM(J469:J478)</f>
        <v>2550</v>
      </c>
      <c r="K480" s="118">
        <f>SUM(K469:K478)</f>
        <v>309596722</v>
      </c>
      <c r="L480" s="186"/>
      <c r="M480" s="182"/>
    </row>
    <row r="481" spans="6:13" ht="12">
      <c r="F481" s="106" t="s">
        <v>15</v>
      </c>
      <c r="G481" s="28"/>
      <c r="H481" s="29"/>
      <c r="I481" s="106"/>
      <c r="J481" s="28"/>
      <c r="K481" s="29"/>
      <c r="L481" s="160"/>
      <c r="M481" s="182"/>
    </row>
    <row r="482" spans="6:13" ht="12">
      <c r="F482" s="106"/>
      <c r="G482" s="28"/>
      <c r="H482" s="29"/>
      <c r="I482" s="106"/>
      <c r="J482" s="28"/>
      <c r="K482" s="29"/>
      <c r="L482" s="187"/>
      <c r="M482" s="181"/>
    </row>
    <row r="483" spans="3:11" ht="20.25" customHeight="1">
      <c r="C483" s="130"/>
      <c r="D483" s="130"/>
      <c r="E483" s="130"/>
      <c r="F483" s="106"/>
      <c r="G483" s="28"/>
      <c r="H483" s="29"/>
      <c r="I483" s="106"/>
      <c r="J483" s="28"/>
      <c r="K483" s="29"/>
    </row>
    <row r="484" spans="3:11" ht="12">
      <c r="C484" s="1" t="s">
        <v>63</v>
      </c>
      <c r="F484" s="106"/>
      <c r="G484" s="28"/>
      <c r="H484" s="29"/>
      <c r="I484" s="106"/>
      <c r="J484" s="28"/>
      <c r="K484" s="29"/>
    </row>
    <row r="485" ht="12">
      <c r="A485" s="16"/>
    </row>
    <row r="486" spans="5:11" ht="12">
      <c r="E486" s="59"/>
      <c r="G486" s="21"/>
      <c r="H486" s="64"/>
      <c r="J486" s="21"/>
      <c r="K486" s="64"/>
    </row>
    <row r="487" spans="1:13" s="49" customFormat="1" ht="12">
      <c r="A487" s="24" t="str">
        <f>$A$83</f>
        <v>Institution No.:  </v>
      </c>
      <c r="E487" s="60"/>
      <c r="G487" s="61"/>
      <c r="H487" s="62"/>
      <c r="J487" s="61"/>
      <c r="K487" s="22" t="s">
        <v>217</v>
      </c>
      <c r="L487" s="158"/>
      <c r="M487" s="158"/>
    </row>
    <row r="488" spans="1:13" s="49" customFormat="1" ht="12">
      <c r="A488" s="119" t="s">
        <v>218</v>
      </c>
      <c r="B488" s="119"/>
      <c r="C488" s="119"/>
      <c r="D488" s="119"/>
      <c r="E488" s="119"/>
      <c r="F488" s="119"/>
      <c r="G488" s="119"/>
      <c r="H488" s="119"/>
      <c r="I488" s="119"/>
      <c r="J488" s="119"/>
      <c r="K488" s="119"/>
      <c r="L488" s="158"/>
      <c r="M488" s="158"/>
    </row>
    <row r="489" spans="1:11" ht="12">
      <c r="A489" s="24" t="str">
        <f>$A$42</f>
        <v>NAME: </v>
      </c>
      <c r="C489" s="1" t="str">
        <f>$D$20</f>
        <v>University of Colorado</v>
      </c>
      <c r="G489" s="120"/>
      <c r="H489" s="64"/>
      <c r="J489" s="21"/>
      <c r="K489" s="26" t="str">
        <f>$K$3</f>
        <v>Date: October 13, 2014</v>
      </c>
    </row>
    <row r="490" spans="1:11" ht="12">
      <c r="A490" s="27" t="s">
        <v>15</v>
      </c>
      <c r="B490" s="27" t="s">
        <v>15</v>
      </c>
      <c r="C490" s="27" t="s">
        <v>15</v>
      </c>
      <c r="D490" s="27" t="s">
        <v>15</v>
      </c>
      <c r="E490" s="27" t="s">
        <v>15</v>
      </c>
      <c r="F490" s="27" t="s">
        <v>15</v>
      </c>
      <c r="G490" s="28" t="s">
        <v>15</v>
      </c>
      <c r="H490" s="29" t="s">
        <v>15</v>
      </c>
      <c r="I490" s="27" t="s">
        <v>15</v>
      </c>
      <c r="J490" s="28" t="s">
        <v>15</v>
      </c>
      <c r="K490" s="29" t="s">
        <v>15</v>
      </c>
    </row>
    <row r="491" spans="1:13" ht="12">
      <c r="A491" s="30" t="s">
        <v>16</v>
      </c>
      <c r="E491" s="30" t="s">
        <v>16</v>
      </c>
      <c r="F491" s="31"/>
      <c r="G491" s="32"/>
      <c r="H491" s="33" t="s">
        <v>18</v>
      </c>
      <c r="I491" s="31"/>
      <c r="J491" s="32"/>
      <c r="K491" s="33" t="s">
        <v>19</v>
      </c>
      <c r="M491" s="181"/>
    </row>
    <row r="492" spans="1:13" ht="12">
      <c r="A492" s="30" t="s">
        <v>20</v>
      </c>
      <c r="C492" s="34" t="s">
        <v>78</v>
      </c>
      <c r="E492" s="30" t="s">
        <v>20</v>
      </c>
      <c r="F492" s="31"/>
      <c r="G492" s="32" t="s">
        <v>22</v>
      </c>
      <c r="H492" s="33" t="s">
        <v>23</v>
      </c>
      <c r="I492" s="31"/>
      <c r="J492" s="32" t="s">
        <v>22</v>
      </c>
      <c r="K492" s="33" t="s">
        <v>24</v>
      </c>
      <c r="M492" s="182"/>
    </row>
    <row r="493" spans="1:13" ht="12">
      <c r="A493" s="27" t="s">
        <v>15</v>
      </c>
      <c r="B493" s="27" t="s">
        <v>15</v>
      </c>
      <c r="C493" s="27" t="s">
        <v>15</v>
      </c>
      <c r="D493" s="27" t="s">
        <v>15</v>
      </c>
      <c r="E493" s="27" t="s">
        <v>15</v>
      </c>
      <c r="F493" s="27" t="s">
        <v>15</v>
      </c>
      <c r="G493" s="28" t="s">
        <v>15</v>
      </c>
      <c r="H493" s="29" t="s">
        <v>15</v>
      </c>
      <c r="I493" s="27" t="s">
        <v>15</v>
      </c>
      <c r="J493" s="28" t="s">
        <v>15</v>
      </c>
      <c r="K493" s="29" t="s">
        <v>15</v>
      </c>
      <c r="M493" s="181"/>
    </row>
    <row r="494" spans="1:13" ht="12">
      <c r="A494" s="15">
        <v>1</v>
      </c>
      <c r="B494" s="27"/>
      <c r="C494" s="16" t="s">
        <v>199</v>
      </c>
      <c r="D494" s="27"/>
      <c r="E494" s="15">
        <v>1</v>
      </c>
      <c r="F494" s="27"/>
      <c r="G494" s="183">
        <v>45</v>
      </c>
      <c r="H494" s="183">
        <v>3137351</v>
      </c>
      <c r="I494" s="184"/>
      <c r="J494" s="183">
        <v>46</v>
      </c>
      <c r="K494" s="184">
        <v>3357125</v>
      </c>
      <c r="L494" s="160"/>
      <c r="M494" s="182"/>
    </row>
    <row r="495" spans="1:13" ht="12">
      <c r="A495" s="15">
        <v>2</v>
      </c>
      <c r="B495" s="27"/>
      <c r="C495" s="16" t="s">
        <v>200</v>
      </c>
      <c r="D495" s="27"/>
      <c r="E495" s="15">
        <v>2</v>
      </c>
      <c r="F495" s="27"/>
      <c r="G495" s="183"/>
      <c r="H495" s="183">
        <v>881590</v>
      </c>
      <c r="I495" s="183"/>
      <c r="J495" s="183">
        <v>0</v>
      </c>
      <c r="K495" s="184">
        <v>974883</v>
      </c>
      <c r="L495" s="160"/>
      <c r="M495" s="182"/>
    </row>
    <row r="496" spans="1:13" ht="12">
      <c r="A496" s="15">
        <v>3</v>
      </c>
      <c r="C496" s="16" t="s">
        <v>201</v>
      </c>
      <c r="E496" s="15">
        <v>3</v>
      </c>
      <c r="F496" s="17"/>
      <c r="G496" s="183">
        <v>21</v>
      </c>
      <c r="H496" s="123">
        <v>760279</v>
      </c>
      <c r="I496" s="123"/>
      <c r="J496" s="183">
        <v>21</v>
      </c>
      <c r="K496" s="123">
        <v>785335</v>
      </c>
      <c r="L496" s="160"/>
      <c r="M496" s="182"/>
    </row>
    <row r="497" spans="1:13" ht="12">
      <c r="A497" s="15">
        <v>4</v>
      </c>
      <c r="C497" s="16" t="s">
        <v>202</v>
      </c>
      <c r="E497" s="15">
        <v>4</v>
      </c>
      <c r="F497" s="17"/>
      <c r="G497" s="183"/>
      <c r="H497" s="123">
        <v>3107529</v>
      </c>
      <c r="I497" s="123"/>
      <c r="J497" s="121">
        <v>0</v>
      </c>
      <c r="K497" s="123">
        <v>3180000</v>
      </c>
      <c r="L497" s="160"/>
      <c r="M497" s="182"/>
    </row>
    <row r="498" spans="1:13" ht="12">
      <c r="A498" s="15">
        <v>5</v>
      </c>
      <c r="C498" s="16" t="s">
        <v>203</v>
      </c>
      <c r="E498" s="15">
        <v>5</v>
      </c>
      <c r="F498" s="17"/>
      <c r="G498" s="183">
        <f>SUM(G494:G497)</f>
        <v>66</v>
      </c>
      <c r="H498" s="123">
        <f>SUM(H494:H497)</f>
        <v>7886749</v>
      </c>
      <c r="I498" s="123"/>
      <c r="J498" s="183">
        <f>SUM(J494:J497)</f>
        <v>67</v>
      </c>
      <c r="K498" s="183">
        <f>SUM(K494:K497)</f>
        <v>8297343</v>
      </c>
      <c r="L498" s="160"/>
      <c r="M498" s="182"/>
    </row>
    <row r="499" spans="1:13" ht="12">
      <c r="A499" s="15">
        <v>6</v>
      </c>
      <c r="C499" s="16" t="s">
        <v>204</v>
      </c>
      <c r="E499" s="15">
        <v>6</v>
      </c>
      <c r="F499" s="17"/>
      <c r="G499" s="183">
        <v>4</v>
      </c>
      <c r="H499" s="123">
        <v>174194</v>
      </c>
      <c r="I499" s="123"/>
      <c r="J499" s="183">
        <v>4</v>
      </c>
      <c r="K499" s="123">
        <v>178860</v>
      </c>
      <c r="L499" s="160"/>
      <c r="M499" s="182"/>
    </row>
    <row r="500" spans="1:13" ht="12">
      <c r="A500" s="15">
        <v>7</v>
      </c>
      <c r="C500" s="16" t="s">
        <v>205</v>
      </c>
      <c r="E500" s="15">
        <v>7</v>
      </c>
      <c r="F500" s="17"/>
      <c r="G500" s="183"/>
      <c r="H500" s="123">
        <v>56090</v>
      </c>
      <c r="I500" s="123"/>
      <c r="J500" s="121"/>
      <c r="K500" s="123">
        <v>62155</v>
      </c>
      <c r="L500" s="160"/>
      <c r="M500" s="182"/>
    </row>
    <row r="501" spans="1:13" ht="12">
      <c r="A501" s="15">
        <v>8</v>
      </c>
      <c r="C501" s="16" t="s">
        <v>219</v>
      </c>
      <c r="E501" s="15">
        <v>8</v>
      </c>
      <c r="F501" s="17"/>
      <c r="G501" s="183">
        <f>G498+G499+G500</f>
        <v>70</v>
      </c>
      <c r="H501" s="123">
        <f>H498+H499+H500</f>
        <v>8117033</v>
      </c>
      <c r="I501" s="121"/>
      <c r="J501" s="183">
        <f>J498+J499+J500</f>
        <v>71</v>
      </c>
      <c r="K501" s="183">
        <f>K498+K499+K500</f>
        <v>8538358</v>
      </c>
      <c r="L501" s="160"/>
      <c r="M501" s="182"/>
    </row>
    <row r="502" spans="1:13" ht="12">
      <c r="A502" s="15">
        <v>9</v>
      </c>
      <c r="E502" s="15">
        <v>9</v>
      </c>
      <c r="F502" s="17"/>
      <c r="G502" s="183"/>
      <c r="H502" s="123"/>
      <c r="I502" s="118"/>
      <c r="J502" s="121"/>
      <c r="K502" s="123"/>
      <c r="L502" s="160"/>
      <c r="M502" s="182"/>
    </row>
    <row r="503" spans="1:13" ht="12">
      <c r="A503" s="15">
        <v>10</v>
      </c>
      <c r="C503" s="16" t="s">
        <v>207</v>
      </c>
      <c r="E503" s="15">
        <v>10</v>
      </c>
      <c r="F503" s="17"/>
      <c r="G503" s="183">
        <v>0</v>
      </c>
      <c r="H503" s="123">
        <v>0</v>
      </c>
      <c r="I503" s="123"/>
      <c r="J503" s="121">
        <v>0</v>
      </c>
      <c r="K503" s="123">
        <v>0</v>
      </c>
      <c r="L503" s="160"/>
      <c r="M503" s="182"/>
    </row>
    <row r="504" spans="1:13" ht="12">
      <c r="A504" s="15">
        <v>11</v>
      </c>
      <c r="C504" s="16" t="s">
        <v>208</v>
      </c>
      <c r="E504" s="15">
        <v>11</v>
      </c>
      <c r="F504" s="17"/>
      <c r="G504" s="183">
        <v>7</v>
      </c>
      <c r="H504" s="123">
        <v>322948</v>
      </c>
      <c r="I504" s="123"/>
      <c r="J504" s="183">
        <v>7</v>
      </c>
      <c r="K504" s="123">
        <v>341292</v>
      </c>
      <c r="L504" s="160"/>
      <c r="M504" s="182"/>
    </row>
    <row r="505" spans="1:13" ht="12">
      <c r="A505" s="15">
        <v>12</v>
      </c>
      <c r="C505" s="16" t="s">
        <v>209</v>
      </c>
      <c r="E505" s="15">
        <v>12</v>
      </c>
      <c r="F505" s="17"/>
      <c r="G505" s="183"/>
      <c r="H505" s="123">
        <v>105952</v>
      </c>
      <c r="I505" s="123"/>
      <c r="J505" s="121"/>
      <c r="K505" s="123">
        <v>120417</v>
      </c>
      <c r="L505" s="160"/>
      <c r="M505" s="182"/>
    </row>
    <row r="506" spans="1:13" ht="12">
      <c r="A506" s="15">
        <v>13</v>
      </c>
      <c r="C506" s="16" t="s">
        <v>220</v>
      </c>
      <c r="E506" s="15">
        <v>13</v>
      </c>
      <c r="F506" s="17"/>
      <c r="G506" s="183">
        <f>SUM(G503:G505)</f>
        <v>7</v>
      </c>
      <c r="H506" s="123">
        <f>SUM(H503:H505)</f>
        <v>428900</v>
      </c>
      <c r="I506" s="117"/>
      <c r="J506" s="123">
        <f>SUM(J503:J505)</f>
        <v>7</v>
      </c>
      <c r="K506" s="123">
        <f>SUM(K503:K505)</f>
        <v>461709</v>
      </c>
      <c r="L506" s="160"/>
      <c r="M506" s="182"/>
    </row>
    <row r="507" spans="1:13" ht="12">
      <c r="A507" s="15">
        <v>14</v>
      </c>
      <c r="E507" s="15">
        <v>14</v>
      </c>
      <c r="F507" s="17"/>
      <c r="G507" s="185"/>
      <c r="H507" s="123"/>
      <c r="I507" s="118"/>
      <c r="J507" s="124"/>
      <c r="K507" s="123"/>
      <c r="L507" s="160"/>
      <c r="M507" s="182"/>
    </row>
    <row r="508" spans="1:13" ht="12">
      <c r="A508" s="15">
        <v>15</v>
      </c>
      <c r="C508" s="16" t="s">
        <v>211</v>
      </c>
      <c r="E508" s="15">
        <v>15</v>
      </c>
      <c r="G508" s="159">
        <f>SUM(G501+G506)</f>
        <v>77</v>
      </c>
      <c r="H508" s="118">
        <f>SUM(H501+H506)</f>
        <v>8545933</v>
      </c>
      <c r="I508" s="118"/>
      <c r="J508" s="159">
        <f>SUM(J501+J506)</f>
        <v>78</v>
      </c>
      <c r="K508" s="118">
        <f>SUM(K501+K506)</f>
        <v>9000067</v>
      </c>
      <c r="L508" s="160"/>
      <c r="M508" s="182"/>
    </row>
    <row r="509" spans="1:13" ht="12">
      <c r="A509" s="15">
        <v>16</v>
      </c>
      <c r="E509" s="15">
        <v>16</v>
      </c>
      <c r="G509" s="159"/>
      <c r="H509" s="118"/>
      <c r="I509" s="118"/>
      <c r="J509" s="125"/>
      <c r="K509" s="118"/>
      <c r="L509" s="160"/>
      <c r="M509" s="182"/>
    </row>
    <row r="510" spans="1:13" ht="12">
      <c r="A510" s="15">
        <v>17</v>
      </c>
      <c r="C510" s="16" t="s">
        <v>212</v>
      </c>
      <c r="E510" s="15">
        <v>17</v>
      </c>
      <c r="F510" s="17"/>
      <c r="G510" s="183"/>
      <c r="H510" s="123">
        <v>135075</v>
      </c>
      <c r="I510" s="123"/>
      <c r="J510" s="121"/>
      <c r="K510" s="123">
        <v>137805</v>
      </c>
      <c r="L510" s="160"/>
      <c r="M510" s="182"/>
    </row>
    <row r="511" spans="1:13" ht="12">
      <c r="A511" s="15">
        <v>18</v>
      </c>
      <c r="E511" s="15">
        <v>18</v>
      </c>
      <c r="F511" s="17"/>
      <c r="G511" s="183"/>
      <c r="H511" s="123"/>
      <c r="I511" s="123"/>
      <c r="J511" s="121"/>
      <c r="K511" s="123"/>
      <c r="L511" s="160"/>
      <c r="M511" s="182"/>
    </row>
    <row r="512" spans="1:13" ht="12">
      <c r="A512" s="15">
        <v>19</v>
      </c>
      <c r="C512" s="16" t="s">
        <v>213</v>
      </c>
      <c r="E512" s="15">
        <v>19</v>
      </c>
      <c r="F512" s="17"/>
      <c r="G512" s="183"/>
      <c r="H512" s="123">
        <v>116753</v>
      </c>
      <c r="I512" s="123"/>
      <c r="J512" s="121"/>
      <c r="K512" s="123">
        <v>120000</v>
      </c>
      <c r="L512" s="160"/>
      <c r="M512" s="182"/>
    </row>
    <row r="513" spans="1:13" ht="12" customHeight="1">
      <c r="A513" s="15">
        <v>20</v>
      </c>
      <c r="C513" s="126" t="s">
        <v>214</v>
      </c>
      <c r="E513" s="15">
        <v>20</v>
      </c>
      <c r="F513" s="17"/>
      <c r="G513" s="183"/>
      <c r="H513" s="123">
        <v>3065474</v>
      </c>
      <c r="I513" s="123"/>
      <c r="J513" s="121"/>
      <c r="K513" s="123">
        <v>3093951</v>
      </c>
      <c r="L513" s="160"/>
      <c r="M513" s="182"/>
    </row>
    <row r="514" spans="1:13" s="127" customFormat="1" ht="12" customHeight="1">
      <c r="A514" s="15">
        <v>21</v>
      </c>
      <c r="B514" s="1"/>
      <c r="C514" s="126"/>
      <c r="D514" s="1"/>
      <c r="E514" s="15">
        <v>21</v>
      </c>
      <c r="F514" s="17"/>
      <c r="G514" s="183"/>
      <c r="H514" s="123"/>
      <c r="I514" s="123"/>
      <c r="J514" s="121"/>
      <c r="K514" s="123"/>
      <c r="L514" s="160"/>
      <c r="M514" s="181"/>
    </row>
    <row r="515" spans="1:13" ht="12">
      <c r="A515" s="15">
        <v>22</v>
      </c>
      <c r="C515" s="16"/>
      <c r="E515" s="15">
        <v>22</v>
      </c>
      <c r="G515" s="183"/>
      <c r="H515" s="123"/>
      <c r="I515" s="123"/>
      <c r="J515" s="121"/>
      <c r="K515" s="123"/>
      <c r="L515" s="160"/>
      <c r="M515" s="181"/>
    </row>
    <row r="516" spans="1:13" ht="12">
      <c r="A516" s="15">
        <v>23</v>
      </c>
      <c r="C516" s="16" t="s">
        <v>215</v>
      </c>
      <c r="E516" s="15">
        <v>23</v>
      </c>
      <c r="G516" s="183"/>
      <c r="H516" s="123">
        <v>0</v>
      </c>
      <c r="I516" s="123"/>
      <c r="J516" s="121"/>
      <c r="K516" s="123">
        <v>0</v>
      </c>
      <c r="L516" s="160"/>
      <c r="M516" s="181"/>
    </row>
    <row r="517" spans="1:13" ht="12">
      <c r="A517" s="15">
        <v>24</v>
      </c>
      <c r="C517" s="16"/>
      <c r="E517" s="15">
        <v>24</v>
      </c>
      <c r="G517" s="183"/>
      <c r="H517" s="123"/>
      <c r="I517" s="123"/>
      <c r="J517" s="121"/>
      <c r="K517" s="123"/>
      <c r="L517" s="160"/>
      <c r="M517" s="181"/>
    </row>
    <row r="518" spans="1:13" ht="12">
      <c r="A518" s="15"/>
      <c r="E518" s="15"/>
      <c r="F518" s="106" t="s">
        <v>15</v>
      </c>
      <c r="G518" s="128"/>
      <c r="H518" s="29"/>
      <c r="I518" s="106"/>
      <c r="J518" s="128"/>
      <c r="K518" s="29"/>
      <c r="L518" s="160"/>
      <c r="M518" s="181"/>
    </row>
    <row r="519" spans="1:12" ht="12">
      <c r="A519" s="15">
        <v>25</v>
      </c>
      <c r="C519" s="16" t="s">
        <v>221</v>
      </c>
      <c r="E519" s="15">
        <v>25</v>
      </c>
      <c r="G519" s="118">
        <f>SUM(G508:G517)</f>
        <v>77</v>
      </c>
      <c r="H519" s="118">
        <f>SUM(H508:H517)</f>
        <v>11863235</v>
      </c>
      <c r="I519" s="129"/>
      <c r="J519" s="118">
        <f>SUM(J508:J517)</f>
        <v>78</v>
      </c>
      <c r="K519" s="118">
        <f>SUM(K508:K517)</f>
        <v>12351823</v>
      </c>
      <c r="L519" s="188"/>
    </row>
    <row r="520" spans="6:12" ht="12">
      <c r="F520" s="106" t="s">
        <v>15</v>
      </c>
      <c r="G520" s="28"/>
      <c r="H520" s="29"/>
      <c r="I520" s="106"/>
      <c r="J520" s="28"/>
      <c r="K520" s="29"/>
      <c r="L520" s="160"/>
    </row>
    <row r="521" spans="3:12" ht="12">
      <c r="C521" s="1" t="s">
        <v>63</v>
      </c>
      <c r="F521" s="106"/>
      <c r="G521" s="28"/>
      <c r="H521" s="29"/>
      <c r="I521" s="106"/>
      <c r="J521" s="28"/>
      <c r="K521" s="29"/>
      <c r="L521" s="187"/>
    </row>
    <row r="522" ht="12">
      <c r="A522" s="16"/>
    </row>
    <row r="523" spans="8:11" ht="12">
      <c r="H523" s="64"/>
      <c r="K523" s="64"/>
    </row>
    <row r="524" spans="1:13" s="49" customFormat="1" ht="12">
      <c r="A524" s="24" t="str">
        <f>$A$83</f>
        <v>Institution No.:  </v>
      </c>
      <c r="E524" s="60"/>
      <c r="G524" s="61"/>
      <c r="H524" s="62"/>
      <c r="J524" s="61"/>
      <c r="K524" s="22" t="s">
        <v>222</v>
      </c>
      <c r="L524" s="158"/>
      <c r="M524" s="158"/>
    </row>
    <row r="525" spans="1:13" s="49" customFormat="1" ht="12">
      <c r="A525" s="119" t="s">
        <v>223</v>
      </c>
      <c r="B525" s="119"/>
      <c r="C525" s="119"/>
      <c r="D525" s="119"/>
      <c r="E525" s="119"/>
      <c r="F525" s="119"/>
      <c r="G525" s="119"/>
      <c r="H525" s="119"/>
      <c r="I525" s="119"/>
      <c r="J525" s="119"/>
      <c r="K525" s="119"/>
      <c r="L525" s="158"/>
      <c r="M525" s="158"/>
    </row>
    <row r="526" spans="1:11" ht="12">
      <c r="A526" s="24" t="str">
        <f>$A$42</f>
        <v>NAME: </v>
      </c>
      <c r="C526" s="1" t="str">
        <f>$D$20</f>
        <v>University of Colorado</v>
      </c>
      <c r="G526" s="120"/>
      <c r="H526" s="103"/>
      <c r="J526" s="21"/>
      <c r="K526" s="26" t="str">
        <f>$K$3</f>
        <v>Date: October 13, 2014</v>
      </c>
    </row>
    <row r="527" spans="1:11" ht="12">
      <c r="A527" s="27" t="s">
        <v>15</v>
      </c>
      <c r="B527" s="27" t="s">
        <v>15</v>
      </c>
      <c r="C527" s="27" t="s">
        <v>15</v>
      </c>
      <c r="D527" s="27" t="s">
        <v>15</v>
      </c>
      <c r="E527" s="27" t="s">
        <v>15</v>
      </c>
      <c r="F527" s="27" t="s">
        <v>15</v>
      </c>
      <c r="G527" s="28" t="s">
        <v>15</v>
      </c>
      <c r="H527" s="29" t="s">
        <v>15</v>
      </c>
      <c r="I527" s="27" t="s">
        <v>15</v>
      </c>
      <c r="J527" s="28" t="s">
        <v>15</v>
      </c>
      <c r="K527" s="29" t="s">
        <v>15</v>
      </c>
    </row>
    <row r="528" spans="1:13" ht="12">
      <c r="A528" s="30" t="s">
        <v>16</v>
      </c>
      <c r="E528" s="30" t="s">
        <v>16</v>
      </c>
      <c r="F528" s="31"/>
      <c r="G528" s="32"/>
      <c r="H528" s="33" t="s">
        <v>18</v>
      </c>
      <c r="I528" s="31"/>
      <c r="J528" s="32"/>
      <c r="K528" s="33" t="s">
        <v>19</v>
      </c>
      <c r="M528" s="181"/>
    </row>
    <row r="529" spans="1:13" ht="12">
      <c r="A529" s="30" t="s">
        <v>20</v>
      </c>
      <c r="C529" s="34" t="s">
        <v>78</v>
      </c>
      <c r="E529" s="30" t="s">
        <v>20</v>
      </c>
      <c r="F529" s="31"/>
      <c r="G529" s="32" t="s">
        <v>22</v>
      </c>
      <c r="H529" s="33" t="s">
        <v>23</v>
      </c>
      <c r="I529" s="31"/>
      <c r="J529" s="32" t="s">
        <v>22</v>
      </c>
      <c r="K529" s="33" t="s">
        <v>24</v>
      </c>
      <c r="M529" s="182"/>
    </row>
    <row r="530" spans="1:13" ht="12">
      <c r="A530" s="27" t="s">
        <v>15</v>
      </c>
      <c r="B530" s="27" t="s">
        <v>15</v>
      </c>
      <c r="C530" s="27" t="s">
        <v>15</v>
      </c>
      <c r="D530" s="27" t="s">
        <v>15</v>
      </c>
      <c r="E530" s="27" t="s">
        <v>15</v>
      </c>
      <c r="F530" s="27" t="s">
        <v>15</v>
      </c>
      <c r="G530" s="28" t="s">
        <v>15</v>
      </c>
      <c r="H530" s="29" t="s">
        <v>15</v>
      </c>
      <c r="I530" s="27" t="s">
        <v>15</v>
      </c>
      <c r="J530" s="28" t="s">
        <v>15</v>
      </c>
      <c r="K530" s="29" t="s">
        <v>15</v>
      </c>
      <c r="M530" s="181"/>
    </row>
    <row r="531" spans="1:13" ht="12">
      <c r="A531" s="131">
        <v>1</v>
      </c>
      <c r="B531" s="132"/>
      <c r="C531" s="132" t="s">
        <v>224</v>
      </c>
      <c r="D531" s="132"/>
      <c r="E531" s="131">
        <v>1</v>
      </c>
      <c r="F531" s="133"/>
      <c r="G531" s="134"/>
      <c r="H531" s="135"/>
      <c r="I531" s="136"/>
      <c r="J531" s="137"/>
      <c r="K531" s="138"/>
      <c r="L531" s="160"/>
      <c r="M531" s="182"/>
    </row>
    <row r="532" spans="1:13" ht="12">
      <c r="A532" s="131">
        <v>2</v>
      </c>
      <c r="B532" s="132"/>
      <c r="C532" s="132" t="s">
        <v>224</v>
      </c>
      <c r="D532" s="132"/>
      <c r="E532" s="131">
        <v>2</v>
      </c>
      <c r="F532" s="133"/>
      <c r="G532" s="134"/>
      <c r="H532" s="135"/>
      <c r="I532" s="136"/>
      <c r="J532" s="137"/>
      <c r="K532" s="135"/>
      <c r="L532" s="160"/>
      <c r="M532" s="182"/>
    </row>
    <row r="533" spans="1:13" ht="12">
      <c r="A533" s="131">
        <v>3</v>
      </c>
      <c r="B533" s="132"/>
      <c r="C533" s="132" t="s">
        <v>224</v>
      </c>
      <c r="D533" s="132"/>
      <c r="E533" s="131">
        <v>3</v>
      </c>
      <c r="F533" s="133"/>
      <c r="G533" s="134"/>
      <c r="H533" s="135"/>
      <c r="I533" s="136"/>
      <c r="J533" s="137"/>
      <c r="K533" s="135"/>
      <c r="L533" s="160"/>
      <c r="M533" s="182"/>
    </row>
    <row r="534" spans="1:13" ht="12">
      <c r="A534" s="131">
        <v>4</v>
      </c>
      <c r="B534" s="132"/>
      <c r="C534" s="132" t="s">
        <v>224</v>
      </c>
      <c r="D534" s="132"/>
      <c r="E534" s="131">
        <v>4</v>
      </c>
      <c r="F534" s="133"/>
      <c r="G534" s="134"/>
      <c r="H534" s="135"/>
      <c r="I534" s="139"/>
      <c r="J534" s="137"/>
      <c r="K534" s="135"/>
      <c r="L534" s="160"/>
      <c r="M534" s="182"/>
    </row>
    <row r="535" spans="1:13" ht="12">
      <c r="A535" s="131">
        <v>5</v>
      </c>
      <c r="B535" s="132"/>
      <c r="C535" s="132" t="s">
        <v>224</v>
      </c>
      <c r="D535" s="132"/>
      <c r="E535" s="131">
        <v>5</v>
      </c>
      <c r="F535" s="133"/>
      <c r="G535" s="134"/>
      <c r="H535" s="135"/>
      <c r="I535" s="139"/>
      <c r="J535" s="137"/>
      <c r="K535" s="135"/>
      <c r="L535" s="160"/>
      <c r="M535" s="182"/>
    </row>
    <row r="536" spans="1:13" ht="12">
      <c r="A536" s="15">
        <v>6</v>
      </c>
      <c r="C536" s="16" t="s">
        <v>225</v>
      </c>
      <c r="E536" s="15">
        <v>6</v>
      </c>
      <c r="F536" s="17"/>
      <c r="G536" s="176">
        <v>7</v>
      </c>
      <c r="H536" s="87">
        <v>261193</v>
      </c>
      <c r="I536" s="37"/>
      <c r="J536" s="176">
        <v>7</v>
      </c>
      <c r="K536" s="176">
        <v>269787</v>
      </c>
      <c r="L536" s="160"/>
      <c r="M536" s="182"/>
    </row>
    <row r="537" spans="1:13" ht="12">
      <c r="A537" s="15">
        <v>7</v>
      </c>
      <c r="C537" s="16" t="s">
        <v>226</v>
      </c>
      <c r="E537" s="15">
        <v>7</v>
      </c>
      <c r="F537" s="17"/>
      <c r="G537" s="176"/>
      <c r="H537" s="87">
        <v>83795</v>
      </c>
      <c r="I537" s="141"/>
      <c r="J537" s="176"/>
      <c r="K537" s="176">
        <v>96246</v>
      </c>
      <c r="L537" s="160"/>
      <c r="M537" s="182"/>
    </row>
    <row r="538" spans="1:13" ht="12">
      <c r="A538" s="15">
        <v>8</v>
      </c>
      <c r="C538" s="16" t="s">
        <v>227</v>
      </c>
      <c r="E538" s="15">
        <v>8</v>
      </c>
      <c r="F538" s="17"/>
      <c r="G538" s="176">
        <f>SUM(G536:G537)</f>
        <v>7</v>
      </c>
      <c r="H538" s="176">
        <f>SUM(H536:H537)</f>
        <v>344988</v>
      </c>
      <c r="I538" s="141"/>
      <c r="J538" s="176">
        <f>SUM(J536:J537)</f>
        <v>7</v>
      </c>
      <c r="K538" s="176">
        <f>SUM(K536:K537)</f>
        <v>366033</v>
      </c>
      <c r="L538" s="160"/>
      <c r="M538" s="182"/>
    </row>
    <row r="539" spans="1:13" ht="12">
      <c r="A539" s="15">
        <v>9</v>
      </c>
      <c r="C539" s="16"/>
      <c r="E539" s="15">
        <v>9</v>
      </c>
      <c r="F539" s="17"/>
      <c r="G539" s="176"/>
      <c r="H539" s="87"/>
      <c r="I539" s="41"/>
      <c r="J539" s="176"/>
      <c r="K539" s="176"/>
      <c r="L539" s="160"/>
      <c r="M539" s="182"/>
    </row>
    <row r="540" spans="1:13" ht="12">
      <c r="A540" s="15">
        <v>10</v>
      </c>
      <c r="C540" s="16"/>
      <c r="E540" s="15">
        <v>10</v>
      </c>
      <c r="F540" s="17"/>
      <c r="G540" s="176"/>
      <c r="H540" s="87"/>
      <c r="I540" s="37"/>
      <c r="J540" s="176"/>
      <c r="K540" s="176"/>
      <c r="L540" s="160"/>
      <c r="M540" s="182"/>
    </row>
    <row r="541" spans="1:13" ht="12">
      <c r="A541" s="15">
        <v>11</v>
      </c>
      <c r="C541" s="16" t="s">
        <v>208</v>
      </c>
      <c r="E541" s="15">
        <v>11</v>
      </c>
      <c r="G541" s="172">
        <v>3</v>
      </c>
      <c r="H541" s="172">
        <v>128361</v>
      </c>
      <c r="I541" s="41"/>
      <c r="J541" s="172">
        <v>3</v>
      </c>
      <c r="K541" s="172">
        <v>132576</v>
      </c>
      <c r="L541" s="160"/>
      <c r="M541" s="182"/>
    </row>
    <row r="542" spans="1:13" ht="12">
      <c r="A542" s="15">
        <v>12</v>
      </c>
      <c r="C542" s="16" t="s">
        <v>209</v>
      </c>
      <c r="E542" s="15">
        <v>12</v>
      </c>
      <c r="G542" s="172"/>
      <c r="H542" s="83">
        <v>41651</v>
      </c>
      <c r="I542" s="37"/>
      <c r="J542" s="172"/>
      <c r="K542" s="172">
        <v>47383</v>
      </c>
      <c r="L542" s="160"/>
      <c r="M542" s="182"/>
    </row>
    <row r="543" spans="1:13" ht="12">
      <c r="A543" s="15">
        <v>13</v>
      </c>
      <c r="C543" s="16" t="s">
        <v>228</v>
      </c>
      <c r="E543" s="15">
        <v>13</v>
      </c>
      <c r="F543" s="17"/>
      <c r="G543" s="176">
        <f>SUM(G541:G542)</f>
        <v>3</v>
      </c>
      <c r="H543" s="176">
        <f>SUM(H541:H542)</f>
        <v>170012</v>
      </c>
      <c r="I543" s="141"/>
      <c r="J543" s="176">
        <f>SUM(J541:J542)</f>
        <v>3</v>
      </c>
      <c r="K543" s="176">
        <f>SUM(K541:K542)</f>
        <v>179959</v>
      </c>
      <c r="L543" s="160"/>
      <c r="M543" s="182"/>
    </row>
    <row r="544" spans="1:13" ht="12">
      <c r="A544" s="15">
        <v>14</v>
      </c>
      <c r="E544" s="15">
        <v>14</v>
      </c>
      <c r="F544" s="17"/>
      <c r="G544" s="176"/>
      <c r="H544" s="87"/>
      <c r="I544" s="141"/>
      <c r="J544" s="176"/>
      <c r="K544" s="176"/>
      <c r="L544" s="160"/>
      <c r="M544" s="182"/>
    </row>
    <row r="545" spans="1:13" ht="12">
      <c r="A545" s="15">
        <v>15</v>
      </c>
      <c r="C545" s="16" t="s">
        <v>211</v>
      </c>
      <c r="E545" s="15">
        <v>15</v>
      </c>
      <c r="F545" s="17"/>
      <c r="G545" s="176">
        <f>G538+G543</f>
        <v>10</v>
      </c>
      <c r="H545" s="176">
        <f>H538+H543</f>
        <v>515000</v>
      </c>
      <c r="I545" s="141"/>
      <c r="J545" s="176">
        <f>J538+J543</f>
        <v>10</v>
      </c>
      <c r="K545" s="176">
        <f>K538+K543</f>
        <v>545992</v>
      </c>
      <c r="L545" s="160"/>
      <c r="M545" s="182"/>
    </row>
    <row r="546" spans="1:13" ht="12">
      <c r="A546" s="15">
        <v>16</v>
      </c>
      <c r="E546" s="15">
        <v>16</v>
      </c>
      <c r="F546" s="17"/>
      <c r="G546" s="176"/>
      <c r="H546" s="87"/>
      <c r="I546" s="141"/>
      <c r="J546" s="176"/>
      <c r="K546" s="176"/>
      <c r="L546" s="160"/>
      <c r="M546" s="182"/>
    </row>
    <row r="547" spans="1:13" ht="12">
      <c r="A547" s="15">
        <v>17</v>
      </c>
      <c r="C547" s="16" t="s">
        <v>212</v>
      </c>
      <c r="E547" s="15">
        <v>17</v>
      </c>
      <c r="F547" s="17"/>
      <c r="G547" s="176"/>
      <c r="H547" s="87">
        <v>4827</v>
      </c>
      <c r="I547" s="141"/>
      <c r="J547" s="176"/>
      <c r="K547" s="176">
        <v>5600</v>
      </c>
      <c r="L547" s="160"/>
      <c r="M547" s="182"/>
    </row>
    <row r="548" spans="1:13" ht="12">
      <c r="A548" s="15">
        <v>18</v>
      </c>
      <c r="C548" s="16"/>
      <c r="E548" s="15">
        <v>18</v>
      </c>
      <c r="F548" s="17"/>
      <c r="G548" s="176"/>
      <c r="H548" s="87"/>
      <c r="I548" s="141"/>
      <c r="J548" s="176"/>
      <c r="K548" s="87"/>
      <c r="L548" s="160"/>
      <c r="M548" s="182"/>
    </row>
    <row r="549" spans="1:13" ht="12">
      <c r="A549" s="15">
        <v>19</v>
      </c>
      <c r="C549" s="16" t="s">
        <v>213</v>
      </c>
      <c r="E549" s="15">
        <v>19</v>
      </c>
      <c r="F549" s="17"/>
      <c r="G549" s="176"/>
      <c r="H549" s="87">
        <v>17797</v>
      </c>
      <c r="I549" s="141"/>
      <c r="J549" s="176"/>
      <c r="K549" s="87">
        <v>18700</v>
      </c>
      <c r="L549" s="160"/>
      <c r="M549" s="182"/>
    </row>
    <row r="550" spans="1:13" ht="12">
      <c r="A550" s="15">
        <v>20</v>
      </c>
      <c r="C550" s="16" t="s">
        <v>214</v>
      </c>
      <c r="E550" s="15">
        <v>20</v>
      </c>
      <c r="F550" s="17"/>
      <c r="G550" s="176"/>
      <c r="H550" s="87">
        <v>87081</v>
      </c>
      <c r="I550" s="141"/>
      <c r="J550" s="176"/>
      <c r="K550" s="87">
        <v>90800</v>
      </c>
      <c r="L550" s="160"/>
      <c r="M550" s="182"/>
    </row>
    <row r="551" spans="1:13" ht="12">
      <c r="A551" s="15">
        <v>21</v>
      </c>
      <c r="C551" s="16"/>
      <c r="E551" s="15">
        <v>21</v>
      </c>
      <c r="F551" s="17"/>
      <c r="G551" s="176"/>
      <c r="H551" s="87"/>
      <c r="I551" s="141"/>
      <c r="J551" s="176"/>
      <c r="K551" s="87"/>
      <c r="L551" s="160"/>
      <c r="M551" s="181"/>
    </row>
    <row r="552" spans="1:13" ht="12">
      <c r="A552" s="15">
        <v>22</v>
      </c>
      <c r="C552" s="16"/>
      <c r="E552" s="15">
        <v>22</v>
      </c>
      <c r="F552" s="17"/>
      <c r="G552" s="176"/>
      <c r="H552" s="87"/>
      <c r="I552" s="141"/>
      <c r="J552" s="176"/>
      <c r="K552" s="87"/>
      <c r="L552" s="160"/>
      <c r="M552" s="181"/>
    </row>
    <row r="553" spans="1:13" ht="12">
      <c r="A553" s="15">
        <v>23</v>
      </c>
      <c r="C553" s="16" t="s">
        <v>229</v>
      </c>
      <c r="E553" s="15">
        <v>23</v>
      </c>
      <c r="F553" s="17"/>
      <c r="G553" s="176"/>
      <c r="H553" s="87"/>
      <c r="I553" s="141"/>
      <c r="J553" s="176"/>
      <c r="K553" s="87"/>
      <c r="L553" s="160"/>
      <c r="M553" s="181"/>
    </row>
    <row r="554" spans="1:13" ht="12">
      <c r="A554" s="15">
        <v>24</v>
      </c>
      <c r="C554" s="16"/>
      <c r="E554" s="15">
        <v>24</v>
      </c>
      <c r="F554" s="17"/>
      <c r="G554" s="176"/>
      <c r="H554" s="87"/>
      <c r="I554" s="141"/>
      <c r="J554" s="88"/>
      <c r="K554" s="87"/>
      <c r="L554" s="160"/>
      <c r="M554" s="181"/>
    </row>
    <row r="555" spans="5:13" ht="12">
      <c r="E555" s="59"/>
      <c r="F555" s="106" t="s">
        <v>15</v>
      </c>
      <c r="G555" s="29" t="s">
        <v>15</v>
      </c>
      <c r="H555" s="29" t="s">
        <v>15</v>
      </c>
      <c r="I555" s="106" t="s">
        <v>15</v>
      </c>
      <c r="J555" s="29" t="s">
        <v>15</v>
      </c>
      <c r="K555" s="29" t="s">
        <v>15</v>
      </c>
      <c r="L555" s="160"/>
      <c r="M555" s="181"/>
    </row>
    <row r="556" spans="1:13" ht="12">
      <c r="A556" s="15">
        <v>25</v>
      </c>
      <c r="C556" s="16" t="s">
        <v>230</v>
      </c>
      <c r="E556" s="15">
        <v>25</v>
      </c>
      <c r="G556" s="172">
        <f>SUM(G545:G555)</f>
        <v>10</v>
      </c>
      <c r="H556" s="172">
        <f>SUM(H545:H555)</f>
        <v>624705</v>
      </c>
      <c r="I556" s="83"/>
      <c r="J556" s="172">
        <f>SUM(J545:J555)</f>
        <v>10</v>
      </c>
      <c r="K556" s="172">
        <f>SUM(K545:K555)</f>
        <v>661092</v>
      </c>
      <c r="L556" s="160"/>
      <c r="M556" s="182"/>
    </row>
    <row r="557" spans="5:13" ht="12">
      <c r="E557" s="59"/>
      <c r="F557" s="106" t="s">
        <v>15</v>
      </c>
      <c r="G557" s="28" t="s">
        <v>15</v>
      </c>
      <c r="H557" s="29" t="s">
        <v>15</v>
      </c>
      <c r="I557" s="106" t="s">
        <v>15</v>
      </c>
      <c r="J557" s="28" t="s">
        <v>15</v>
      </c>
      <c r="K557" s="29" t="s">
        <v>15</v>
      </c>
      <c r="L557" s="160"/>
      <c r="M557" s="182"/>
    </row>
    <row r="558" spans="3:12" ht="12">
      <c r="C558" s="1" t="s">
        <v>63</v>
      </c>
      <c r="E558" s="59"/>
      <c r="F558" s="106"/>
      <c r="G558" s="28"/>
      <c r="H558" s="29"/>
      <c r="I558" s="106"/>
      <c r="J558" s="28"/>
      <c r="K558" s="29"/>
      <c r="L558" s="189"/>
    </row>
    <row r="559" spans="1:11" ht="12">
      <c r="A559" s="16"/>
      <c r="H559" s="64"/>
      <c r="K559" s="64"/>
    </row>
    <row r="560" spans="8:11" ht="12">
      <c r="H560" s="64"/>
      <c r="K560" s="64"/>
    </row>
    <row r="561" spans="1:13" s="49" customFormat="1" ht="12">
      <c r="A561" s="24" t="str">
        <f>$A$83</f>
        <v>Institution No.:  </v>
      </c>
      <c r="E561" s="60"/>
      <c r="G561" s="61"/>
      <c r="H561" s="62"/>
      <c r="J561" s="61"/>
      <c r="K561" s="22" t="s">
        <v>231</v>
      </c>
      <c r="L561" s="111"/>
      <c r="M561" s="158"/>
    </row>
    <row r="562" spans="1:13" s="49" customFormat="1" ht="12">
      <c r="A562" s="119" t="s">
        <v>232</v>
      </c>
      <c r="B562" s="119"/>
      <c r="C562" s="119"/>
      <c r="D562" s="119"/>
      <c r="E562" s="119"/>
      <c r="F562" s="119"/>
      <c r="G562" s="119"/>
      <c r="H562" s="119"/>
      <c r="I562" s="119"/>
      <c r="J562" s="119"/>
      <c r="K562" s="119"/>
      <c r="L562" s="158"/>
      <c r="M562" s="158"/>
    </row>
    <row r="563" spans="1:12" ht="12">
      <c r="A563" s="24" t="str">
        <f>$A$42</f>
        <v>NAME: </v>
      </c>
      <c r="B563" s="24"/>
      <c r="C563" s="1" t="str">
        <f>$D$20</f>
        <v>University of Colorado</v>
      </c>
      <c r="G563" s="120"/>
      <c r="H563" s="103"/>
      <c r="J563" s="21"/>
      <c r="K563" s="26" t="str">
        <f>$K$3</f>
        <v>Date: October 13, 2014</v>
      </c>
      <c r="L563" s="158"/>
    </row>
    <row r="564" spans="1:11" ht="12">
      <c r="A564" s="27" t="s">
        <v>15</v>
      </c>
      <c r="B564" s="27" t="s">
        <v>15</v>
      </c>
      <c r="C564" s="27" t="s">
        <v>15</v>
      </c>
      <c r="D564" s="27" t="s">
        <v>15</v>
      </c>
      <c r="E564" s="27" t="s">
        <v>15</v>
      </c>
      <c r="F564" s="27" t="s">
        <v>15</v>
      </c>
      <c r="G564" s="28" t="s">
        <v>15</v>
      </c>
      <c r="H564" s="29" t="s">
        <v>15</v>
      </c>
      <c r="I564" s="27" t="s">
        <v>15</v>
      </c>
      <c r="J564" s="28" t="s">
        <v>15</v>
      </c>
      <c r="K564" s="29" t="s">
        <v>15</v>
      </c>
    </row>
    <row r="565" spans="1:13" ht="12">
      <c r="A565" s="30" t="s">
        <v>16</v>
      </c>
      <c r="E565" s="30" t="s">
        <v>16</v>
      </c>
      <c r="F565" s="31"/>
      <c r="G565" s="32"/>
      <c r="H565" s="33" t="s">
        <v>18</v>
      </c>
      <c r="I565" s="31"/>
      <c r="J565" s="32"/>
      <c r="K565" s="33" t="s">
        <v>19</v>
      </c>
      <c r="M565" s="181"/>
    </row>
    <row r="566" spans="1:13" ht="12">
      <c r="A566" s="30" t="s">
        <v>20</v>
      </c>
      <c r="C566" s="34" t="s">
        <v>78</v>
      </c>
      <c r="E566" s="30" t="s">
        <v>20</v>
      </c>
      <c r="F566" s="31"/>
      <c r="G566" s="32" t="s">
        <v>22</v>
      </c>
      <c r="H566" s="33" t="s">
        <v>23</v>
      </c>
      <c r="I566" s="31"/>
      <c r="J566" s="32" t="s">
        <v>22</v>
      </c>
      <c r="K566" s="33" t="s">
        <v>24</v>
      </c>
      <c r="M566" s="182"/>
    </row>
    <row r="567" spans="1:13" ht="12">
      <c r="A567" s="27" t="s">
        <v>15</v>
      </c>
      <c r="B567" s="27" t="s">
        <v>15</v>
      </c>
      <c r="C567" s="27" t="s">
        <v>15</v>
      </c>
      <c r="D567" s="27" t="s">
        <v>15</v>
      </c>
      <c r="E567" s="27" t="s">
        <v>15</v>
      </c>
      <c r="F567" s="27" t="s">
        <v>15</v>
      </c>
      <c r="G567" s="28" t="s">
        <v>15</v>
      </c>
      <c r="H567" s="29" t="s">
        <v>15</v>
      </c>
      <c r="I567" s="27" t="s">
        <v>15</v>
      </c>
      <c r="J567" s="143" t="s">
        <v>15</v>
      </c>
      <c r="K567" s="29" t="s">
        <v>15</v>
      </c>
      <c r="M567" s="181"/>
    </row>
    <row r="568" spans="1:13" ht="12">
      <c r="A568" s="131">
        <v>1</v>
      </c>
      <c r="B568" s="132"/>
      <c r="C568" s="132" t="s">
        <v>224</v>
      </c>
      <c r="D568" s="132"/>
      <c r="E568" s="131">
        <v>1</v>
      </c>
      <c r="F568" s="133"/>
      <c r="G568" s="134"/>
      <c r="H568" s="135"/>
      <c r="I568" s="136"/>
      <c r="J568" s="137"/>
      <c r="K568" s="138"/>
      <c r="L568" s="160"/>
      <c r="M568" s="182"/>
    </row>
    <row r="569" spans="1:13" ht="12">
      <c r="A569" s="131">
        <v>2</v>
      </c>
      <c r="B569" s="132"/>
      <c r="C569" s="132" t="s">
        <v>224</v>
      </c>
      <c r="D569" s="132"/>
      <c r="E569" s="131">
        <v>2</v>
      </c>
      <c r="F569" s="133"/>
      <c r="G569" s="134"/>
      <c r="H569" s="135"/>
      <c r="I569" s="136"/>
      <c r="J569" s="137"/>
      <c r="K569" s="135"/>
      <c r="L569" s="160"/>
      <c r="M569" s="182"/>
    </row>
    <row r="570" spans="1:13" ht="12">
      <c r="A570" s="131">
        <v>3</v>
      </c>
      <c r="B570" s="132"/>
      <c r="C570" s="132" t="s">
        <v>224</v>
      </c>
      <c r="D570" s="132"/>
      <c r="E570" s="131">
        <v>3</v>
      </c>
      <c r="F570" s="133"/>
      <c r="G570" s="134"/>
      <c r="H570" s="135"/>
      <c r="I570" s="136"/>
      <c r="J570" s="137"/>
      <c r="K570" s="135"/>
      <c r="L570" s="160"/>
      <c r="M570" s="182"/>
    </row>
    <row r="571" spans="1:13" ht="12">
      <c r="A571" s="131">
        <v>4</v>
      </c>
      <c r="B571" s="132"/>
      <c r="C571" s="132" t="s">
        <v>224</v>
      </c>
      <c r="D571" s="132"/>
      <c r="E571" s="131">
        <v>4</v>
      </c>
      <c r="F571" s="133"/>
      <c r="G571" s="134"/>
      <c r="H571" s="135"/>
      <c r="I571" s="139"/>
      <c r="J571" s="137"/>
      <c r="K571" s="135"/>
      <c r="L571" s="160"/>
      <c r="M571" s="182"/>
    </row>
    <row r="572" spans="1:13" ht="12">
      <c r="A572" s="131">
        <v>5</v>
      </c>
      <c r="B572" s="132"/>
      <c r="C572" s="132" t="s">
        <v>224</v>
      </c>
      <c r="D572" s="132"/>
      <c r="E572" s="131">
        <v>5</v>
      </c>
      <c r="F572" s="133"/>
      <c r="G572" s="137"/>
      <c r="H572" s="135"/>
      <c r="I572" s="139"/>
      <c r="J572" s="137"/>
      <c r="K572" s="135"/>
      <c r="L572" s="160"/>
      <c r="M572" s="182"/>
    </row>
    <row r="573" spans="1:13" ht="12">
      <c r="A573" s="15">
        <v>6</v>
      </c>
      <c r="C573" s="16" t="s">
        <v>225</v>
      </c>
      <c r="E573" s="15">
        <v>6</v>
      </c>
      <c r="F573" s="17"/>
      <c r="G573" s="176">
        <v>298</v>
      </c>
      <c r="H573" s="87">
        <v>23621083</v>
      </c>
      <c r="I573" s="37"/>
      <c r="J573" s="176">
        <v>300</v>
      </c>
      <c r="K573" s="87">
        <v>24591410</v>
      </c>
      <c r="L573" s="160"/>
      <c r="M573" s="182"/>
    </row>
    <row r="574" spans="1:13" ht="12">
      <c r="A574" s="15">
        <v>7</v>
      </c>
      <c r="C574" s="16" t="s">
        <v>226</v>
      </c>
      <c r="E574" s="15">
        <v>7</v>
      </c>
      <c r="F574" s="17"/>
      <c r="G574" s="176"/>
      <c r="H574" s="87">
        <v>7607791</v>
      </c>
      <c r="I574" s="141"/>
      <c r="J574" s="88"/>
      <c r="K574" s="87">
        <v>8812165</v>
      </c>
      <c r="L574" s="160"/>
      <c r="M574" s="182"/>
    </row>
    <row r="575" spans="1:13" ht="12">
      <c r="A575" s="15">
        <v>8</v>
      </c>
      <c r="C575" s="16" t="s">
        <v>227</v>
      </c>
      <c r="E575" s="15">
        <v>8</v>
      </c>
      <c r="F575" s="17"/>
      <c r="G575" s="176">
        <f>SUM(G573:G574)</f>
        <v>298</v>
      </c>
      <c r="H575" s="176">
        <f>SUM(H573:H574)</f>
        <v>31228874</v>
      </c>
      <c r="I575" s="141"/>
      <c r="J575" s="176">
        <f>SUM(J573:J574)</f>
        <v>300</v>
      </c>
      <c r="K575" s="176">
        <f>SUM(K573:K574)</f>
        <v>33403575</v>
      </c>
      <c r="L575" s="160"/>
      <c r="M575" s="182"/>
    </row>
    <row r="576" spans="1:13" ht="12">
      <c r="A576" s="15">
        <v>9</v>
      </c>
      <c r="C576" s="16"/>
      <c r="E576" s="15">
        <v>9</v>
      </c>
      <c r="F576" s="17"/>
      <c r="G576" s="176"/>
      <c r="H576" s="87"/>
      <c r="I576" s="41"/>
      <c r="J576" s="176"/>
      <c r="K576" s="87"/>
      <c r="L576" s="160"/>
      <c r="M576" s="182"/>
    </row>
    <row r="577" spans="1:13" ht="12">
      <c r="A577" s="15">
        <v>10</v>
      </c>
      <c r="C577" s="16"/>
      <c r="E577" s="15">
        <v>10</v>
      </c>
      <c r="F577" s="17"/>
      <c r="G577" s="176"/>
      <c r="H577" s="87"/>
      <c r="I577" s="37"/>
      <c r="J577" s="176"/>
      <c r="K577" s="87"/>
      <c r="L577" s="160"/>
      <c r="M577" s="182"/>
    </row>
    <row r="578" spans="1:13" ht="12">
      <c r="A578" s="15">
        <v>11</v>
      </c>
      <c r="C578" s="16" t="s">
        <v>208</v>
      </c>
      <c r="E578" s="15">
        <v>11</v>
      </c>
      <c r="G578" s="172">
        <v>287</v>
      </c>
      <c r="H578" s="172">
        <v>14155471</v>
      </c>
      <c r="I578" s="41"/>
      <c r="J578" s="172">
        <v>289</v>
      </c>
      <c r="K578" s="83">
        <v>14664061</v>
      </c>
      <c r="L578" s="160"/>
      <c r="M578" s="182"/>
    </row>
    <row r="579" spans="1:13" ht="12">
      <c r="A579" s="15">
        <v>12</v>
      </c>
      <c r="C579" s="16" t="s">
        <v>209</v>
      </c>
      <c r="E579" s="15">
        <v>12</v>
      </c>
      <c r="G579" s="172"/>
      <c r="H579" s="83">
        <v>4566814</v>
      </c>
      <c r="I579" s="37"/>
      <c r="J579" s="172"/>
      <c r="K579" s="83">
        <v>5192968</v>
      </c>
      <c r="L579" s="160"/>
      <c r="M579" s="182"/>
    </row>
    <row r="580" spans="1:13" ht="12">
      <c r="A580" s="15">
        <v>13</v>
      </c>
      <c r="C580" s="16" t="s">
        <v>228</v>
      </c>
      <c r="E580" s="15">
        <v>13</v>
      </c>
      <c r="F580" s="17"/>
      <c r="G580" s="176">
        <f>SUM(G578:G579)</f>
        <v>287</v>
      </c>
      <c r="H580" s="176">
        <f>SUM(H578:H579)</f>
        <v>18722285</v>
      </c>
      <c r="I580" s="141"/>
      <c r="J580" s="176">
        <f>SUM(J578:J579)</f>
        <v>289</v>
      </c>
      <c r="K580" s="176">
        <f>SUM(K578:K579)</f>
        <v>19857029</v>
      </c>
      <c r="L580" s="160"/>
      <c r="M580" s="182"/>
    </row>
    <row r="581" spans="1:13" ht="12">
      <c r="A581" s="15">
        <v>14</v>
      </c>
      <c r="E581" s="15">
        <v>14</v>
      </c>
      <c r="F581" s="17"/>
      <c r="G581" s="176"/>
      <c r="H581" s="87"/>
      <c r="I581" s="141"/>
      <c r="J581" s="176"/>
      <c r="K581" s="176"/>
      <c r="L581" s="160"/>
      <c r="M581" s="182"/>
    </row>
    <row r="582" spans="1:13" ht="12">
      <c r="A582" s="15">
        <v>15</v>
      </c>
      <c r="C582" s="16" t="s">
        <v>211</v>
      </c>
      <c r="E582" s="15">
        <v>15</v>
      </c>
      <c r="F582" s="17"/>
      <c r="G582" s="176">
        <f>G575+G580</f>
        <v>585</v>
      </c>
      <c r="H582" s="176">
        <f>H575+H580</f>
        <v>49951159</v>
      </c>
      <c r="I582" s="141"/>
      <c r="J582" s="176">
        <f>J575+J580</f>
        <v>589</v>
      </c>
      <c r="K582" s="176">
        <f>K575+K580</f>
        <v>53260604</v>
      </c>
      <c r="L582" s="160"/>
      <c r="M582" s="182"/>
    </row>
    <row r="583" spans="1:13" ht="12">
      <c r="A583" s="15">
        <v>16</v>
      </c>
      <c r="E583" s="15">
        <v>16</v>
      </c>
      <c r="F583" s="17"/>
      <c r="G583" s="176"/>
      <c r="H583" s="87"/>
      <c r="I583" s="141"/>
      <c r="J583" s="176"/>
      <c r="K583" s="176"/>
      <c r="L583" s="160"/>
      <c r="M583" s="182"/>
    </row>
    <row r="584" spans="1:13" ht="12">
      <c r="A584" s="15">
        <v>17</v>
      </c>
      <c r="C584" s="16" t="s">
        <v>212</v>
      </c>
      <c r="E584" s="15">
        <v>17</v>
      </c>
      <c r="F584" s="17"/>
      <c r="G584" s="176"/>
      <c r="H584" s="87">
        <v>1884917</v>
      </c>
      <c r="I584" s="141"/>
      <c r="J584" s="176"/>
      <c r="K584" s="87">
        <v>1892927</v>
      </c>
      <c r="L584" s="160"/>
      <c r="M584" s="182"/>
    </row>
    <row r="585" spans="1:13" ht="12">
      <c r="A585" s="15">
        <v>18</v>
      </c>
      <c r="C585" s="16"/>
      <c r="E585" s="15">
        <v>18</v>
      </c>
      <c r="F585" s="17"/>
      <c r="G585" s="176"/>
      <c r="H585" s="87"/>
      <c r="I585" s="141"/>
      <c r="J585" s="176"/>
      <c r="K585" s="87"/>
      <c r="L585" s="160"/>
      <c r="M585" s="182"/>
    </row>
    <row r="586" spans="1:13" ht="12">
      <c r="A586" s="15">
        <v>19</v>
      </c>
      <c r="C586" s="16" t="s">
        <v>213</v>
      </c>
      <c r="E586" s="15">
        <v>19</v>
      </c>
      <c r="F586" s="17"/>
      <c r="G586" s="176"/>
      <c r="H586" s="87">
        <v>531667</v>
      </c>
      <c r="I586" s="141"/>
      <c r="J586" s="176"/>
      <c r="K586" s="87">
        <v>563831</v>
      </c>
      <c r="L586" s="160"/>
      <c r="M586" s="182"/>
    </row>
    <row r="587" spans="1:13" ht="12">
      <c r="A587" s="15">
        <v>20</v>
      </c>
      <c r="C587" s="16" t="s">
        <v>214</v>
      </c>
      <c r="E587" s="15">
        <v>20</v>
      </c>
      <c r="F587" s="17"/>
      <c r="G587" s="176"/>
      <c r="H587" s="87">
        <v>22942688</v>
      </c>
      <c r="I587" s="141"/>
      <c r="J587" s="176"/>
      <c r="K587" s="87">
        <v>22990183</v>
      </c>
      <c r="L587" s="160"/>
      <c r="M587" s="182"/>
    </row>
    <row r="588" spans="1:13" ht="12">
      <c r="A588" s="15">
        <v>21</v>
      </c>
      <c r="C588" s="16"/>
      <c r="E588" s="15">
        <v>21</v>
      </c>
      <c r="F588" s="17"/>
      <c r="G588" s="176"/>
      <c r="H588" s="87"/>
      <c r="I588" s="141"/>
      <c r="J588" s="176"/>
      <c r="K588" s="87"/>
      <c r="L588" s="160"/>
      <c r="M588" s="181"/>
    </row>
    <row r="589" spans="1:13" ht="12">
      <c r="A589" s="15">
        <v>22</v>
      </c>
      <c r="C589" s="16"/>
      <c r="E589" s="15">
        <v>22</v>
      </c>
      <c r="F589" s="17"/>
      <c r="G589" s="176"/>
      <c r="H589" s="87"/>
      <c r="I589" s="141"/>
      <c r="J589" s="176"/>
      <c r="K589" s="87"/>
      <c r="L589" s="160"/>
      <c r="M589" s="181"/>
    </row>
    <row r="590" spans="1:13" ht="12">
      <c r="A590" s="15">
        <v>23</v>
      </c>
      <c r="C590" s="16" t="s">
        <v>229</v>
      </c>
      <c r="E590" s="15">
        <v>23</v>
      </c>
      <c r="F590" s="17"/>
      <c r="G590" s="176"/>
      <c r="H590" s="87">
        <v>0</v>
      </c>
      <c r="I590" s="141"/>
      <c r="J590" s="176"/>
      <c r="K590" s="87">
        <v>0</v>
      </c>
      <c r="L590" s="160"/>
      <c r="M590" s="181"/>
    </row>
    <row r="591" spans="1:13" ht="12">
      <c r="A591" s="15">
        <v>24</v>
      </c>
      <c r="C591" s="16"/>
      <c r="E591" s="15">
        <v>24</v>
      </c>
      <c r="F591" s="17"/>
      <c r="G591" s="140"/>
      <c r="H591" s="87"/>
      <c r="I591" s="141"/>
      <c r="J591" s="176"/>
      <c r="K591" s="87"/>
      <c r="L591" s="160"/>
      <c r="M591" s="181"/>
    </row>
    <row r="592" spans="5:13" ht="12">
      <c r="E592" s="59"/>
      <c r="F592" s="106" t="s">
        <v>15</v>
      </c>
      <c r="G592" s="29" t="s">
        <v>15</v>
      </c>
      <c r="H592" s="29" t="s">
        <v>15</v>
      </c>
      <c r="I592" s="106" t="s">
        <v>15</v>
      </c>
      <c r="J592" s="29" t="s">
        <v>15</v>
      </c>
      <c r="K592" s="29" t="s">
        <v>15</v>
      </c>
      <c r="L592" s="160"/>
      <c r="M592" s="181"/>
    </row>
    <row r="593" spans="1:13" ht="12">
      <c r="A593" s="15">
        <v>25</v>
      </c>
      <c r="C593" s="16" t="s">
        <v>233</v>
      </c>
      <c r="E593" s="15">
        <v>25</v>
      </c>
      <c r="G593" s="172">
        <f>SUM(G582:G592)</f>
        <v>585</v>
      </c>
      <c r="H593" s="172">
        <f>SUM(H582:H592)</f>
        <v>75310431</v>
      </c>
      <c r="I593" s="83"/>
      <c r="J593" s="172">
        <f>SUM(J582:J592)</f>
        <v>589</v>
      </c>
      <c r="K593" s="172">
        <f>SUM(K582:K592)</f>
        <v>78707545</v>
      </c>
      <c r="L593" s="160"/>
      <c r="M593" s="182"/>
    </row>
    <row r="594" spans="1:13" ht="12">
      <c r="A594" s="15"/>
      <c r="C594" s="16"/>
      <c r="E594" s="15"/>
      <c r="F594" s="106" t="s">
        <v>15</v>
      </c>
      <c r="G594" s="28" t="s">
        <v>15</v>
      </c>
      <c r="H594" s="29" t="s">
        <v>15</v>
      </c>
      <c r="I594" s="106" t="s">
        <v>15</v>
      </c>
      <c r="J594" s="28" t="s">
        <v>15</v>
      </c>
      <c r="K594" s="29" t="s">
        <v>15</v>
      </c>
      <c r="L594" s="160"/>
      <c r="M594" s="182"/>
    </row>
    <row r="595" spans="1:12" ht="12">
      <c r="A595" s="15"/>
      <c r="C595" s="1" t="s">
        <v>63</v>
      </c>
      <c r="E595" s="15"/>
      <c r="G595" s="82"/>
      <c r="H595" s="82"/>
      <c r="I595" s="83"/>
      <c r="J595" s="82"/>
      <c r="K595" s="82"/>
      <c r="L595" s="189"/>
    </row>
    <row r="596" spans="5:11" ht="12">
      <c r="E596" s="59"/>
      <c r="F596" s="106"/>
      <c r="G596" s="28"/>
      <c r="H596" s="29"/>
      <c r="I596" s="106"/>
      <c r="J596" s="28"/>
      <c r="K596" s="29"/>
    </row>
    <row r="597" spans="1:11" ht="12">
      <c r="A597" s="16"/>
      <c r="H597" s="64"/>
      <c r="K597" s="64"/>
    </row>
    <row r="598" spans="1:13" s="49" customFormat="1" ht="12">
      <c r="A598" s="24" t="str">
        <f>$A$83</f>
        <v>Institution No.:  </v>
      </c>
      <c r="E598" s="60"/>
      <c r="G598" s="61"/>
      <c r="H598" s="62"/>
      <c r="J598" s="61"/>
      <c r="K598" s="22" t="s">
        <v>234</v>
      </c>
      <c r="L598" s="111"/>
      <c r="M598" s="158"/>
    </row>
    <row r="599" spans="1:13" s="49" customFormat="1" ht="12">
      <c r="A599" s="119" t="s">
        <v>235</v>
      </c>
      <c r="B599" s="119"/>
      <c r="C599" s="119"/>
      <c r="D599" s="119"/>
      <c r="E599" s="119"/>
      <c r="F599" s="119"/>
      <c r="G599" s="119"/>
      <c r="H599" s="119"/>
      <c r="I599" s="119"/>
      <c r="J599" s="119"/>
      <c r="K599" s="119"/>
      <c r="L599" s="158"/>
      <c r="M599" s="158"/>
    </row>
    <row r="600" spans="1:12" ht="12">
      <c r="A600" s="24" t="str">
        <f>$A$42</f>
        <v>NAME: </v>
      </c>
      <c r="C600" s="1" t="str">
        <f>$D$20</f>
        <v>University of Colorado</v>
      </c>
      <c r="G600" s="120"/>
      <c r="H600" s="103"/>
      <c r="J600" s="21"/>
      <c r="K600" s="26" t="str">
        <f>$K$3</f>
        <v>Date: October 13, 2014</v>
      </c>
      <c r="L600" s="158"/>
    </row>
    <row r="601" spans="1:11" ht="12">
      <c r="A601" s="27" t="s">
        <v>15</v>
      </c>
      <c r="B601" s="27" t="s">
        <v>15</v>
      </c>
      <c r="C601" s="27" t="s">
        <v>15</v>
      </c>
      <c r="D601" s="27" t="s">
        <v>15</v>
      </c>
      <c r="E601" s="27" t="s">
        <v>15</v>
      </c>
      <c r="F601" s="27" t="s">
        <v>15</v>
      </c>
      <c r="G601" s="28" t="s">
        <v>15</v>
      </c>
      <c r="H601" s="29" t="s">
        <v>15</v>
      </c>
      <c r="I601" s="27" t="s">
        <v>15</v>
      </c>
      <c r="J601" s="28" t="s">
        <v>15</v>
      </c>
      <c r="K601" s="29" t="s">
        <v>15</v>
      </c>
    </row>
    <row r="602" spans="1:13" ht="12">
      <c r="A602" s="30" t="s">
        <v>16</v>
      </c>
      <c r="E602" s="30" t="s">
        <v>16</v>
      </c>
      <c r="F602" s="31"/>
      <c r="G602" s="32"/>
      <c r="H602" s="33" t="s">
        <v>18</v>
      </c>
      <c r="I602" s="31"/>
      <c r="J602" s="32"/>
      <c r="K602" s="33" t="s">
        <v>19</v>
      </c>
      <c r="M602" s="181"/>
    </row>
    <row r="603" spans="1:13" ht="12">
      <c r="A603" s="30" t="s">
        <v>20</v>
      </c>
      <c r="C603" s="34" t="s">
        <v>78</v>
      </c>
      <c r="E603" s="30" t="s">
        <v>20</v>
      </c>
      <c r="F603" s="31"/>
      <c r="G603" s="32" t="s">
        <v>22</v>
      </c>
      <c r="H603" s="33" t="s">
        <v>23</v>
      </c>
      <c r="I603" s="31"/>
      <c r="J603" s="32" t="s">
        <v>22</v>
      </c>
      <c r="K603" s="33" t="s">
        <v>24</v>
      </c>
      <c r="M603" s="182"/>
    </row>
    <row r="604" spans="1:13" ht="12">
      <c r="A604" s="27" t="s">
        <v>15</v>
      </c>
      <c r="B604" s="27" t="s">
        <v>15</v>
      </c>
      <c r="C604" s="27" t="s">
        <v>15</v>
      </c>
      <c r="D604" s="27" t="s">
        <v>15</v>
      </c>
      <c r="E604" s="27" t="s">
        <v>15</v>
      </c>
      <c r="F604" s="27" t="s">
        <v>15</v>
      </c>
      <c r="G604" s="28" t="s">
        <v>15</v>
      </c>
      <c r="H604" s="29" t="s">
        <v>15</v>
      </c>
      <c r="I604" s="27" t="s">
        <v>15</v>
      </c>
      <c r="J604" s="28" t="s">
        <v>15</v>
      </c>
      <c r="K604" s="29" t="s">
        <v>15</v>
      </c>
      <c r="M604" s="181"/>
    </row>
    <row r="605" spans="1:13" ht="12">
      <c r="A605" s="131">
        <v>1</v>
      </c>
      <c r="B605" s="132"/>
      <c r="C605" s="132" t="s">
        <v>224</v>
      </c>
      <c r="D605" s="132"/>
      <c r="E605" s="131">
        <v>1</v>
      </c>
      <c r="F605" s="133"/>
      <c r="G605" s="134"/>
      <c r="H605" s="135"/>
      <c r="I605" s="136"/>
      <c r="J605" s="137"/>
      <c r="K605" s="138"/>
      <c r="L605" s="160"/>
      <c r="M605" s="182"/>
    </row>
    <row r="606" spans="1:13" ht="12">
      <c r="A606" s="131">
        <v>2</v>
      </c>
      <c r="B606" s="132"/>
      <c r="C606" s="132" t="s">
        <v>224</v>
      </c>
      <c r="D606" s="132"/>
      <c r="E606" s="131">
        <v>2</v>
      </c>
      <c r="F606" s="133"/>
      <c r="G606" s="134"/>
      <c r="H606" s="135"/>
      <c r="I606" s="136"/>
      <c r="J606" s="137"/>
      <c r="K606" s="135"/>
      <c r="L606" s="160"/>
      <c r="M606" s="182"/>
    </row>
    <row r="607" spans="1:13" ht="12">
      <c r="A607" s="131">
        <v>3</v>
      </c>
      <c r="B607" s="132"/>
      <c r="C607" s="132" t="s">
        <v>224</v>
      </c>
      <c r="D607" s="132"/>
      <c r="E607" s="131">
        <v>3</v>
      </c>
      <c r="F607" s="133"/>
      <c r="G607" s="134"/>
      <c r="H607" s="135"/>
      <c r="I607" s="136"/>
      <c r="J607" s="137"/>
      <c r="K607" s="135"/>
      <c r="L607" s="160"/>
      <c r="M607" s="182"/>
    </row>
    <row r="608" spans="1:13" ht="12">
      <c r="A608" s="131">
        <v>4</v>
      </c>
      <c r="B608" s="132"/>
      <c r="C608" s="132" t="s">
        <v>224</v>
      </c>
      <c r="D608" s="132"/>
      <c r="E608" s="131">
        <v>4</v>
      </c>
      <c r="F608" s="133"/>
      <c r="G608" s="134"/>
      <c r="H608" s="135"/>
      <c r="I608" s="139"/>
      <c r="J608" s="137"/>
      <c r="K608" s="135"/>
      <c r="L608" s="160"/>
      <c r="M608" s="182"/>
    </row>
    <row r="609" spans="1:13" ht="12">
      <c r="A609" s="131">
        <v>5</v>
      </c>
      <c r="B609" s="132"/>
      <c r="C609" s="132" t="s">
        <v>224</v>
      </c>
      <c r="D609" s="132"/>
      <c r="E609" s="131">
        <v>5</v>
      </c>
      <c r="F609" s="133"/>
      <c r="G609" s="134"/>
      <c r="H609" s="135"/>
      <c r="I609" s="139"/>
      <c r="J609" s="137"/>
      <c r="K609" s="135"/>
      <c r="L609" s="160"/>
      <c r="M609" s="182"/>
    </row>
    <row r="610" spans="1:13" ht="12">
      <c r="A610" s="15">
        <v>6</v>
      </c>
      <c r="C610" s="16" t="s">
        <v>225</v>
      </c>
      <c r="E610" s="15">
        <v>6</v>
      </c>
      <c r="F610" s="17"/>
      <c r="G610" s="176">
        <v>166</v>
      </c>
      <c r="H610" s="87">
        <f>10135435</f>
        <v>10135435</v>
      </c>
      <c r="I610" s="37"/>
      <c r="J610" s="176">
        <v>168</v>
      </c>
      <c r="K610" s="87">
        <v>10738451</v>
      </c>
      <c r="L610" s="160"/>
      <c r="M610" s="182"/>
    </row>
    <row r="611" spans="1:13" ht="12">
      <c r="A611" s="15">
        <v>7</v>
      </c>
      <c r="C611" s="16" t="s">
        <v>226</v>
      </c>
      <c r="E611" s="15">
        <v>7</v>
      </c>
      <c r="F611" s="17"/>
      <c r="G611" s="176"/>
      <c r="H611" s="87">
        <v>3294407</v>
      </c>
      <c r="I611" s="141"/>
      <c r="J611" s="176"/>
      <c r="K611" s="176">
        <v>3808523</v>
      </c>
      <c r="L611" s="160"/>
      <c r="M611" s="182"/>
    </row>
    <row r="612" spans="1:13" ht="12">
      <c r="A612" s="15">
        <v>8</v>
      </c>
      <c r="C612" s="16" t="s">
        <v>227</v>
      </c>
      <c r="E612" s="15">
        <v>8</v>
      </c>
      <c r="F612" s="17"/>
      <c r="G612" s="176">
        <f>SUM(G610:G611)</f>
        <v>166</v>
      </c>
      <c r="H612" s="176">
        <f>SUM(H610:H611)</f>
        <v>13429842</v>
      </c>
      <c r="I612" s="141"/>
      <c r="J612" s="176">
        <f>SUM(J610:J611)</f>
        <v>168</v>
      </c>
      <c r="K612" s="176">
        <f>SUM(K610:K611)</f>
        <v>14546974</v>
      </c>
      <c r="L612" s="160"/>
      <c r="M612" s="182"/>
    </row>
    <row r="613" spans="1:13" ht="12">
      <c r="A613" s="15">
        <v>9</v>
      </c>
      <c r="C613" s="16"/>
      <c r="E613" s="15">
        <v>9</v>
      </c>
      <c r="F613" s="17"/>
      <c r="G613" s="176"/>
      <c r="H613" s="176"/>
      <c r="I613" s="41"/>
      <c r="J613" s="176"/>
      <c r="K613" s="176"/>
      <c r="L613" s="160"/>
      <c r="M613" s="182"/>
    </row>
    <row r="614" spans="1:13" ht="12">
      <c r="A614" s="15">
        <v>10</v>
      </c>
      <c r="C614" s="16"/>
      <c r="E614" s="15">
        <v>10</v>
      </c>
      <c r="F614" s="17"/>
      <c r="G614" s="176"/>
      <c r="H614" s="176"/>
      <c r="I614" s="37"/>
      <c r="J614" s="176"/>
      <c r="K614" s="176"/>
      <c r="L614" s="160"/>
      <c r="M614" s="182"/>
    </row>
    <row r="615" spans="1:13" ht="12">
      <c r="A615" s="15">
        <v>11</v>
      </c>
      <c r="C615" s="16" t="s">
        <v>208</v>
      </c>
      <c r="E615" s="15">
        <v>11</v>
      </c>
      <c r="G615" s="172">
        <v>119</v>
      </c>
      <c r="H615" s="172">
        <v>5118506</v>
      </c>
      <c r="I615" s="41"/>
      <c r="J615" s="172">
        <v>120</v>
      </c>
      <c r="K615" s="172">
        <v>5282891</v>
      </c>
      <c r="L615" s="160"/>
      <c r="M615" s="182"/>
    </row>
    <row r="616" spans="1:13" ht="12">
      <c r="A616" s="15">
        <v>12</v>
      </c>
      <c r="C616" s="16" t="s">
        <v>209</v>
      </c>
      <c r="E616" s="15">
        <v>12</v>
      </c>
      <c r="G616" s="172"/>
      <c r="H616" s="172">
        <v>1644999</v>
      </c>
      <c r="I616" s="37"/>
      <c r="J616" s="172"/>
      <c r="K616" s="172">
        <v>1877014</v>
      </c>
      <c r="L616" s="160"/>
      <c r="M616" s="182"/>
    </row>
    <row r="617" spans="1:13" ht="12">
      <c r="A617" s="15">
        <v>13</v>
      </c>
      <c r="C617" s="16" t="s">
        <v>228</v>
      </c>
      <c r="E617" s="15">
        <v>13</v>
      </c>
      <c r="F617" s="17"/>
      <c r="G617" s="176">
        <f>SUM(G615:G616)</f>
        <v>119</v>
      </c>
      <c r="H617" s="176">
        <f>SUM(H615:H616)</f>
        <v>6763505</v>
      </c>
      <c r="I617" s="141"/>
      <c r="J617" s="176">
        <f>SUM(J615:J616)</f>
        <v>120</v>
      </c>
      <c r="K617" s="176">
        <f>SUM(K615:K616)</f>
        <v>7159905</v>
      </c>
      <c r="L617" s="160"/>
      <c r="M617" s="182"/>
    </row>
    <row r="618" spans="1:13" ht="12">
      <c r="A618" s="15">
        <v>14</v>
      </c>
      <c r="E618" s="15">
        <v>14</v>
      </c>
      <c r="F618" s="17"/>
      <c r="G618" s="176"/>
      <c r="H618" s="87"/>
      <c r="I618" s="141"/>
      <c r="J618" s="176"/>
      <c r="K618" s="176"/>
      <c r="L618" s="160"/>
      <c r="M618" s="182"/>
    </row>
    <row r="619" spans="1:13" ht="12">
      <c r="A619" s="15">
        <v>15</v>
      </c>
      <c r="C619" s="16" t="s">
        <v>211</v>
      </c>
      <c r="E619" s="15">
        <v>15</v>
      </c>
      <c r="F619" s="17"/>
      <c r="G619" s="176">
        <f>G612+G617</f>
        <v>285</v>
      </c>
      <c r="H619" s="176">
        <f>H612+H617</f>
        <v>20193347</v>
      </c>
      <c r="I619" s="141"/>
      <c r="J619" s="176">
        <f>J612+J617</f>
        <v>288</v>
      </c>
      <c r="K619" s="176">
        <f>K612+K617</f>
        <v>21706879</v>
      </c>
      <c r="L619" s="160"/>
      <c r="M619" s="182"/>
    </row>
    <row r="620" spans="1:13" ht="12">
      <c r="A620" s="15">
        <v>16</v>
      </c>
      <c r="E620" s="15">
        <v>16</v>
      </c>
      <c r="F620" s="17"/>
      <c r="G620" s="140"/>
      <c r="H620" s="87"/>
      <c r="I620" s="141"/>
      <c r="J620" s="176"/>
      <c r="K620" s="176"/>
      <c r="L620" s="160"/>
      <c r="M620" s="182"/>
    </row>
    <row r="621" spans="1:13" ht="12">
      <c r="A621" s="15">
        <v>17</v>
      </c>
      <c r="C621" s="16" t="s">
        <v>212</v>
      </c>
      <c r="E621" s="15">
        <v>17</v>
      </c>
      <c r="F621" s="17"/>
      <c r="G621" s="140"/>
      <c r="H621" s="87">
        <v>720006</v>
      </c>
      <c r="I621" s="141"/>
      <c r="J621" s="176"/>
      <c r="K621" s="176">
        <v>738169</v>
      </c>
      <c r="L621" s="160"/>
      <c r="M621" s="182"/>
    </row>
    <row r="622" spans="1:13" ht="12">
      <c r="A622" s="15">
        <v>18</v>
      </c>
      <c r="C622" s="16"/>
      <c r="E622" s="15">
        <v>18</v>
      </c>
      <c r="F622" s="17"/>
      <c r="G622" s="140"/>
      <c r="H622" s="87"/>
      <c r="I622" s="141"/>
      <c r="J622" s="176"/>
      <c r="K622" s="176"/>
      <c r="L622" s="160"/>
      <c r="M622" s="182"/>
    </row>
    <row r="623" spans="1:13" ht="12">
      <c r="A623" s="15">
        <v>19</v>
      </c>
      <c r="C623" s="16" t="s">
        <v>213</v>
      </c>
      <c r="E623" s="15">
        <v>19</v>
      </c>
      <c r="F623" s="17"/>
      <c r="G623" s="140"/>
      <c r="H623" s="87">
        <v>639567</v>
      </c>
      <c r="I623" s="141"/>
      <c r="J623" s="176"/>
      <c r="K623" s="176">
        <v>655870</v>
      </c>
      <c r="L623" s="160"/>
      <c r="M623" s="182"/>
    </row>
    <row r="624" spans="1:13" ht="12">
      <c r="A624" s="15">
        <v>20</v>
      </c>
      <c r="C624" s="16" t="s">
        <v>214</v>
      </c>
      <c r="E624" s="15">
        <v>20</v>
      </c>
      <c r="F624" s="17"/>
      <c r="G624" s="140"/>
      <c r="H624" s="87">
        <v>4637840</v>
      </c>
      <c r="I624" s="141"/>
      <c r="J624" s="176"/>
      <c r="K624" s="176">
        <v>4694918</v>
      </c>
      <c r="L624" s="160"/>
      <c r="M624" s="182"/>
    </row>
    <row r="625" spans="1:13" ht="12">
      <c r="A625" s="15">
        <v>21</v>
      </c>
      <c r="C625" s="16"/>
      <c r="E625" s="15">
        <v>21</v>
      </c>
      <c r="F625" s="17"/>
      <c r="G625" s="140"/>
      <c r="H625" s="87"/>
      <c r="I625" s="141"/>
      <c r="J625" s="176"/>
      <c r="K625" s="176"/>
      <c r="L625" s="160"/>
      <c r="M625" s="181"/>
    </row>
    <row r="626" spans="1:13" ht="12">
      <c r="A626" s="15">
        <v>22</v>
      </c>
      <c r="C626" s="16"/>
      <c r="E626" s="15">
        <v>22</v>
      </c>
      <c r="F626" s="17"/>
      <c r="G626" s="140"/>
      <c r="H626" s="87"/>
      <c r="I626" s="141"/>
      <c r="J626" s="176"/>
      <c r="K626" s="176"/>
      <c r="L626" s="160"/>
      <c r="M626" s="181"/>
    </row>
    <row r="627" spans="1:13" ht="12">
      <c r="A627" s="15">
        <v>23</v>
      </c>
      <c r="C627" s="16" t="s">
        <v>229</v>
      </c>
      <c r="E627" s="15">
        <v>23</v>
      </c>
      <c r="F627" s="17"/>
      <c r="G627" s="140"/>
      <c r="H627" s="87"/>
      <c r="I627" s="141"/>
      <c r="J627" s="176"/>
      <c r="K627" s="87"/>
      <c r="L627" s="160"/>
      <c r="M627" s="181"/>
    </row>
    <row r="628" spans="1:13" ht="12">
      <c r="A628" s="15">
        <v>24</v>
      </c>
      <c r="C628" s="16"/>
      <c r="E628" s="15">
        <v>24</v>
      </c>
      <c r="F628" s="17"/>
      <c r="G628" s="140"/>
      <c r="H628" s="87"/>
      <c r="I628" s="141"/>
      <c r="J628" s="176"/>
      <c r="K628" s="87"/>
      <c r="L628" s="160"/>
      <c r="M628" s="181"/>
    </row>
    <row r="629" spans="5:13" ht="12">
      <c r="E629" s="59"/>
      <c r="F629" s="106" t="s">
        <v>15</v>
      </c>
      <c r="G629" s="29" t="s">
        <v>15</v>
      </c>
      <c r="H629" s="29" t="s">
        <v>15</v>
      </c>
      <c r="I629" s="106" t="s">
        <v>15</v>
      </c>
      <c r="J629" s="29" t="s">
        <v>15</v>
      </c>
      <c r="K629" s="29" t="s">
        <v>15</v>
      </c>
      <c r="L629" s="160"/>
      <c r="M629" s="181"/>
    </row>
    <row r="630" spans="1:13" ht="12">
      <c r="A630" s="15">
        <v>25</v>
      </c>
      <c r="C630" s="16" t="s">
        <v>236</v>
      </c>
      <c r="E630" s="15">
        <v>25</v>
      </c>
      <c r="G630" s="172">
        <f>SUM(G619:G629)</f>
        <v>285</v>
      </c>
      <c r="H630" s="172">
        <f>SUM(H619:H629)</f>
        <v>26190760</v>
      </c>
      <c r="I630" s="83"/>
      <c r="J630" s="172">
        <f>SUM(J619:J629)</f>
        <v>288</v>
      </c>
      <c r="K630" s="172">
        <f>SUM(K619:K629)</f>
        <v>27795836</v>
      </c>
      <c r="L630" s="160"/>
      <c r="M630" s="182"/>
    </row>
    <row r="631" spans="5:13" ht="12">
      <c r="E631" s="59"/>
      <c r="F631" s="106" t="s">
        <v>15</v>
      </c>
      <c r="G631" s="28" t="s">
        <v>15</v>
      </c>
      <c r="H631" s="29" t="s">
        <v>15</v>
      </c>
      <c r="I631" s="106" t="s">
        <v>15</v>
      </c>
      <c r="J631" s="28" t="s">
        <v>15</v>
      </c>
      <c r="K631" s="29" t="s">
        <v>15</v>
      </c>
      <c r="L631" s="160"/>
      <c r="M631" s="182"/>
    </row>
    <row r="632" spans="3:12" ht="12">
      <c r="C632" s="1" t="s">
        <v>63</v>
      </c>
      <c r="E632" s="59"/>
      <c r="F632" s="106"/>
      <c r="G632" s="28"/>
      <c r="H632" s="29"/>
      <c r="I632" s="106"/>
      <c r="J632" s="28"/>
      <c r="K632" s="29"/>
      <c r="L632" s="189"/>
    </row>
    <row r="634" ht="12">
      <c r="A634" s="16"/>
    </row>
    <row r="635" spans="1:13" s="49" customFormat="1" ht="12">
      <c r="A635" s="24" t="str">
        <f>$A$83</f>
        <v>Institution No.:  </v>
      </c>
      <c r="E635" s="60"/>
      <c r="G635" s="61"/>
      <c r="H635" s="62"/>
      <c r="J635" s="61"/>
      <c r="K635" s="22" t="s">
        <v>237</v>
      </c>
      <c r="L635" s="111"/>
      <c r="M635" s="158"/>
    </row>
    <row r="636" spans="1:13" s="49" customFormat="1" ht="12">
      <c r="A636" s="119" t="s">
        <v>238</v>
      </c>
      <c r="B636" s="119"/>
      <c r="C636" s="119"/>
      <c r="D636" s="119"/>
      <c r="E636" s="119"/>
      <c r="F636" s="119"/>
      <c r="G636" s="119"/>
      <c r="H636" s="119"/>
      <c r="I636" s="119"/>
      <c r="J636" s="119"/>
      <c r="K636" s="119"/>
      <c r="L636" s="158"/>
      <c r="M636" s="158"/>
    </row>
    <row r="637" spans="1:12" ht="12">
      <c r="A637" s="24" t="str">
        <f>$A$42</f>
        <v>NAME: </v>
      </c>
      <c r="C637" s="1" t="str">
        <f>$D$20</f>
        <v>University of Colorado</v>
      </c>
      <c r="F637" s="108"/>
      <c r="G637" s="102"/>
      <c r="H637" s="64"/>
      <c r="J637" s="21"/>
      <c r="K637" s="26" t="str">
        <f>$K$3</f>
        <v>Date: October 13, 2014</v>
      </c>
      <c r="L637" s="158"/>
    </row>
    <row r="638" spans="1:11" ht="12">
      <c r="A638" s="27" t="s">
        <v>15</v>
      </c>
      <c r="B638" s="27" t="s">
        <v>15</v>
      </c>
      <c r="C638" s="27" t="s">
        <v>15</v>
      </c>
      <c r="D638" s="27" t="s">
        <v>15</v>
      </c>
      <c r="E638" s="27" t="s">
        <v>15</v>
      </c>
      <c r="F638" s="27" t="s">
        <v>15</v>
      </c>
      <c r="G638" s="28" t="s">
        <v>15</v>
      </c>
      <c r="H638" s="29" t="s">
        <v>15</v>
      </c>
      <c r="I638" s="27" t="s">
        <v>15</v>
      </c>
      <c r="J638" s="28" t="s">
        <v>15</v>
      </c>
      <c r="K638" s="29" t="s">
        <v>15</v>
      </c>
    </row>
    <row r="639" spans="1:13" ht="12">
      <c r="A639" s="30" t="s">
        <v>16</v>
      </c>
      <c r="E639" s="30" t="s">
        <v>16</v>
      </c>
      <c r="F639" s="31"/>
      <c r="G639" s="32"/>
      <c r="H639" s="33" t="s">
        <v>18</v>
      </c>
      <c r="I639" s="31"/>
      <c r="J639" s="32"/>
      <c r="K639" s="33" t="s">
        <v>19</v>
      </c>
      <c r="M639" s="181"/>
    </row>
    <row r="640" spans="1:13" ht="12">
      <c r="A640" s="30" t="s">
        <v>20</v>
      </c>
      <c r="C640" s="34" t="s">
        <v>78</v>
      </c>
      <c r="E640" s="30" t="s">
        <v>20</v>
      </c>
      <c r="F640" s="31"/>
      <c r="G640" s="32" t="s">
        <v>22</v>
      </c>
      <c r="H640" s="33" t="s">
        <v>23</v>
      </c>
      <c r="I640" s="31"/>
      <c r="J640" s="32" t="s">
        <v>22</v>
      </c>
      <c r="K640" s="33" t="s">
        <v>24</v>
      </c>
      <c r="M640" s="182"/>
    </row>
    <row r="641" spans="1:13" ht="12">
      <c r="A641" s="27" t="s">
        <v>15</v>
      </c>
      <c r="B641" s="27" t="s">
        <v>15</v>
      </c>
      <c r="C641" s="27" t="s">
        <v>15</v>
      </c>
      <c r="D641" s="27" t="s">
        <v>15</v>
      </c>
      <c r="E641" s="27" t="s">
        <v>15</v>
      </c>
      <c r="F641" s="27" t="s">
        <v>15</v>
      </c>
      <c r="G641" s="28" t="s">
        <v>15</v>
      </c>
      <c r="H641" s="29" t="s">
        <v>15</v>
      </c>
      <c r="I641" s="27" t="s">
        <v>15</v>
      </c>
      <c r="J641" s="28" t="s">
        <v>15</v>
      </c>
      <c r="K641" s="29" t="s">
        <v>15</v>
      </c>
      <c r="M641" s="181"/>
    </row>
    <row r="642" spans="1:13" ht="12">
      <c r="A642" s="131">
        <v>1</v>
      </c>
      <c r="B642" s="132"/>
      <c r="C642" s="132" t="s">
        <v>224</v>
      </c>
      <c r="D642" s="132"/>
      <c r="E642" s="131">
        <v>1</v>
      </c>
      <c r="F642" s="133"/>
      <c r="G642" s="134"/>
      <c r="H642" s="135"/>
      <c r="I642" s="136"/>
      <c r="J642" s="137"/>
      <c r="K642" s="138"/>
      <c r="L642" s="160"/>
      <c r="M642" s="182"/>
    </row>
    <row r="643" spans="1:13" ht="12">
      <c r="A643" s="131">
        <v>2</v>
      </c>
      <c r="B643" s="132"/>
      <c r="C643" s="132" t="s">
        <v>224</v>
      </c>
      <c r="D643" s="132"/>
      <c r="E643" s="131">
        <v>2</v>
      </c>
      <c r="F643" s="133"/>
      <c r="G643" s="134"/>
      <c r="H643" s="135"/>
      <c r="I643" s="136"/>
      <c r="J643" s="137"/>
      <c r="K643" s="135"/>
      <c r="L643" s="160"/>
      <c r="M643" s="182"/>
    </row>
    <row r="644" spans="1:13" ht="12">
      <c r="A644" s="131">
        <v>3</v>
      </c>
      <c r="B644" s="132"/>
      <c r="C644" s="132" t="s">
        <v>224</v>
      </c>
      <c r="D644" s="132"/>
      <c r="E644" s="131">
        <v>3</v>
      </c>
      <c r="F644" s="133"/>
      <c r="G644" s="134"/>
      <c r="H644" s="135"/>
      <c r="I644" s="136"/>
      <c r="J644" s="137"/>
      <c r="K644" s="135"/>
      <c r="L644" s="160"/>
      <c r="M644" s="182"/>
    </row>
    <row r="645" spans="1:13" ht="12">
      <c r="A645" s="131">
        <v>4</v>
      </c>
      <c r="B645" s="132"/>
      <c r="C645" s="132" t="s">
        <v>224</v>
      </c>
      <c r="D645" s="132"/>
      <c r="E645" s="131">
        <v>4</v>
      </c>
      <c r="F645" s="133"/>
      <c r="G645" s="134"/>
      <c r="H645" s="135"/>
      <c r="I645" s="139"/>
      <c r="J645" s="137"/>
      <c r="K645" s="135"/>
      <c r="L645" s="160"/>
      <c r="M645" s="182"/>
    </row>
    <row r="646" spans="1:13" ht="12">
      <c r="A646" s="131">
        <v>5</v>
      </c>
      <c r="B646" s="132"/>
      <c r="C646" s="132" t="s">
        <v>224</v>
      </c>
      <c r="D646" s="132"/>
      <c r="E646" s="131">
        <v>5</v>
      </c>
      <c r="F646" s="133"/>
      <c r="G646" s="137"/>
      <c r="H646" s="135"/>
      <c r="I646" s="139"/>
      <c r="J646" s="137"/>
      <c r="K646" s="135"/>
      <c r="L646" s="160"/>
      <c r="M646" s="182"/>
    </row>
    <row r="647" spans="1:13" ht="12">
      <c r="A647" s="15">
        <v>6</v>
      </c>
      <c r="C647" s="16" t="s">
        <v>225</v>
      </c>
      <c r="E647" s="15">
        <v>6</v>
      </c>
      <c r="F647" s="17"/>
      <c r="G647" s="176">
        <v>155</v>
      </c>
      <c r="H647" s="87">
        <v>22957087</v>
      </c>
      <c r="I647" s="37"/>
      <c r="J647" s="176">
        <v>158</v>
      </c>
      <c r="K647" s="176">
        <v>23856376</v>
      </c>
      <c r="L647" s="160"/>
      <c r="M647" s="182"/>
    </row>
    <row r="648" spans="1:13" ht="12">
      <c r="A648" s="15">
        <v>7</v>
      </c>
      <c r="C648" s="16" t="s">
        <v>226</v>
      </c>
      <c r="E648" s="15">
        <v>7</v>
      </c>
      <c r="F648" s="17"/>
      <c r="G648" s="176"/>
      <c r="H648" s="87">
        <v>7452879</v>
      </c>
      <c r="I648" s="141"/>
      <c r="J648" s="176"/>
      <c r="K648" s="176">
        <v>8374821</v>
      </c>
      <c r="L648" s="160"/>
      <c r="M648" s="182"/>
    </row>
    <row r="649" spans="1:13" ht="12">
      <c r="A649" s="15">
        <v>8</v>
      </c>
      <c r="C649" s="16" t="s">
        <v>227</v>
      </c>
      <c r="E649" s="15">
        <v>8</v>
      </c>
      <c r="F649" s="17"/>
      <c r="G649" s="176">
        <f>SUM(G647:G648)</f>
        <v>155</v>
      </c>
      <c r="H649" s="176">
        <f>SUM(H647:H648)</f>
        <v>30409966</v>
      </c>
      <c r="I649" s="141"/>
      <c r="J649" s="176">
        <f>SUM(J647:J648)</f>
        <v>158</v>
      </c>
      <c r="K649" s="176">
        <f>SUM(K647:K648)</f>
        <v>32231197</v>
      </c>
      <c r="L649" s="160"/>
      <c r="M649" s="182"/>
    </row>
    <row r="650" spans="1:13" ht="12">
      <c r="A650" s="15">
        <v>9</v>
      </c>
      <c r="C650" s="16"/>
      <c r="E650" s="15">
        <v>9</v>
      </c>
      <c r="F650" s="17"/>
      <c r="G650" s="176"/>
      <c r="H650" s="87"/>
      <c r="I650" s="41"/>
      <c r="J650" s="176"/>
      <c r="K650" s="176"/>
      <c r="L650" s="160"/>
      <c r="M650" s="182"/>
    </row>
    <row r="651" spans="1:13" ht="12">
      <c r="A651" s="15">
        <v>10</v>
      </c>
      <c r="C651" s="16"/>
      <c r="E651" s="15">
        <v>10</v>
      </c>
      <c r="F651" s="17"/>
      <c r="G651" s="176"/>
      <c r="H651" s="87"/>
      <c r="I651" s="37"/>
      <c r="J651" s="176"/>
      <c r="K651" s="176"/>
      <c r="L651" s="160"/>
      <c r="M651" s="182"/>
    </row>
    <row r="652" spans="1:13" ht="12">
      <c r="A652" s="15">
        <v>11</v>
      </c>
      <c r="C652" s="16" t="s">
        <v>208</v>
      </c>
      <c r="E652" s="15">
        <v>11</v>
      </c>
      <c r="G652" s="172">
        <v>101</v>
      </c>
      <c r="H652" s="172">
        <v>5779667</v>
      </c>
      <c r="I652" s="41"/>
      <c r="J652" s="172">
        <v>103</v>
      </c>
      <c r="K652" s="172">
        <v>5982179</v>
      </c>
      <c r="L652" s="160"/>
      <c r="M652" s="182"/>
    </row>
    <row r="653" spans="1:13" ht="12">
      <c r="A653" s="15">
        <v>12</v>
      </c>
      <c r="C653" s="16" t="s">
        <v>209</v>
      </c>
      <c r="E653" s="15">
        <v>12</v>
      </c>
      <c r="G653" s="172"/>
      <c r="H653" s="83">
        <v>1868053</v>
      </c>
      <c r="I653" s="37"/>
      <c r="J653" s="172"/>
      <c r="K653" s="172">
        <v>2118326</v>
      </c>
      <c r="L653" s="160"/>
      <c r="M653" s="182"/>
    </row>
    <row r="654" spans="1:13" ht="12">
      <c r="A654" s="15">
        <v>13</v>
      </c>
      <c r="C654" s="16" t="s">
        <v>228</v>
      </c>
      <c r="E654" s="15">
        <v>13</v>
      </c>
      <c r="F654" s="17"/>
      <c r="G654" s="176">
        <f>SUM(G652:G653)</f>
        <v>101</v>
      </c>
      <c r="H654" s="176">
        <f>SUM(H652:H653)</f>
        <v>7647720</v>
      </c>
      <c r="I654" s="141"/>
      <c r="J654" s="176">
        <f>SUM(J652:J653)</f>
        <v>103</v>
      </c>
      <c r="K654" s="176">
        <f>SUM(K652:K653)</f>
        <v>8100505</v>
      </c>
      <c r="L654" s="160"/>
      <c r="M654" s="182"/>
    </row>
    <row r="655" spans="1:13" ht="12">
      <c r="A655" s="15">
        <v>14</v>
      </c>
      <c r="E655" s="15">
        <v>14</v>
      </c>
      <c r="F655" s="17"/>
      <c r="G655" s="176"/>
      <c r="H655" s="87"/>
      <c r="I655" s="141"/>
      <c r="J655" s="176"/>
      <c r="K655" s="176"/>
      <c r="L655" s="160"/>
      <c r="M655" s="182"/>
    </row>
    <row r="656" spans="1:13" ht="12">
      <c r="A656" s="15">
        <v>15</v>
      </c>
      <c r="C656" s="16" t="s">
        <v>211</v>
      </c>
      <c r="E656" s="15">
        <v>15</v>
      </c>
      <c r="F656" s="17"/>
      <c r="G656" s="176">
        <f>G649+G654</f>
        <v>256</v>
      </c>
      <c r="H656" s="87">
        <f>H649+H654</f>
        <v>38057686</v>
      </c>
      <c r="I656" s="141"/>
      <c r="J656" s="176">
        <f>J649+J654</f>
        <v>261</v>
      </c>
      <c r="K656" s="176">
        <f>K649+K654</f>
        <v>40331702</v>
      </c>
      <c r="L656" s="160"/>
      <c r="M656" s="182"/>
    </row>
    <row r="657" spans="1:13" ht="12">
      <c r="A657" s="15">
        <v>16</v>
      </c>
      <c r="E657" s="15">
        <v>16</v>
      </c>
      <c r="F657" s="17"/>
      <c r="G657" s="176"/>
      <c r="H657" s="87"/>
      <c r="I657" s="141"/>
      <c r="J657" s="176"/>
      <c r="K657" s="176"/>
      <c r="L657" s="160"/>
      <c r="M657" s="182"/>
    </row>
    <row r="658" spans="1:13" ht="12">
      <c r="A658" s="15">
        <v>17</v>
      </c>
      <c r="C658" s="16" t="s">
        <v>212</v>
      </c>
      <c r="E658" s="15">
        <v>17</v>
      </c>
      <c r="F658" s="17"/>
      <c r="G658" s="176"/>
      <c r="H658" s="87">
        <v>396548</v>
      </c>
      <c r="I658" s="141"/>
      <c r="J658" s="176"/>
      <c r="K658" s="176">
        <v>236008</v>
      </c>
      <c r="L658" s="160"/>
      <c r="M658" s="182"/>
    </row>
    <row r="659" spans="1:13" ht="12">
      <c r="A659" s="15">
        <v>18</v>
      </c>
      <c r="C659" s="16"/>
      <c r="E659" s="15">
        <v>18</v>
      </c>
      <c r="F659" s="17"/>
      <c r="G659" s="176"/>
      <c r="H659" s="87"/>
      <c r="I659" s="141"/>
      <c r="J659" s="176"/>
      <c r="K659" s="176"/>
      <c r="L659" s="160"/>
      <c r="M659" s="182"/>
    </row>
    <row r="660" spans="1:13" ht="12">
      <c r="A660" s="15">
        <v>19</v>
      </c>
      <c r="C660" s="16" t="s">
        <v>213</v>
      </c>
      <c r="E660" s="15">
        <v>19</v>
      </c>
      <c r="F660" s="17"/>
      <c r="G660" s="176"/>
      <c r="H660" s="87">
        <v>244919</v>
      </c>
      <c r="I660" s="141"/>
      <c r="J660" s="176"/>
      <c r="K660" s="176">
        <v>247834</v>
      </c>
      <c r="L660" s="160"/>
      <c r="M660" s="182"/>
    </row>
    <row r="661" spans="1:13" ht="12">
      <c r="A661" s="15">
        <v>20</v>
      </c>
      <c r="C661" s="16" t="s">
        <v>214</v>
      </c>
      <c r="E661" s="15">
        <v>20</v>
      </c>
      <c r="F661" s="17"/>
      <c r="G661" s="176"/>
      <c r="H661" s="87">
        <v>2691631</v>
      </c>
      <c r="I661" s="141"/>
      <c r="J661" s="176"/>
      <c r="K661" s="176">
        <v>2743831</v>
      </c>
      <c r="L661" s="160"/>
      <c r="M661" s="182"/>
    </row>
    <row r="662" spans="1:13" ht="12">
      <c r="A662" s="15">
        <v>21</v>
      </c>
      <c r="C662" s="16"/>
      <c r="E662" s="15">
        <v>21</v>
      </c>
      <c r="F662" s="17"/>
      <c r="G662" s="176"/>
      <c r="H662" s="87"/>
      <c r="I662" s="141"/>
      <c r="J662" s="176"/>
      <c r="K662" s="176"/>
      <c r="L662" s="160"/>
      <c r="M662" s="181"/>
    </row>
    <row r="663" spans="1:13" ht="12">
      <c r="A663" s="15">
        <v>22</v>
      </c>
      <c r="C663" s="16"/>
      <c r="E663" s="15">
        <v>22</v>
      </c>
      <c r="F663" s="17"/>
      <c r="G663" s="176"/>
      <c r="H663" s="87"/>
      <c r="I663" s="141"/>
      <c r="J663" s="176"/>
      <c r="K663" s="176"/>
      <c r="L663" s="160"/>
      <c r="M663" s="181"/>
    </row>
    <row r="664" spans="1:13" ht="12">
      <c r="A664" s="15">
        <v>23</v>
      </c>
      <c r="C664" s="16" t="s">
        <v>229</v>
      </c>
      <c r="E664" s="15">
        <v>23</v>
      </c>
      <c r="F664" s="17"/>
      <c r="G664" s="176"/>
      <c r="H664" s="87">
        <v>0</v>
      </c>
      <c r="I664" s="141"/>
      <c r="J664" s="176"/>
      <c r="K664" s="176"/>
      <c r="L664" s="160"/>
      <c r="M664" s="181"/>
    </row>
    <row r="665" spans="1:13" ht="12">
      <c r="A665" s="15">
        <v>24</v>
      </c>
      <c r="C665" s="16"/>
      <c r="E665" s="15">
        <v>24</v>
      </c>
      <c r="F665" s="17"/>
      <c r="G665" s="176"/>
      <c r="H665" s="87"/>
      <c r="I665" s="141"/>
      <c r="J665" s="176"/>
      <c r="K665" s="87"/>
      <c r="L665" s="160"/>
      <c r="M665" s="181"/>
    </row>
    <row r="666" spans="5:13" ht="12">
      <c r="E666" s="59"/>
      <c r="F666" s="106" t="s">
        <v>15</v>
      </c>
      <c r="G666" s="29" t="s">
        <v>15</v>
      </c>
      <c r="H666" s="29" t="s">
        <v>15</v>
      </c>
      <c r="I666" s="106" t="s">
        <v>15</v>
      </c>
      <c r="J666" s="29" t="s">
        <v>15</v>
      </c>
      <c r="K666" s="29" t="s">
        <v>15</v>
      </c>
      <c r="L666" s="160"/>
      <c r="M666" s="181"/>
    </row>
    <row r="667" spans="1:13" ht="12">
      <c r="A667" s="15">
        <v>25</v>
      </c>
      <c r="C667" s="16" t="s">
        <v>239</v>
      </c>
      <c r="E667" s="15">
        <v>25</v>
      </c>
      <c r="G667" s="172">
        <f>SUM(G656:G666)</f>
        <v>256</v>
      </c>
      <c r="H667" s="172">
        <f>SUM(H656:H666)</f>
        <v>41390784</v>
      </c>
      <c r="I667" s="83"/>
      <c r="J667" s="172">
        <f>SUM(J656:J666)</f>
        <v>261</v>
      </c>
      <c r="K667" s="172">
        <f>SUM(K656:K666)</f>
        <v>43559375</v>
      </c>
      <c r="L667" s="160"/>
      <c r="M667" s="182"/>
    </row>
    <row r="668" spans="5:12" ht="12">
      <c r="E668" s="59"/>
      <c r="F668" s="106" t="s">
        <v>15</v>
      </c>
      <c r="G668" s="28" t="s">
        <v>15</v>
      </c>
      <c r="H668" s="29" t="s">
        <v>15</v>
      </c>
      <c r="I668" s="106" t="s">
        <v>15</v>
      </c>
      <c r="J668" s="28" t="s">
        <v>15</v>
      </c>
      <c r="K668" s="29" t="s">
        <v>15</v>
      </c>
      <c r="L668" s="160"/>
    </row>
    <row r="669" spans="3:12" ht="12">
      <c r="C669" s="1" t="s">
        <v>63</v>
      </c>
      <c r="L669" s="189"/>
    </row>
    <row r="672" spans="1:13" s="49" customFormat="1" ht="12">
      <c r="A672" s="24" t="str">
        <f>$A$83</f>
        <v>Institution No.:  </v>
      </c>
      <c r="E672" s="60"/>
      <c r="G672" s="61"/>
      <c r="H672" s="62"/>
      <c r="J672" s="61"/>
      <c r="K672" s="22" t="s">
        <v>240</v>
      </c>
      <c r="L672" s="111"/>
      <c r="M672" s="158"/>
    </row>
    <row r="673" spans="1:13" s="49" customFormat="1" ht="12">
      <c r="A673" s="119" t="s">
        <v>241</v>
      </c>
      <c r="B673" s="119"/>
      <c r="C673" s="119"/>
      <c r="D673" s="119"/>
      <c r="E673" s="119"/>
      <c r="F673" s="119"/>
      <c r="G673" s="119"/>
      <c r="H673" s="119"/>
      <c r="I673" s="119"/>
      <c r="J673" s="119"/>
      <c r="K673" s="119"/>
      <c r="L673" s="158"/>
      <c r="M673" s="158"/>
    </row>
    <row r="674" spans="1:12" ht="12">
      <c r="A674" s="24" t="str">
        <f>$A$42</f>
        <v>NAME: </v>
      </c>
      <c r="C674" s="1" t="str">
        <f>$D$20</f>
        <v>University of Colorado</v>
      </c>
      <c r="F674" s="108"/>
      <c r="G674" s="102"/>
      <c r="H674" s="103"/>
      <c r="J674" s="21"/>
      <c r="K674" s="26" t="str">
        <f>$K$3</f>
        <v>Date: October 13, 2014</v>
      </c>
      <c r="L674" s="158"/>
    </row>
    <row r="675" spans="1:11" ht="12">
      <c r="A675" s="27" t="s">
        <v>15</v>
      </c>
      <c r="B675" s="27" t="s">
        <v>15</v>
      </c>
      <c r="C675" s="27" t="s">
        <v>15</v>
      </c>
      <c r="D675" s="27" t="s">
        <v>15</v>
      </c>
      <c r="E675" s="27" t="s">
        <v>15</v>
      </c>
      <c r="F675" s="27" t="s">
        <v>15</v>
      </c>
      <c r="G675" s="28" t="s">
        <v>15</v>
      </c>
      <c r="H675" s="29" t="s">
        <v>15</v>
      </c>
      <c r="I675" s="27" t="s">
        <v>15</v>
      </c>
      <c r="J675" s="28" t="s">
        <v>15</v>
      </c>
      <c r="K675" s="29" t="s">
        <v>15</v>
      </c>
    </row>
    <row r="676" spans="1:13" ht="12">
      <c r="A676" s="30" t="s">
        <v>16</v>
      </c>
      <c r="E676" s="30" t="s">
        <v>16</v>
      </c>
      <c r="F676" s="31"/>
      <c r="G676" s="32"/>
      <c r="H676" s="33" t="s">
        <v>18</v>
      </c>
      <c r="I676" s="31"/>
      <c r="J676" s="32"/>
      <c r="K676" s="33" t="s">
        <v>19</v>
      </c>
      <c r="M676" s="181"/>
    </row>
    <row r="677" spans="1:13" ht="12">
      <c r="A677" s="30" t="s">
        <v>20</v>
      </c>
      <c r="C677" s="34" t="s">
        <v>78</v>
      </c>
      <c r="E677" s="30" t="s">
        <v>20</v>
      </c>
      <c r="F677" s="31"/>
      <c r="G677" s="32" t="s">
        <v>22</v>
      </c>
      <c r="H677" s="33" t="s">
        <v>23</v>
      </c>
      <c r="I677" s="31"/>
      <c r="J677" s="32" t="s">
        <v>22</v>
      </c>
      <c r="K677" s="33" t="s">
        <v>24</v>
      </c>
      <c r="M677" s="182"/>
    </row>
    <row r="678" spans="1:13" ht="12">
      <c r="A678" s="27" t="s">
        <v>15</v>
      </c>
      <c r="B678" s="27" t="s">
        <v>15</v>
      </c>
      <c r="C678" s="27" t="s">
        <v>15</v>
      </c>
      <c r="D678" s="27" t="s">
        <v>15</v>
      </c>
      <c r="E678" s="27" t="s">
        <v>15</v>
      </c>
      <c r="F678" s="27" t="s">
        <v>15</v>
      </c>
      <c r="G678" s="28"/>
      <c r="H678" s="29"/>
      <c r="I678" s="27"/>
      <c r="J678" s="28"/>
      <c r="K678" s="29"/>
      <c r="M678" s="181"/>
    </row>
    <row r="679" spans="1:13" ht="12">
      <c r="A679" s="131">
        <v>1</v>
      </c>
      <c r="B679" s="132"/>
      <c r="C679" s="132" t="s">
        <v>224</v>
      </c>
      <c r="D679" s="132"/>
      <c r="E679" s="131">
        <v>1</v>
      </c>
      <c r="F679" s="133"/>
      <c r="G679" s="134"/>
      <c r="H679" s="135"/>
      <c r="I679" s="136"/>
      <c r="J679" s="137"/>
      <c r="K679" s="138"/>
      <c r="M679" s="182"/>
    </row>
    <row r="680" spans="1:13" ht="12">
      <c r="A680" s="131">
        <v>2</v>
      </c>
      <c r="B680" s="132"/>
      <c r="C680" s="132" t="s">
        <v>224</v>
      </c>
      <c r="D680" s="132"/>
      <c r="E680" s="131">
        <v>2</v>
      </c>
      <c r="F680" s="133"/>
      <c r="G680" s="134"/>
      <c r="H680" s="135"/>
      <c r="I680" s="136"/>
      <c r="J680" s="137"/>
      <c r="K680" s="135"/>
      <c r="M680" s="182"/>
    </row>
    <row r="681" spans="1:13" ht="12">
      <c r="A681" s="131">
        <v>3</v>
      </c>
      <c r="B681" s="132"/>
      <c r="C681" s="132" t="s">
        <v>224</v>
      </c>
      <c r="D681" s="132"/>
      <c r="E681" s="131">
        <v>3</v>
      </c>
      <c r="F681" s="133"/>
      <c r="G681" s="134"/>
      <c r="H681" s="135"/>
      <c r="I681" s="136"/>
      <c r="J681" s="137"/>
      <c r="K681" s="135"/>
      <c r="M681" s="182"/>
    </row>
    <row r="682" spans="1:13" ht="12">
      <c r="A682" s="131">
        <v>4</v>
      </c>
      <c r="B682" s="132"/>
      <c r="C682" s="132" t="s">
        <v>224</v>
      </c>
      <c r="D682" s="132"/>
      <c r="E682" s="131">
        <v>4</v>
      </c>
      <c r="F682" s="133"/>
      <c r="G682" s="134"/>
      <c r="H682" s="135"/>
      <c r="I682" s="139"/>
      <c r="J682" s="137"/>
      <c r="K682" s="135"/>
      <c r="M682" s="182"/>
    </row>
    <row r="683" spans="1:13" ht="12">
      <c r="A683" s="131">
        <v>5</v>
      </c>
      <c r="B683" s="132"/>
      <c r="C683" s="132" t="s">
        <v>224</v>
      </c>
      <c r="D683" s="132"/>
      <c r="E683" s="131">
        <v>5</v>
      </c>
      <c r="F683" s="133"/>
      <c r="G683" s="134"/>
      <c r="H683" s="135"/>
      <c r="I683" s="139"/>
      <c r="J683" s="137"/>
      <c r="K683" s="135"/>
      <c r="M683" s="182"/>
    </row>
    <row r="684" spans="1:13" ht="12">
      <c r="A684" s="15">
        <v>6</v>
      </c>
      <c r="C684" s="16" t="s">
        <v>225</v>
      </c>
      <c r="E684" s="15">
        <v>6</v>
      </c>
      <c r="F684" s="17"/>
      <c r="G684" s="176">
        <v>64</v>
      </c>
      <c r="H684" s="87">
        <v>5080207</v>
      </c>
      <c r="I684" s="37"/>
      <c r="J684" s="176">
        <v>66</v>
      </c>
      <c r="K684" s="176">
        <v>5191276</v>
      </c>
      <c r="L684" s="160"/>
      <c r="M684" s="182"/>
    </row>
    <row r="685" spans="1:13" ht="12">
      <c r="A685" s="15">
        <v>7</v>
      </c>
      <c r="C685" s="16" t="s">
        <v>226</v>
      </c>
      <c r="E685" s="15">
        <v>7</v>
      </c>
      <c r="F685" s="17"/>
      <c r="G685" s="176"/>
      <c r="H685" s="87">
        <v>1628345</v>
      </c>
      <c r="I685" s="141"/>
      <c r="J685" s="176"/>
      <c r="K685" s="176">
        <v>1855559</v>
      </c>
      <c r="L685" s="160"/>
      <c r="M685" s="182"/>
    </row>
    <row r="686" spans="1:13" ht="12">
      <c r="A686" s="15">
        <v>8</v>
      </c>
      <c r="C686" s="16" t="s">
        <v>227</v>
      </c>
      <c r="E686" s="15">
        <v>8</v>
      </c>
      <c r="F686" s="17"/>
      <c r="G686" s="176">
        <f>SUM(G684:G685)</f>
        <v>64</v>
      </c>
      <c r="H686" s="176">
        <f>SUM(H684:H685)</f>
        <v>6708552</v>
      </c>
      <c r="I686" s="141"/>
      <c r="J686" s="176">
        <f>SUM(J684:J685)</f>
        <v>66</v>
      </c>
      <c r="K686" s="176">
        <f>SUM(K684:K685)</f>
        <v>7046835</v>
      </c>
      <c r="L686" s="160"/>
      <c r="M686" s="182"/>
    </row>
    <row r="687" spans="1:13" ht="12">
      <c r="A687" s="15">
        <v>9</v>
      </c>
      <c r="C687" s="16"/>
      <c r="E687" s="15">
        <v>9</v>
      </c>
      <c r="F687" s="17"/>
      <c r="G687" s="176"/>
      <c r="H687" s="87"/>
      <c r="I687" s="41"/>
      <c r="J687" s="176"/>
      <c r="K687" s="176"/>
      <c r="L687" s="160"/>
      <c r="M687" s="182"/>
    </row>
    <row r="688" spans="1:13" ht="12">
      <c r="A688" s="15">
        <v>10</v>
      </c>
      <c r="C688" s="16"/>
      <c r="E688" s="15">
        <v>10</v>
      </c>
      <c r="F688" s="17"/>
      <c r="G688" s="176"/>
      <c r="H688" s="87"/>
      <c r="I688" s="37"/>
      <c r="J688" s="176"/>
      <c r="K688" s="176"/>
      <c r="L688" s="160"/>
      <c r="M688" s="182"/>
    </row>
    <row r="689" spans="1:13" ht="12">
      <c r="A689" s="15">
        <v>11</v>
      </c>
      <c r="C689" s="16" t="s">
        <v>208</v>
      </c>
      <c r="E689" s="15">
        <v>11</v>
      </c>
      <c r="G689" s="172">
        <v>435</v>
      </c>
      <c r="H689" s="83">
        <v>19368354</v>
      </c>
      <c r="I689" s="41"/>
      <c r="J689" s="172">
        <v>437</v>
      </c>
      <c r="K689" s="172">
        <v>20832284</v>
      </c>
      <c r="L689" s="160"/>
      <c r="M689" s="182"/>
    </row>
    <row r="690" spans="1:13" ht="12">
      <c r="A690" s="15">
        <v>12</v>
      </c>
      <c r="C690" s="16" t="s">
        <v>209</v>
      </c>
      <c r="E690" s="15">
        <v>12</v>
      </c>
      <c r="G690" s="172"/>
      <c r="H690" s="83">
        <v>6222646</v>
      </c>
      <c r="I690" s="37"/>
      <c r="J690" s="172"/>
      <c r="K690" s="172">
        <v>7390464</v>
      </c>
      <c r="L690" s="160"/>
      <c r="M690" s="182"/>
    </row>
    <row r="691" spans="1:13" ht="12">
      <c r="A691" s="15">
        <v>13</v>
      </c>
      <c r="C691" s="16" t="s">
        <v>228</v>
      </c>
      <c r="E691" s="15">
        <v>13</v>
      </c>
      <c r="F691" s="17"/>
      <c r="G691" s="176">
        <f>SUM(G689:G690)</f>
        <v>435</v>
      </c>
      <c r="H691" s="176">
        <f>SUM(H689:H690)</f>
        <v>25591000</v>
      </c>
      <c r="I691" s="141"/>
      <c r="J691" s="176">
        <f>SUM(J689:J690)</f>
        <v>437</v>
      </c>
      <c r="K691" s="176">
        <f>SUM(K689:K690)</f>
        <v>28222748</v>
      </c>
      <c r="L691" s="160"/>
      <c r="M691" s="182"/>
    </row>
    <row r="692" spans="1:13" ht="12">
      <c r="A692" s="15">
        <v>14</v>
      </c>
      <c r="E692" s="15">
        <v>14</v>
      </c>
      <c r="F692" s="17"/>
      <c r="G692" s="176"/>
      <c r="H692" s="87"/>
      <c r="I692" s="141"/>
      <c r="J692" s="176"/>
      <c r="K692" s="176"/>
      <c r="L692" s="160"/>
      <c r="M692" s="182"/>
    </row>
    <row r="693" spans="1:13" ht="12">
      <c r="A693" s="15">
        <v>15</v>
      </c>
      <c r="C693" s="16" t="s">
        <v>211</v>
      </c>
      <c r="E693" s="15">
        <v>15</v>
      </c>
      <c r="F693" s="17"/>
      <c r="G693" s="176">
        <f>G686+G691</f>
        <v>499</v>
      </c>
      <c r="H693" s="176">
        <f>H686+H691</f>
        <v>32299552</v>
      </c>
      <c r="I693" s="141"/>
      <c r="J693" s="176">
        <f>J686+J691</f>
        <v>503</v>
      </c>
      <c r="K693" s="176">
        <f>K686+K691</f>
        <v>35269583</v>
      </c>
      <c r="L693" s="160"/>
      <c r="M693" s="182"/>
    </row>
    <row r="694" spans="1:13" ht="12">
      <c r="A694" s="15">
        <v>16</v>
      </c>
      <c r="E694" s="15">
        <v>16</v>
      </c>
      <c r="F694" s="17"/>
      <c r="G694" s="176"/>
      <c r="H694" s="87"/>
      <c r="I694" s="141"/>
      <c r="J694" s="176"/>
      <c r="K694" s="176"/>
      <c r="L694" s="160"/>
      <c r="M694" s="182"/>
    </row>
    <row r="695" spans="1:13" ht="12">
      <c r="A695" s="15">
        <v>17</v>
      </c>
      <c r="C695" s="16" t="s">
        <v>212</v>
      </c>
      <c r="E695" s="15">
        <v>17</v>
      </c>
      <c r="F695" s="17"/>
      <c r="G695" s="140"/>
      <c r="H695" s="87">
        <v>683351</v>
      </c>
      <c r="I695" s="141"/>
      <c r="J695" s="176"/>
      <c r="K695" s="176">
        <v>687983</v>
      </c>
      <c r="L695" s="160"/>
      <c r="M695" s="182"/>
    </row>
    <row r="696" spans="1:13" ht="12">
      <c r="A696" s="15">
        <v>18</v>
      </c>
      <c r="C696" s="16"/>
      <c r="E696" s="15">
        <v>18</v>
      </c>
      <c r="F696" s="17"/>
      <c r="G696" s="140"/>
      <c r="H696" s="87"/>
      <c r="I696" s="141"/>
      <c r="J696" s="176"/>
      <c r="K696" s="176"/>
      <c r="L696" s="160"/>
      <c r="M696" s="182"/>
    </row>
    <row r="697" spans="1:13" ht="12">
      <c r="A697" s="15">
        <v>19</v>
      </c>
      <c r="C697" s="16" t="s">
        <v>213</v>
      </c>
      <c r="E697" s="15">
        <v>19</v>
      </c>
      <c r="F697" s="17"/>
      <c r="G697" s="140"/>
      <c r="H697" s="87">
        <v>167387</v>
      </c>
      <c r="I697" s="141"/>
      <c r="J697" s="176"/>
      <c r="K697" s="176">
        <v>178195</v>
      </c>
      <c r="L697" s="160"/>
      <c r="M697" s="182"/>
    </row>
    <row r="698" spans="1:13" ht="12">
      <c r="A698" s="15">
        <v>20</v>
      </c>
      <c r="C698" s="16" t="s">
        <v>214</v>
      </c>
      <c r="E698" s="15">
        <v>20</v>
      </c>
      <c r="F698" s="17"/>
      <c r="G698" s="140"/>
      <c r="H698" s="87">
        <v>10996325</v>
      </c>
      <c r="I698" s="141"/>
      <c r="J698" s="176"/>
      <c r="K698" s="176">
        <v>11001179</v>
      </c>
      <c r="L698" s="160"/>
      <c r="M698" s="182"/>
    </row>
    <row r="699" spans="1:13" ht="12">
      <c r="A699" s="15">
        <v>21</v>
      </c>
      <c r="C699" s="16" t="s">
        <v>242</v>
      </c>
      <c r="E699" s="15">
        <v>21</v>
      </c>
      <c r="F699" s="17"/>
      <c r="G699" s="140"/>
      <c r="H699" s="87">
        <v>18054934</v>
      </c>
      <c r="I699" s="141"/>
      <c r="J699" s="176"/>
      <c r="K699" s="176">
        <v>18784934</v>
      </c>
      <c r="L699" s="160"/>
      <c r="M699" s="182"/>
    </row>
    <row r="700" spans="1:13" ht="12">
      <c r="A700" s="15">
        <v>22</v>
      </c>
      <c r="C700" s="16"/>
      <c r="E700" s="15">
        <v>22</v>
      </c>
      <c r="F700" s="17"/>
      <c r="G700" s="140"/>
      <c r="H700" s="87"/>
      <c r="I700" s="141"/>
      <c r="J700" s="176"/>
      <c r="K700" s="176"/>
      <c r="L700" s="160"/>
      <c r="M700" s="181"/>
    </row>
    <row r="701" spans="1:13" ht="12">
      <c r="A701" s="15">
        <v>23</v>
      </c>
      <c r="C701" s="16" t="s">
        <v>229</v>
      </c>
      <c r="E701" s="15">
        <v>23</v>
      </c>
      <c r="F701" s="17"/>
      <c r="G701" s="140"/>
      <c r="H701" s="87">
        <v>0</v>
      </c>
      <c r="I701" s="141"/>
      <c r="J701" s="176"/>
      <c r="K701" s="176"/>
      <c r="L701" s="160"/>
      <c r="M701" s="189"/>
    </row>
    <row r="702" spans="1:13" ht="12">
      <c r="A702" s="15">
        <v>24</v>
      </c>
      <c r="C702" s="16"/>
      <c r="E702" s="15">
        <v>24</v>
      </c>
      <c r="F702" s="17"/>
      <c r="G702" s="140"/>
      <c r="H702" s="87"/>
      <c r="I702" s="141"/>
      <c r="J702" s="176"/>
      <c r="K702" s="87"/>
      <c r="L702" s="160"/>
      <c r="M702" s="181"/>
    </row>
    <row r="703" spans="5:13" ht="12">
      <c r="E703" s="59"/>
      <c r="F703" s="106" t="s">
        <v>15</v>
      </c>
      <c r="G703" s="29" t="s">
        <v>15</v>
      </c>
      <c r="H703" s="29" t="s">
        <v>15</v>
      </c>
      <c r="I703" s="106" t="s">
        <v>15</v>
      </c>
      <c r="J703" s="29" t="s">
        <v>15</v>
      </c>
      <c r="K703" s="29" t="s">
        <v>15</v>
      </c>
      <c r="L703" s="160"/>
      <c r="M703" s="181"/>
    </row>
    <row r="704" spans="1:13" ht="12">
      <c r="A704" s="15">
        <v>25</v>
      </c>
      <c r="C704" s="16" t="s">
        <v>243</v>
      </c>
      <c r="E704" s="15">
        <v>25</v>
      </c>
      <c r="G704" s="172">
        <f>SUM(G693:G703)</f>
        <v>499</v>
      </c>
      <c r="H704" s="172">
        <f>SUM(H693:H703)</f>
        <v>62201549</v>
      </c>
      <c r="I704" s="83"/>
      <c r="J704" s="172">
        <f>SUM(J693:J703)</f>
        <v>503</v>
      </c>
      <c r="K704" s="172">
        <f>SUM(K693:K703)</f>
        <v>65921874</v>
      </c>
      <c r="L704" s="160"/>
      <c r="M704" s="182"/>
    </row>
    <row r="705" spans="5:12" ht="12">
      <c r="E705" s="59"/>
      <c r="F705" s="106" t="s">
        <v>15</v>
      </c>
      <c r="G705" s="28" t="s">
        <v>15</v>
      </c>
      <c r="H705" s="29" t="s">
        <v>15</v>
      </c>
      <c r="I705" s="106" t="s">
        <v>15</v>
      </c>
      <c r="J705" s="28" t="s">
        <v>15</v>
      </c>
      <c r="K705" s="29" t="s">
        <v>15</v>
      </c>
      <c r="L705" s="160"/>
    </row>
    <row r="706" spans="3:12" ht="12">
      <c r="C706" s="1" t="s">
        <v>63</v>
      </c>
      <c r="E706" s="59"/>
      <c r="F706" s="106"/>
      <c r="G706" s="28"/>
      <c r="H706" s="29"/>
      <c r="I706" s="106"/>
      <c r="J706" s="28"/>
      <c r="K706" s="29"/>
      <c r="L706" s="187"/>
    </row>
    <row r="708" ht="12">
      <c r="A708" s="16"/>
    </row>
    <row r="709" spans="1:13" s="49" customFormat="1" ht="12">
      <c r="A709" s="24" t="str">
        <f>$A$83</f>
        <v>Institution No.:  </v>
      </c>
      <c r="E709" s="60"/>
      <c r="G709" s="61"/>
      <c r="H709" s="62"/>
      <c r="J709" s="61"/>
      <c r="K709" s="22" t="s">
        <v>244</v>
      </c>
      <c r="L709" s="111"/>
      <c r="M709" s="158"/>
    </row>
    <row r="710" spans="1:13" s="49" customFormat="1" ht="12">
      <c r="A710" s="119" t="s">
        <v>245</v>
      </c>
      <c r="B710" s="119"/>
      <c r="C710" s="119"/>
      <c r="D710" s="119"/>
      <c r="E710" s="119"/>
      <c r="F710" s="119"/>
      <c r="G710" s="119"/>
      <c r="H710" s="119"/>
      <c r="I710" s="119"/>
      <c r="J710" s="119"/>
      <c r="K710" s="119"/>
      <c r="L710" s="158"/>
      <c r="M710" s="158"/>
    </row>
    <row r="711" spans="1:12" ht="12">
      <c r="A711" s="24" t="str">
        <f>$A$42</f>
        <v>NAME: </v>
      </c>
      <c r="C711" s="1" t="str">
        <f>$D$20</f>
        <v>University of Colorado</v>
      </c>
      <c r="F711" s="108"/>
      <c r="G711" s="102"/>
      <c r="H711" s="103"/>
      <c r="J711" s="21"/>
      <c r="K711" s="26" t="str">
        <f>$K$3</f>
        <v>Date: October 13, 2014</v>
      </c>
      <c r="L711" s="158"/>
    </row>
    <row r="712" spans="1:11" ht="12">
      <c r="A712" s="27" t="s">
        <v>15</v>
      </c>
      <c r="B712" s="27" t="s">
        <v>15</v>
      </c>
      <c r="C712" s="27" t="s">
        <v>15</v>
      </c>
      <c r="D712" s="27" t="s">
        <v>15</v>
      </c>
      <c r="E712" s="27" t="s">
        <v>15</v>
      </c>
      <c r="F712" s="27" t="s">
        <v>15</v>
      </c>
      <c r="G712" s="28" t="s">
        <v>15</v>
      </c>
      <c r="H712" s="29" t="s">
        <v>15</v>
      </c>
      <c r="I712" s="27" t="s">
        <v>15</v>
      </c>
      <c r="J712" s="28" t="s">
        <v>15</v>
      </c>
      <c r="K712" s="29" t="s">
        <v>15</v>
      </c>
    </row>
    <row r="713" spans="1:11" ht="12">
      <c r="A713" s="30" t="s">
        <v>16</v>
      </c>
      <c r="E713" s="30" t="s">
        <v>16</v>
      </c>
      <c r="F713" s="31"/>
      <c r="G713" s="32"/>
      <c r="H713" s="33" t="s">
        <v>18</v>
      </c>
      <c r="I713" s="31"/>
      <c r="J713" s="32"/>
      <c r="K713" s="33" t="s">
        <v>19</v>
      </c>
    </row>
    <row r="714" spans="1:11" ht="12">
      <c r="A714" s="30" t="s">
        <v>20</v>
      </c>
      <c r="C714" s="34" t="s">
        <v>78</v>
      </c>
      <c r="E714" s="30" t="s">
        <v>20</v>
      </c>
      <c r="G714" s="21"/>
      <c r="H714" s="33" t="s">
        <v>23</v>
      </c>
      <c r="J714" s="21"/>
      <c r="K714" s="33" t="s">
        <v>24</v>
      </c>
    </row>
    <row r="715" spans="1:11" ht="12">
      <c r="A715" s="27" t="s">
        <v>15</v>
      </c>
      <c r="B715" s="27" t="s">
        <v>15</v>
      </c>
      <c r="C715" s="27" t="s">
        <v>15</v>
      </c>
      <c r="D715" s="27" t="s">
        <v>15</v>
      </c>
      <c r="E715" s="27" t="s">
        <v>15</v>
      </c>
      <c r="F715" s="27" t="s">
        <v>15</v>
      </c>
      <c r="G715" s="28" t="s">
        <v>15</v>
      </c>
      <c r="H715" s="29" t="s">
        <v>15</v>
      </c>
      <c r="I715" s="27" t="s">
        <v>15</v>
      </c>
      <c r="J715" s="28" t="s">
        <v>15</v>
      </c>
      <c r="K715" s="29" t="s">
        <v>15</v>
      </c>
    </row>
    <row r="716" spans="1:11" ht="12">
      <c r="A716" s="15">
        <v>1</v>
      </c>
      <c r="C716" s="16" t="s">
        <v>246</v>
      </c>
      <c r="E716" s="15">
        <v>1</v>
      </c>
      <c r="F716" s="17"/>
      <c r="G716" s="123"/>
      <c r="H716" s="123">
        <v>52252992</v>
      </c>
      <c r="I716" s="123"/>
      <c r="J716" s="123"/>
      <c r="K716" s="123">
        <v>58940151</v>
      </c>
    </row>
    <row r="717" spans="1:11" ht="12">
      <c r="A717" s="15">
        <f aca="true" t="shared" si="3" ref="A717:A734">(A716+1)</f>
        <v>2</v>
      </c>
      <c r="C717" s="17"/>
      <c r="E717" s="15">
        <f aca="true" t="shared" si="4" ref="E717:E734">(E716+1)</f>
        <v>2</v>
      </c>
      <c r="F717" s="17"/>
      <c r="G717" s="18"/>
      <c r="H717" s="19"/>
      <c r="I717" s="17"/>
      <c r="J717" s="18"/>
      <c r="K717" s="19"/>
    </row>
    <row r="718" spans="1:13" ht="12">
      <c r="A718" s="15">
        <f t="shared" si="3"/>
        <v>3</v>
      </c>
      <c r="C718" s="17"/>
      <c r="E718" s="15">
        <f t="shared" si="4"/>
        <v>3</v>
      </c>
      <c r="F718" s="17"/>
      <c r="G718" s="18"/>
      <c r="H718" s="19"/>
      <c r="I718" s="17"/>
      <c r="J718" s="18"/>
      <c r="K718" s="19"/>
      <c r="M718" s="160"/>
    </row>
    <row r="719" spans="1:13" ht="12">
      <c r="A719" s="15">
        <f t="shared" si="3"/>
        <v>4</v>
      </c>
      <c r="C719" s="17"/>
      <c r="E719" s="15">
        <f t="shared" si="4"/>
        <v>4</v>
      </c>
      <c r="F719" s="17"/>
      <c r="G719" s="18"/>
      <c r="H719" s="19"/>
      <c r="I719" s="17"/>
      <c r="J719" s="18"/>
      <c r="K719" s="19"/>
      <c r="M719" s="160"/>
    </row>
    <row r="720" spans="1:13" ht="12">
      <c r="A720" s="15">
        <f t="shared" si="3"/>
        <v>5</v>
      </c>
      <c r="C720" s="17"/>
      <c r="E720" s="15">
        <f t="shared" si="4"/>
        <v>5</v>
      </c>
      <c r="F720" s="17"/>
      <c r="G720" s="18"/>
      <c r="H720" s="19"/>
      <c r="I720" s="17"/>
      <c r="J720" s="18"/>
      <c r="K720" s="19"/>
      <c r="M720" s="160"/>
    </row>
    <row r="721" spans="1:13" ht="12">
      <c r="A721" s="15">
        <f t="shared" si="3"/>
        <v>6</v>
      </c>
      <c r="C721" s="17"/>
      <c r="E721" s="15">
        <f t="shared" si="4"/>
        <v>6</v>
      </c>
      <c r="F721" s="17"/>
      <c r="G721" s="18"/>
      <c r="H721" s="19"/>
      <c r="I721" s="17"/>
      <c r="J721" s="18"/>
      <c r="K721" s="19"/>
      <c r="M721" s="160"/>
    </row>
    <row r="722" spans="1:13" ht="12">
      <c r="A722" s="15">
        <f t="shared" si="3"/>
        <v>7</v>
      </c>
      <c r="C722" s="17"/>
      <c r="E722" s="15">
        <f t="shared" si="4"/>
        <v>7</v>
      </c>
      <c r="F722" s="17"/>
      <c r="G722" s="18"/>
      <c r="H722" s="19"/>
      <c r="I722" s="17"/>
      <c r="J722" s="18"/>
      <c r="K722" s="19"/>
      <c r="M722" s="160"/>
    </row>
    <row r="723" spans="1:13" ht="12">
      <c r="A723" s="15">
        <f t="shared" si="3"/>
        <v>8</v>
      </c>
      <c r="C723" s="17"/>
      <c r="E723" s="15">
        <f t="shared" si="4"/>
        <v>8</v>
      </c>
      <c r="F723" s="17"/>
      <c r="G723" s="18"/>
      <c r="H723" s="19"/>
      <c r="I723" s="17"/>
      <c r="J723" s="18"/>
      <c r="K723" s="19"/>
      <c r="M723" s="160"/>
    </row>
    <row r="724" spans="1:11" ht="12">
      <c r="A724" s="15">
        <f t="shared" si="3"/>
        <v>9</v>
      </c>
      <c r="C724" s="17"/>
      <c r="E724" s="15">
        <f t="shared" si="4"/>
        <v>9</v>
      </c>
      <c r="F724" s="17"/>
      <c r="G724" s="18"/>
      <c r="H724" s="19"/>
      <c r="I724" s="17"/>
      <c r="J724" s="18"/>
      <c r="K724" s="19"/>
    </row>
    <row r="725" spans="1:11" ht="12">
      <c r="A725" s="15">
        <f t="shared" si="3"/>
        <v>10</v>
      </c>
      <c r="C725" s="17"/>
      <c r="E725" s="15">
        <f t="shared" si="4"/>
        <v>10</v>
      </c>
      <c r="F725" s="17"/>
      <c r="G725" s="18"/>
      <c r="H725" s="19"/>
      <c r="I725" s="17"/>
      <c r="J725" s="18"/>
      <c r="K725" s="19"/>
    </row>
    <row r="726" spans="1:11" ht="12">
      <c r="A726" s="15">
        <f t="shared" si="3"/>
        <v>11</v>
      </c>
      <c r="C726" s="17"/>
      <c r="E726" s="15">
        <f t="shared" si="4"/>
        <v>11</v>
      </c>
      <c r="G726" s="18"/>
      <c r="H726" s="19"/>
      <c r="I726" s="17"/>
      <c r="J726" s="18"/>
      <c r="K726" s="19"/>
    </row>
    <row r="727" spans="1:11" ht="12">
      <c r="A727" s="15">
        <f t="shared" si="3"/>
        <v>12</v>
      </c>
      <c r="C727" s="17"/>
      <c r="E727" s="15">
        <f t="shared" si="4"/>
        <v>12</v>
      </c>
      <c r="G727" s="18"/>
      <c r="H727" s="19"/>
      <c r="I727" s="17"/>
      <c r="J727" s="18"/>
      <c r="K727" s="19"/>
    </row>
    <row r="728" spans="1:11" ht="12">
      <c r="A728" s="15">
        <f t="shared" si="3"/>
        <v>13</v>
      </c>
      <c r="C728" s="17"/>
      <c r="E728" s="15">
        <f t="shared" si="4"/>
        <v>13</v>
      </c>
      <c r="F728" s="17"/>
      <c r="G728" s="18"/>
      <c r="H728" s="19"/>
      <c r="I728" s="17"/>
      <c r="J728" s="18"/>
      <c r="K728" s="19"/>
    </row>
    <row r="729" spans="1:11" ht="12">
      <c r="A729" s="15">
        <f t="shared" si="3"/>
        <v>14</v>
      </c>
      <c r="C729" s="17"/>
      <c r="E729" s="15">
        <f t="shared" si="4"/>
        <v>14</v>
      </c>
      <c r="F729" s="17"/>
      <c r="G729" s="18"/>
      <c r="H729" s="19"/>
      <c r="I729" s="17"/>
      <c r="J729" s="18"/>
      <c r="K729" s="19"/>
    </row>
    <row r="730" spans="1:11" ht="12">
      <c r="A730" s="15">
        <f t="shared" si="3"/>
        <v>15</v>
      </c>
      <c r="C730" s="17"/>
      <c r="E730" s="15">
        <f t="shared" si="4"/>
        <v>15</v>
      </c>
      <c r="F730" s="17"/>
      <c r="G730" s="18"/>
      <c r="H730" s="19"/>
      <c r="I730" s="17"/>
      <c r="J730" s="18"/>
      <c r="K730" s="19"/>
    </row>
    <row r="731" spans="1:11" ht="12">
      <c r="A731" s="15">
        <f t="shared" si="3"/>
        <v>16</v>
      </c>
      <c r="C731" s="17"/>
      <c r="E731" s="15">
        <f t="shared" si="4"/>
        <v>16</v>
      </c>
      <c r="F731" s="17"/>
      <c r="G731" s="18"/>
      <c r="H731" s="19"/>
      <c r="I731" s="17"/>
      <c r="J731" s="18"/>
      <c r="K731" s="19"/>
    </row>
    <row r="732" spans="1:11" ht="12">
      <c r="A732" s="15">
        <f t="shared" si="3"/>
        <v>17</v>
      </c>
      <c r="C732" s="17"/>
      <c r="E732" s="15">
        <f t="shared" si="4"/>
        <v>17</v>
      </c>
      <c r="F732" s="17"/>
      <c r="G732" s="18"/>
      <c r="H732" s="19"/>
      <c r="I732" s="17"/>
      <c r="J732" s="18"/>
      <c r="K732" s="19"/>
    </row>
    <row r="733" spans="1:11" ht="12">
      <c r="A733" s="15">
        <f t="shared" si="3"/>
        <v>18</v>
      </c>
      <c r="C733" s="17"/>
      <c r="E733" s="15">
        <f t="shared" si="4"/>
        <v>18</v>
      </c>
      <c r="F733" s="17"/>
      <c r="G733" s="18"/>
      <c r="H733" s="19"/>
      <c r="I733" s="17"/>
      <c r="J733" s="18"/>
      <c r="K733" s="19"/>
    </row>
    <row r="734" spans="1:11" ht="12">
      <c r="A734" s="15">
        <f t="shared" si="3"/>
        <v>19</v>
      </c>
      <c r="C734" s="17"/>
      <c r="E734" s="15">
        <f t="shared" si="4"/>
        <v>19</v>
      </c>
      <c r="F734" s="17"/>
      <c r="G734" s="18"/>
      <c r="H734" s="19"/>
      <c r="I734" s="17"/>
      <c r="J734" s="18"/>
      <c r="K734" s="19"/>
    </row>
    <row r="735" spans="1:11" ht="12">
      <c r="A735" s="15">
        <v>20</v>
      </c>
      <c r="E735" s="15">
        <v>20</v>
      </c>
      <c r="F735" s="106"/>
      <c r="G735" s="28"/>
      <c r="H735" s="29"/>
      <c r="I735" s="106"/>
      <c r="J735" s="28"/>
      <c r="K735" s="29"/>
    </row>
    <row r="736" spans="1:11" ht="12">
      <c r="A736" s="15">
        <v>21</v>
      </c>
      <c r="E736" s="15">
        <v>21</v>
      </c>
      <c r="F736" s="106"/>
      <c r="G736" s="28"/>
      <c r="H736" s="64"/>
      <c r="I736" s="106"/>
      <c r="J736" s="28"/>
      <c r="K736" s="64"/>
    </row>
    <row r="737" spans="1:11" ht="12">
      <c r="A737" s="15">
        <v>22</v>
      </c>
      <c r="E737" s="15">
        <v>22</v>
      </c>
      <c r="G737" s="21"/>
      <c r="H737" s="64"/>
      <c r="J737" s="21"/>
      <c r="K737" s="64"/>
    </row>
    <row r="738" spans="1:11" ht="12">
      <c r="A738" s="15">
        <v>23</v>
      </c>
      <c r="D738" s="100"/>
      <c r="E738" s="15">
        <v>23</v>
      </c>
      <c r="H738" s="64"/>
      <c r="K738" s="64"/>
    </row>
    <row r="739" spans="1:11" ht="12">
      <c r="A739" s="15">
        <v>24</v>
      </c>
      <c r="D739" s="100"/>
      <c r="E739" s="15">
        <v>24</v>
      </c>
      <c r="H739" s="64"/>
      <c r="K739" s="64"/>
    </row>
    <row r="740" spans="6:11" ht="12">
      <c r="F740" s="106" t="s">
        <v>15</v>
      </c>
      <c r="G740" s="28" t="s">
        <v>15</v>
      </c>
      <c r="H740" s="29"/>
      <c r="I740" s="106"/>
      <c r="J740" s="28"/>
      <c r="K740" s="29"/>
    </row>
    <row r="741" spans="1:11" ht="12">
      <c r="A741" s="15">
        <v>25</v>
      </c>
      <c r="C741" s="16" t="s">
        <v>247</v>
      </c>
      <c r="E741" s="15">
        <v>25</v>
      </c>
      <c r="G741" s="117"/>
      <c r="H741" s="118">
        <f>SUM(H716:H739)</f>
        <v>52252992</v>
      </c>
      <c r="I741" s="118"/>
      <c r="J741" s="117"/>
      <c r="K741" s="118">
        <f>SUM(K716:K739)</f>
        <v>58940151</v>
      </c>
    </row>
    <row r="742" spans="4:11" ht="12">
      <c r="D742" s="100"/>
      <c r="F742" s="106" t="s">
        <v>15</v>
      </c>
      <c r="G742" s="28" t="s">
        <v>15</v>
      </c>
      <c r="H742" s="29"/>
      <c r="I742" s="106"/>
      <c r="J742" s="28"/>
      <c r="K742" s="29"/>
    </row>
    <row r="743" spans="6:11" ht="12">
      <c r="F743" s="106"/>
      <c r="G743" s="28"/>
      <c r="H743" s="29"/>
      <c r="I743" s="106"/>
      <c r="J743" s="28"/>
      <c r="K743" s="29"/>
    </row>
    <row r="744" spans="3:11" ht="24.75" customHeight="1">
      <c r="C744" s="47" t="s">
        <v>248</v>
      </c>
      <c r="D744" s="47"/>
      <c r="E744" s="47"/>
      <c r="F744" s="47"/>
      <c r="G744" s="47"/>
      <c r="H744" s="47"/>
      <c r="I744" s="47"/>
      <c r="J744" s="47"/>
      <c r="K744" s="58"/>
    </row>
    <row r="745" spans="1:13" s="127" customFormat="1" ht="12">
      <c r="A745" s="1"/>
      <c r="B745" s="1"/>
      <c r="C745" s="1"/>
      <c r="D745" s="1"/>
      <c r="E745" s="1"/>
      <c r="F745" s="1"/>
      <c r="G745" s="21"/>
      <c r="H745" s="64"/>
      <c r="I745" s="1"/>
      <c r="J745" s="21"/>
      <c r="K745" s="64"/>
      <c r="L745" s="111"/>
      <c r="M745" s="111"/>
    </row>
    <row r="746" ht="12">
      <c r="A746" s="16"/>
    </row>
    <row r="747" spans="1:11" ht="12">
      <c r="A747" s="24" t="str">
        <f>$A$83</f>
        <v>Institution No.:  </v>
      </c>
      <c r="B747" s="49"/>
      <c r="C747" s="49"/>
      <c r="D747" s="49"/>
      <c r="E747" s="60"/>
      <c r="F747" s="49"/>
      <c r="G747" s="61"/>
      <c r="H747" s="62"/>
      <c r="I747" s="49"/>
      <c r="J747" s="61"/>
      <c r="K747" s="22" t="s">
        <v>249</v>
      </c>
    </row>
    <row r="748" spans="1:13" s="49" customFormat="1" ht="12">
      <c r="A748" s="119" t="s">
        <v>250</v>
      </c>
      <c r="B748" s="119"/>
      <c r="C748" s="119"/>
      <c r="D748" s="119"/>
      <c r="E748" s="119"/>
      <c r="F748" s="119"/>
      <c r="G748" s="119"/>
      <c r="H748" s="119"/>
      <c r="I748" s="119"/>
      <c r="J748" s="119"/>
      <c r="K748" s="119"/>
      <c r="L748" s="111"/>
      <c r="M748" s="158"/>
    </row>
    <row r="749" spans="1:13" s="49" customFormat="1" ht="12">
      <c r="A749" s="24" t="str">
        <f>$A$42</f>
        <v>NAME: </v>
      </c>
      <c r="B749" s="1"/>
      <c r="C749" s="1" t="str">
        <f>$D$20</f>
        <v>University of Colorado</v>
      </c>
      <c r="D749" s="1"/>
      <c r="E749" s="1"/>
      <c r="F749" s="1"/>
      <c r="G749" s="120"/>
      <c r="H749" s="64"/>
      <c r="I749" s="1"/>
      <c r="J749" s="21"/>
      <c r="K749" s="26" t="str">
        <f>$K$3</f>
        <v>Date: October 13, 2014</v>
      </c>
      <c r="L749" s="158"/>
      <c r="M749" s="158"/>
    </row>
    <row r="750" spans="1:12" ht="12">
      <c r="A750" s="27" t="s">
        <v>15</v>
      </c>
      <c r="B750" s="27" t="s">
        <v>15</v>
      </c>
      <c r="C750" s="27" t="s">
        <v>15</v>
      </c>
      <c r="D750" s="27" t="s">
        <v>15</v>
      </c>
      <c r="E750" s="27" t="s">
        <v>15</v>
      </c>
      <c r="F750" s="27" t="s">
        <v>15</v>
      </c>
      <c r="G750" s="28" t="s">
        <v>15</v>
      </c>
      <c r="H750" s="29" t="s">
        <v>15</v>
      </c>
      <c r="I750" s="27" t="s">
        <v>15</v>
      </c>
      <c r="J750" s="28" t="s">
        <v>15</v>
      </c>
      <c r="K750" s="29" t="s">
        <v>15</v>
      </c>
      <c r="L750" s="158"/>
    </row>
    <row r="751" spans="1:11" ht="12">
      <c r="A751" s="30" t="s">
        <v>16</v>
      </c>
      <c r="E751" s="30" t="s">
        <v>16</v>
      </c>
      <c r="F751" s="31"/>
      <c r="G751" s="32"/>
      <c r="H751" s="33" t="s">
        <v>18</v>
      </c>
      <c r="I751" s="31"/>
      <c r="J751" s="32"/>
      <c r="K751" s="33" t="s">
        <v>19</v>
      </c>
    </row>
    <row r="752" spans="1:11" ht="12">
      <c r="A752" s="30" t="s">
        <v>20</v>
      </c>
      <c r="C752" s="34" t="s">
        <v>78</v>
      </c>
      <c r="E752" s="30" t="s">
        <v>20</v>
      </c>
      <c r="F752" s="31"/>
      <c r="G752" s="32" t="s">
        <v>22</v>
      </c>
      <c r="H752" s="33" t="s">
        <v>23</v>
      </c>
      <c r="I752" s="31"/>
      <c r="J752" s="32" t="s">
        <v>22</v>
      </c>
      <c r="K752" s="33" t="s">
        <v>24</v>
      </c>
    </row>
    <row r="753" spans="1:11" ht="12">
      <c r="A753" s="27" t="s">
        <v>15</v>
      </c>
      <c r="B753" s="27" t="s">
        <v>15</v>
      </c>
      <c r="C753" s="27" t="s">
        <v>15</v>
      </c>
      <c r="D753" s="27" t="s">
        <v>15</v>
      </c>
      <c r="E753" s="27" t="s">
        <v>15</v>
      </c>
      <c r="F753" s="27" t="s">
        <v>15</v>
      </c>
      <c r="G753" s="28" t="s">
        <v>15</v>
      </c>
      <c r="H753" s="29" t="s">
        <v>15</v>
      </c>
      <c r="I753" s="27" t="s">
        <v>15</v>
      </c>
      <c r="J753" s="28" t="s">
        <v>15</v>
      </c>
      <c r="K753" s="29" t="s">
        <v>15</v>
      </c>
    </row>
    <row r="754" spans="1:11" ht="12">
      <c r="A754" s="131">
        <v>1</v>
      </c>
      <c r="B754" s="144"/>
      <c r="C754" s="132" t="s">
        <v>224</v>
      </c>
      <c r="D754" s="144"/>
      <c r="E754" s="131">
        <v>1</v>
      </c>
      <c r="F754" s="144"/>
      <c r="G754" s="145"/>
      <c r="H754" s="146"/>
      <c r="I754" s="144"/>
      <c r="J754" s="145"/>
      <c r="K754" s="146"/>
    </row>
    <row r="755" spans="1:11" ht="12">
      <c r="A755" s="131">
        <v>2</v>
      </c>
      <c r="B755" s="144"/>
      <c r="C755" s="132" t="s">
        <v>224</v>
      </c>
      <c r="D755" s="144"/>
      <c r="E755" s="131">
        <v>2</v>
      </c>
      <c r="F755" s="144"/>
      <c r="G755" s="145"/>
      <c r="H755" s="146"/>
      <c r="I755" s="144"/>
      <c r="J755" s="145"/>
      <c r="K755" s="146"/>
    </row>
    <row r="756" spans="1:11" ht="12">
      <c r="A756" s="131">
        <v>3</v>
      </c>
      <c r="B756" s="132"/>
      <c r="C756" s="132" t="s">
        <v>224</v>
      </c>
      <c r="D756" s="132"/>
      <c r="E756" s="131">
        <v>3</v>
      </c>
      <c r="F756" s="133"/>
      <c r="G756" s="147"/>
      <c r="H756" s="138"/>
      <c r="I756" s="138"/>
      <c r="J756" s="147"/>
      <c r="K756" s="138"/>
    </row>
    <row r="757" spans="1:11" ht="12">
      <c r="A757" s="131">
        <v>4</v>
      </c>
      <c r="B757" s="132"/>
      <c r="C757" s="132" t="s">
        <v>224</v>
      </c>
      <c r="D757" s="132"/>
      <c r="E757" s="131">
        <v>4</v>
      </c>
      <c r="F757" s="133"/>
      <c r="G757" s="147"/>
      <c r="H757" s="138"/>
      <c r="I757" s="138"/>
      <c r="J757" s="147"/>
      <c r="K757" s="138"/>
    </row>
    <row r="758" spans="1:11" ht="12">
      <c r="A758" s="131">
        <v>5</v>
      </c>
      <c r="B758" s="132"/>
      <c r="C758" s="132" t="s">
        <v>224</v>
      </c>
      <c r="D758" s="132"/>
      <c r="E758" s="132">
        <v>5</v>
      </c>
      <c r="F758" s="132"/>
      <c r="G758" s="148"/>
      <c r="H758" s="149"/>
      <c r="I758" s="132"/>
      <c r="J758" s="148"/>
      <c r="K758" s="149"/>
    </row>
    <row r="759" spans="1:11" ht="12">
      <c r="A759" s="15">
        <v>6</v>
      </c>
      <c r="C759" s="16" t="s">
        <v>204</v>
      </c>
      <c r="E759" s="15">
        <v>6</v>
      </c>
      <c r="F759" s="17"/>
      <c r="G759" s="121"/>
      <c r="H759" s="121"/>
      <c r="I759" s="123"/>
      <c r="J759" s="121"/>
      <c r="K759" s="121"/>
    </row>
    <row r="760" spans="1:11" ht="12">
      <c r="A760" s="15">
        <v>7</v>
      </c>
      <c r="C760" s="16" t="s">
        <v>205</v>
      </c>
      <c r="E760" s="15">
        <v>7</v>
      </c>
      <c r="F760" s="17"/>
      <c r="G760" s="121"/>
      <c r="H760" s="123"/>
      <c r="I760" s="123"/>
      <c r="J760" s="121"/>
      <c r="K760" s="123"/>
    </row>
    <row r="761" spans="1:11" ht="12">
      <c r="A761" s="15">
        <v>8</v>
      </c>
      <c r="C761" s="16" t="s">
        <v>251</v>
      </c>
      <c r="E761" s="15">
        <v>8</v>
      </c>
      <c r="F761" s="17"/>
      <c r="G761" s="121"/>
      <c r="H761" s="123"/>
      <c r="I761" s="123"/>
      <c r="J761" s="121"/>
      <c r="K761" s="123"/>
    </row>
    <row r="762" spans="1:11" ht="12">
      <c r="A762" s="15">
        <v>9</v>
      </c>
      <c r="C762" s="16" t="s">
        <v>219</v>
      </c>
      <c r="E762" s="15">
        <v>9</v>
      </c>
      <c r="F762" s="17"/>
      <c r="G762" s="121">
        <f>SUM(G759:G761)</f>
        <v>0</v>
      </c>
      <c r="H762" s="121">
        <f>SUM(H759:H761)</f>
        <v>0</v>
      </c>
      <c r="I762" s="121"/>
      <c r="J762" s="121">
        <f>SUM(J759:J761)</f>
        <v>0</v>
      </c>
      <c r="K762" s="121">
        <f>SUM(K759:K761)</f>
        <v>0</v>
      </c>
    </row>
    <row r="763" spans="1:11" ht="12">
      <c r="A763" s="15">
        <v>10</v>
      </c>
      <c r="C763" s="16"/>
      <c r="E763" s="15">
        <v>10</v>
      </c>
      <c r="F763" s="17"/>
      <c r="G763" s="121"/>
      <c r="H763" s="123"/>
      <c r="I763" s="123"/>
      <c r="J763" s="121"/>
      <c r="K763" s="123"/>
    </row>
    <row r="764" spans="1:11" ht="12">
      <c r="A764" s="15">
        <v>11</v>
      </c>
      <c r="C764" s="16" t="s">
        <v>208</v>
      </c>
      <c r="E764" s="15">
        <v>11</v>
      </c>
      <c r="F764" s="17"/>
      <c r="G764" s="121"/>
      <c r="H764" s="123"/>
      <c r="I764" s="123"/>
      <c r="J764" s="121"/>
      <c r="K764" s="123"/>
    </row>
    <row r="765" spans="1:11" ht="12">
      <c r="A765" s="15">
        <v>12</v>
      </c>
      <c r="C765" s="16" t="s">
        <v>209</v>
      </c>
      <c r="E765" s="15">
        <v>12</v>
      </c>
      <c r="F765" s="17"/>
      <c r="G765" s="121"/>
      <c r="H765" s="123"/>
      <c r="I765" s="123"/>
      <c r="J765" s="121"/>
      <c r="K765" s="123"/>
    </row>
    <row r="766" spans="1:11" ht="12">
      <c r="A766" s="15">
        <v>13</v>
      </c>
      <c r="C766" s="16" t="s">
        <v>220</v>
      </c>
      <c r="E766" s="15">
        <v>13</v>
      </c>
      <c r="F766" s="17"/>
      <c r="G766" s="121">
        <f>SUM(G764:G765)</f>
        <v>0</v>
      </c>
      <c r="H766" s="121">
        <f>SUM(H764:H765)</f>
        <v>0</v>
      </c>
      <c r="I766" s="117"/>
      <c r="J766" s="121">
        <f>SUM(J764:J765)</f>
        <v>0</v>
      </c>
      <c r="K766" s="121">
        <f>SUM(K764:K765)</f>
        <v>0</v>
      </c>
    </row>
    <row r="767" spans="1:11" ht="12">
      <c r="A767" s="15">
        <v>14</v>
      </c>
      <c r="E767" s="15">
        <v>14</v>
      </c>
      <c r="F767" s="17"/>
      <c r="G767" s="124"/>
      <c r="H767" s="123"/>
      <c r="I767" s="118"/>
      <c r="J767" s="124"/>
      <c r="K767" s="123"/>
    </row>
    <row r="768" spans="1:11" ht="12">
      <c r="A768" s="15">
        <v>15</v>
      </c>
      <c r="C768" s="16" t="s">
        <v>211</v>
      </c>
      <c r="E768" s="15">
        <v>15</v>
      </c>
      <c r="G768" s="125">
        <f>SUM(G762+G766)</f>
        <v>0</v>
      </c>
      <c r="H768" s="118">
        <f>SUM(H762+H766)</f>
        <v>0</v>
      </c>
      <c r="I768" s="118"/>
      <c r="J768" s="125">
        <f>SUM(J762+J766)</f>
        <v>0</v>
      </c>
      <c r="K768" s="118">
        <f>SUM(K762+K766)</f>
        <v>0</v>
      </c>
    </row>
    <row r="769" spans="1:11" ht="12">
      <c r="A769" s="15">
        <v>16</v>
      </c>
      <c r="E769" s="15">
        <v>16</v>
      </c>
      <c r="G769" s="125"/>
      <c r="H769" s="118"/>
      <c r="I769" s="118"/>
      <c r="J769" s="125"/>
      <c r="K769" s="118"/>
    </row>
    <row r="770" spans="1:11" ht="12">
      <c r="A770" s="15">
        <v>17</v>
      </c>
      <c r="C770" s="16" t="s">
        <v>212</v>
      </c>
      <c r="E770" s="15">
        <v>17</v>
      </c>
      <c r="F770" s="17"/>
      <c r="G770" s="121"/>
      <c r="H770" s="123"/>
      <c r="I770" s="123"/>
      <c r="J770" s="121"/>
      <c r="K770" s="123"/>
    </row>
    <row r="771" spans="1:11" ht="12">
      <c r="A771" s="15">
        <v>18</v>
      </c>
      <c r="E771" s="15">
        <v>18</v>
      </c>
      <c r="F771" s="17"/>
      <c r="G771" s="121"/>
      <c r="H771" s="123"/>
      <c r="I771" s="123"/>
      <c r="J771" s="121"/>
      <c r="K771" s="123"/>
    </row>
    <row r="772" spans="1:11" ht="12">
      <c r="A772" s="15">
        <v>19</v>
      </c>
      <c r="C772" s="16" t="s">
        <v>213</v>
      </c>
      <c r="E772" s="15">
        <v>19</v>
      </c>
      <c r="F772" s="17"/>
      <c r="G772" s="121"/>
      <c r="H772" s="123"/>
      <c r="I772" s="123"/>
      <c r="J772" s="121"/>
      <c r="K772" s="123"/>
    </row>
    <row r="773" spans="1:11" ht="12">
      <c r="A773" s="15">
        <v>20</v>
      </c>
      <c r="C773" s="126" t="s">
        <v>214</v>
      </c>
      <c r="E773" s="15">
        <v>20</v>
      </c>
      <c r="F773" s="17"/>
      <c r="G773" s="121"/>
      <c r="H773" s="123"/>
      <c r="I773" s="123"/>
      <c r="J773" s="121"/>
      <c r="K773" s="123"/>
    </row>
    <row r="774" spans="1:11" ht="12">
      <c r="A774" s="15">
        <v>21</v>
      </c>
      <c r="C774" s="126"/>
      <c r="E774" s="15">
        <v>21</v>
      </c>
      <c r="F774" s="17"/>
      <c r="G774" s="121"/>
      <c r="H774" s="123"/>
      <c r="I774" s="123"/>
      <c r="J774" s="121"/>
      <c r="K774" s="123"/>
    </row>
    <row r="775" spans="1:11" ht="12">
      <c r="A775" s="15">
        <v>22</v>
      </c>
      <c r="C775" s="16"/>
      <c r="E775" s="15">
        <v>22</v>
      </c>
      <c r="G775" s="121"/>
      <c r="H775" s="123"/>
      <c r="I775" s="123"/>
      <c r="J775" s="121"/>
      <c r="K775" s="123"/>
    </row>
    <row r="776" spans="1:11" ht="12">
      <c r="A776" s="15">
        <v>23</v>
      </c>
      <c r="C776" s="16" t="s">
        <v>215</v>
      </c>
      <c r="E776" s="15">
        <v>23</v>
      </c>
      <c r="G776" s="121"/>
      <c r="H776" s="123"/>
      <c r="I776" s="123"/>
      <c r="J776" s="121"/>
      <c r="K776" s="123"/>
    </row>
    <row r="777" spans="1:11" ht="12">
      <c r="A777" s="15">
        <v>24</v>
      </c>
      <c r="C777" s="16"/>
      <c r="E777" s="15">
        <v>24</v>
      </c>
      <c r="G777" s="121"/>
      <c r="H777" s="123"/>
      <c r="I777" s="123"/>
      <c r="J777" s="121"/>
      <c r="K777" s="123"/>
    </row>
    <row r="778" spans="1:11" ht="12">
      <c r="A778" s="15"/>
      <c r="E778" s="15">
        <v>25</v>
      </c>
      <c r="F778" s="106" t="s">
        <v>15</v>
      </c>
      <c r="G778" s="128"/>
      <c r="H778" s="29"/>
      <c r="I778" s="106"/>
      <c r="J778" s="128"/>
      <c r="K778" s="29"/>
    </row>
    <row r="779" spans="1:11" ht="12">
      <c r="A779" s="15">
        <v>25</v>
      </c>
      <c r="C779" s="16" t="s">
        <v>252</v>
      </c>
      <c r="E779" s="15"/>
      <c r="G779" s="118">
        <f>SUM(G768:G777)</f>
        <v>0</v>
      </c>
      <c r="H779" s="118">
        <f>SUM(H768:H777)</f>
        <v>0</v>
      </c>
      <c r="I779" s="129"/>
      <c r="J779" s="118">
        <f>SUM(J768:J777)</f>
        <v>0</v>
      </c>
      <c r="K779" s="118">
        <f>SUM(K768:K777)</f>
        <v>0</v>
      </c>
    </row>
    <row r="780" spans="6:11" ht="12">
      <c r="F780" s="106" t="s">
        <v>15</v>
      </c>
      <c r="G780" s="28"/>
      <c r="H780" s="29"/>
      <c r="I780" s="106"/>
      <c r="J780" s="28"/>
      <c r="K780" s="29"/>
    </row>
    <row r="781" spans="1:3" ht="12">
      <c r="A781" s="16"/>
      <c r="C781" s="1" t="s">
        <v>63</v>
      </c>
    </row>
    <row r="783" spans="1:11" ht="12">
      <c r="A783" s="16"/>
      <c r="H783" s="64"/>
      <c r="K783" s="64"/>
    </row>
    <row r="784" spans="1:11" ht="12">
      <c r="A784" s="24" t="str">
        <f>$A$83</f>
        <v>Institution No.:  </v>
      </c>
      <c r="B784" s="49"/>
      <c r="C784" s="49"/>
      <c r="D784" s="49"/>
      <c r="E784" s="60"/>
      <c r="F784" s="49"/>
      <c r="G784" s="61"/>
      <c r="H784" s="62"/>
      <c r="I784" s="49"/>
      <c r="J784" s="61"/>
      <c r="K784" s="22" t="s">
        <v>253</v>
      </c>
    </row>
    <row r="785" spans="1:11" ht="12">
      <c r="A785" s="150" t="s">
        <v>254</v>
      </c>
      <c r="B785" s="150"/>
      <c r="C785" s="150"/>
      <c r="D785" s="150"/>
      <c r="E785" s="150"/>
      <c r="F785" s="150"/>
      <c r="G785" s="150"/>
      <c r="H785" s="150"/>
      <c r="I785" s="150"/>
      <c r="J785" s="150"/>
      <c r="K785" s="150"/>
    </row>
    <row r="786" spans="1:11" ht="12">
      <c r="A786" s="24" t="str">
        <f>$A$42</f>
        <v>NAME: </v>
      </c>
      <c r="C786" s="1" t="str">
        <f>$D$20</f>
        <v>University of Colorado</v>
      </c>
      <c r="H786" s="151"/>
      <c r="J786" s="21"/>
      <c r="K786" s="26" t="str">
        <f>$K$3</f>
        <v>Date: October 13, 2014</v>
      </c>
    </row>
    <row r="787" spans="1:11" ht="12">
      <c r="A787" s="27" t="s">
        <v>15</v>
      </c>
      <c r="B787" s="27" t="s">
        <v>15</v>
      </c>
      <c r="C787" s="27" t="s">
        <v>15</v>
      </c>
      <c r="D787" s="27" t="s">
        <v>15</v>
      </c>
      <c r="E787" s="27" t="s">
        <v>15</v>
      </c>
      <c r="F787" s="27" t="s">
        <v>15</v>
      </c>
      <c r="G787" s="28" t="s">
        <v>15</v>
      </c>
      <c r="H787" s="29" t="s">
        <v>15</v>
      </c>
      <c r="I787" s="27" t="s">
        <v>15</v>
      </c>
      <c r="J787" s="28" t="s">
        <v>15</v>
      </c>
      <c r="K787" s="29" t="s">
        <v>15</v>
      </c>
    </row>
    <row r="788" spans="1:11" ht="12">
      <c r="A788" s="30" t="s">
        <v>16</v>
      </c>
      <c r="E788" s="30" t="s">
        <v>16</v>
      </c>
      <c r="F788" s="31"/>
      <c r="G788" s="32"/>
      <c r="H788" s="33" t="s">
        <v>18</v>
      </c>
      <c r="I788" s="31"/>
      <c r="J788" s="32"/>
      <c r="K788" s="33" t="s">
        <v>19</v>
      </c>
    </row>
    <row r="789" spans="1:11" ht="12">
      <c r="A789" s="30" t="s">
        <v>20</v>
      </c>
      <c r="C789" s="34" t="s">
        <v>78</v>
      </c>
      <c r="E789" s="30" t="s">
        <v>20</v>
      </c>
      <c r="F789" s="31"/>
      <c r="G789" s="32"/>
      <c r="H789" s="33" t="s">
        <v>23</v>
      </c>
      <c r="I789" s="31"/>
      <c r="J789" s="32"/>
      <c r="K789" s="33" t="s">
        <v>24</v>
      </c>
    </row>
    <row r="790" spans="1:11" ht="12">
      <c r="A790" s="27" t="s">
        <v>15</v>
      </c>
      <c r="B790" s="27" t="s">
        <v>15</v>
      </c>
      <c r="C790" s="27" t="s">
        <v>15</v>
      </c>
      <c r="D790" s="27" t="s">
        <v>15</v>
      </c>
      <c r="E790" s="27" t="s">
        <v>15</v>
      </c>
      <c r="F790" s="27" t="s">
        <v>15</v>
      </c>
      <c r="G790" s="28" t="s">
        <v>15</v>
      </c>
      <c r="H790" s="29" t="s">
        <v>15</v>
      </c>
      <c r="I790" s="27" t="s">
        <v>15</v>
      </c>
      <c r="J790" s="28" t="s">
        <v>15</v>
      </c>
      <c r="K790" s="29" t="s">
        <v>15</v>
      </c>
    </row>
    <row r="791" spans="1:11" ht="12">
      <c r="A791" s="109">
        <v>1</v>
      </c>
      <c r="C791" s="1" t="s">
        <v>255</v>
      </c>
      <c r="E791" s="109">
        <v>1</v>
      </c>
      <c r="F791" s="17"/>
      <c r="G791" s="123"/>
      <c r="H791" s="123">
        <v>344803</v>
      </c>
      <c r="I791" s="123"/>
      <c r="J791" s="123"/>
      <c r="K791" s="123"/>
    </row>
    <row r="792" spans="1:11" ht="12">
      <c r="A792" s="109">
        <v>2</v>
      </c>
      <c r="E792" s="109">
        <v>2</v>
      </c>
      <c r="F792" s="17"/>
      <c r="G792" s="123"/>
      <c r="H792" s="123"/>
      <c r="I792" s="123"/>
      <c r="J792" s="123"/>
      <c r="K792" s="123"/>
    </row>
    <row r="793" spans="1:11" ht="12">
      <c r="A793" s="109">
        <v>3</v>
      </c>
      <c r="C793" s="17"/>
      <c r="E793" s="109">
        <v>3</v>
      </c>
      <c r="F793" s="17"/>
      <c r="G793" s="123"/>
      <c r="H793" s="123"/>
      <c r="I793" s="123"/>
      <c r="J793" s="123"/>
      <c r="K793" s="123"/>
    </row>
    <row r="794" spans="1:11" ht="12">
      <c r="A794" s="109">
        <v>4</v>
      </c>
      <c r="C794" s="17"/>
      <c r="E794" s="109">
        <v>4</v>
      </c>
      <c r="F794" s="17"/>
      <c r="G794" s="123"/>
      <c r="H794" s="123"/>
      <c r="I794" s="123"/>
      <c r="J794" s="123"/>
      <c r="K794" s="123"/>
    </row>
    <row r="795" spans="1:11" ht="12">
      <c r="A795" s="109">
        <v>5</v>
      </c>
      <c r="C795" s="16"/>
      <c r="E795" s="109">
        <v>5</v>
      </c>
      <c r="F795" s="17"/>
      <c r="G795" s="123"/>
      <c r="H795" s="123"/>
      <c r="I795" s="123"/>
      <c r="J795" s="123"/>
      <c r="K795" s="123"/>
    </row>
    <row r="796" spans="1:11" ht="12">
      <c r="A796" s="109">
        <v>6</v>
      </c>
      <c r="C796" s="17"/>
      <c r="E796" s="109">
        <v>6</v>
      </c>
      <c r="F796" s="17"/>
      <c r="G796" s="123"/>
      <c r="H796" s="123"/>
      <c r="I796" s="123"/>
      <c r="J796" s="123"/>
      <c r="K796" s="123"/>
    </row>
    <row r="797" spans="1:11" ht="12">
      <c r="A797" s="109">
        <v>7</v>
      </c>
      <c r="C797" s="17"/>
      <c r="E797" s="109">
        <v>7</v>
      </c>
      <c r="F797" s="17"/>
      <c r="G797" s="123"/>
      <c r="H797" s="123"/>
      <c r="I797" s="123"/>
      <c r="J797" s="123"/>
      <c r="K797" s="123"/>
    </row>
    <row r="798" spans="1:11" ht="12">
      <c r="A798" s="109">
        <v>8</v>
      </c>
      <c r="E798" s="109">
        <v>8</v>
      </c>
      <c r="F798" s="17"/>
      <c r="G798" s="123"/>
      <c r="H798" s="123"/>
      <c r="I798" s="123"/>
      <c r="J798" s="123"/>
      <c r="K798" s="123"/>
    </row>
    <row r="799" spans="1:11" ht="12">
      <c r="A799" s="109">
        <v>9</v>
      </c>
      <c r="E799" s="109">
        <v>9</v>
      </c>
      <c r="F799" s="17"/>
      <c r="G799" s="123"/>
      <c r="H799" s="123"/>
      <c r="I799" s="123"/>
      <c r="J799" s="123"/>
      <c r="K799" s="123"/>
    </row>
    <row r="800" spans="1:11" ht="12">
      <c r="A800" s="112"/>
      <c r="E800" s="112"/>
      <c r="F800" s="106" t="s">
        <v>15</v>
      </c>
      <c r="G800" s="143" t="s">
        <v>15</v>
      </c>
      <c r="H800" s="143"/>
      <c r="I800" s="143"/>
      <c r="J800" s="143"/>
      <c r="K800" s="143"/>
    </row>
    <row r="801" spans="1:11" ht="12">
      <c r="A801" s="109">
        <v>10</v>
      </c>
      <c r="C801" s="1" t="s">
        <v>256</v>
      </c>
      <c r="E801" s="109">
        <v>10</v>
      </c>
      <c r="G801" s="117"/>
      <c r="H801" s="123">
        <f>SUM(H791:H799)</f>
        <v>344803</v>
      </c>
      <c r="I801" s="118"/>
      <c r="J801" s="117"/>
      <c r="K801" s="123">
        <f>SUM(K791:K799)</f>
        <v>0</v>
      </c>
    </row>
    <row r="802" spans="1:11" ht="12">
      <c r="A802" s="109"/>
      <c r="E802" s="109"/>
      <c r="F802" s="106" t="s">
        <v>15</v>
      </c>
      <c r="G802" s="143" t="s">
        <v>15</v>
      </c>
      <c r="H802" s="143"/>
      <c r="I802" s="143"/>
      <c r="J802" s="143"/>
      <c r="K802" s="143"/>
    </row>
    <row r="803" spans="1:11" ht="12">
      <c r="A803" s="109">
        <v>11</v>
      </c>
      <c r="C803" s="17"/>
      <c r="E803" s="109">
        <v>11</v>
      </c>
      <c r="F803" s="17"/>
      <c r="G803" s="123"/>
      <c r="H803" s="123"/>
      <c r="I803" s="123"/>
      <c r="J803" s="123"/>
      <c r="K803" s="123"/>
    </row>
    <row r="804" spans="1:11" ht="12">
      <c r="A804" s="109">
        <v>12</v>
      </c>
      <c r="C804" s="16" t="s">
        <v>257</v>
      </c>
      <c r="E804" s="109">
        <v>12</v>
      </c>
      <c r="F804" s="17"/>
      <c r="G804" s="123"/>
      <c r="H804" s="123">
        <v>59742290</v>
      </c>
      <c r="I804" s="123"/>
      <c r="J804" s="123"/>
      <c r="K804" s="123">
        <v>44587870</v>
      </c>
    </row>
    <row r="805" spans="1:11" ht="12">
      <c r="A805" s="109">
        <v>13</v>
      </c>
      <c r="C805" s="17" t="s">
        <v>258</v>
      </c>
      <c r="E805" s="109">
        <v>13</v>
      </c>
      <c r="F805" s="17"/>
      <c r="G805" s="123"/>
      <c r="H805" s="123"/>
      <c r="I805" s="123"/>
      <c r="J805" s="123"/>
      <c r="K805" s="123"/>
    </row>
    <row r="806" spans="1:11" ht="12">
      <c r="A806" s="109">
        <v>14</v>
      </c>
      <c r="E806" s="109">
        <v>14</v>
      </c>
      <c r="F806" s="17"/>
      <c r="G806" s="123"/>
      <c r="H806" s="123"/>
      <c r="I806" s="123"/>
      <c r="J806" s="123"/>
      <c r="K806" s="123"/>
    </row>
    <row r="807" spans="1:11" ht="12">
      <c r="A807" s="109">
        <v>15</v>
      </c>
      <c r="E807" s="109">
        <v>15</v>
      </c>
      <c r="F807" s="17"/>
      <c r="G807" s="123"/>
      <c r="H807" s="123"/>
      <c r="I807" s="123"/>
      <c r="J807" s="123"/>
      <c r="K807" s="123"/>
    </row>
    <row r="808" spans="1:11" ht="12">
      <c r="A808" s="109">
        <v>16</v>
      </c>
      <c r="E808" s="109">
        <v>16</v>
      </c>
      <c r="F808" s="17"/>
      <c r="G808" s="123"/>
      <c r="H808" s="123"/>
      <c r="I808" s="123"/>
      <c r="J808" s="123"/>
      <c r="K808" s="123"/>
    </row>
    <row r="809" spans="1:11" ht="12">
      <c r="A809" s="109">
        <v>17</v>
      </c>
      <c r="C809" s="110"/>
      <c r="D809" s="111"/>
      <c r="E809" s="109">
        <v>17</v>
      </c>
      <c r="F809" s="17"/>
      <c r="G809" s="123"/>
      <c r="H809" s="123"/>
      <c r="I809" s="123"/>
      <c r="J809" s="123"/>
      <c r="K809" s="123"/>
    </row>
    <row r="810" spans="1:11" ht="12">
      <c r="A810" s="109">
        <v>18</v>
      </c>
      <c r="C810" s="111"/>
      <c r="D810" s="111"/>
      <c r="E810" s="109">
        <v>18</v>
      </c>
      <c r="F810" s="17"/>
      <c r="G810" s="123"/>
      <c r="H810" s="123"/>
      <c r="I810" s="123"/>
      <c r="J810" s="123"/>
      <c r="K810" s="123"/>
    </row>
    <row r="811" spans="1:11" ht="12">
      <c r="A811" s="109"/>
      <c r="C811" s="152"/>
      <c r="D811" s="111"/>
      <c r="E811" s="109"/>
      <c r="F811" s="106" t="s">
        <v>15</v>
      </c>
      <c r="G811" s="28" t="s">
        <v>15</v>
      </c>
      <c r="H811" s="29"/>
      <c r="I811" s="106"/>
      <c r="J811" s="28"/>
      <c r="K811" s="29"/>
    </row>
    <row r="812" spans="1:11" ht="12">
      <c r="A812" s="109">
        <v>19</v>
      </c>
      <c r="C812" s="1" t="s">
        <v>260</v>
      </c>
      <c r="D812" s="111"/>
      <c r="E812" s="109">
        <v>19</v>
      </c>
      <c r="G812" s="118"/>
      <c r="H812" s="118">
        <f>SUM(H803:H810)</f>
        <v>59742290</v>
      </c>
      <c r="I812" s="123"/>
      <c r="J812" s="123"/>
      <c r="K812" s="118">
        <f>SUM(K803:K810)</f>
        <v>44587870</v>
      </c>
    </row>
    <row r="813" spans="1:11" ht="12">
      <c r="A813" s="109"/>
      <c r="C813" s="152"/>
      <c r="D813" s="111"/>
      <c r="E813" s="109"/>
      <c r="F813" s="106" t="s">
        <v>15</v>
      </c>
      <c r="G813" s="28" t="s">
        <v>15</v>
      </c>
      <c r="H813" s="29"/>
      <c r="I813" s="106"/>
      <c r="J813" s="28"/>
      <c r="K813" s="29"/>
    </row>
    <row r="814" spans="1:8" ht="12">
      <c r="A814" s="109"/>
      <c r="C814" s="111"/>
      <c r="D814" s="111"/>
      <c r="E814" s="109"/>
      <c r="H814" s="19"/>
    </row>
    <row r="815" spans="1:11" ht="12">
      <c r="A815" s="109">
        <v>20</v>
      </c>
      <c r="C815" s="16" t="s">
        <v>261</v>
      </c>
      <c r="E815" s="109">
        <v>20</v>
      </c>
      <c r="G815" s="117"/>
      <c r="H815" s="118">
        <f>SUM(H801,H812)</f>
        <v>60087093</v>
      </c>
      <c r="I815" s="118"/>
      <c r="J815" s="117"/>
      <c r="K815" s="118">
        <f>SUM(K801,K812)</f>
        <v>44587870</v>
      </c>
    </row>
    <row r="816" spans="3:11" ht="12">
      <c r="C816" s="44" t="s">
        <v>262</v>
      </c>
      <c r="E816" s="59"/>
      <c r="F816" s="106" t="s">
        <v>15</v>
      </c>
      <c r="G816" s="28" t="s">
        <v>15</v>
      </c>
      <c r="H816" s="29"/>
      <c r="I816" s="106"/>
      <c r="J816" s="28"/>
      <c r="K816" s="29"/>
    </row>
    <row r="817" ht="12">
      <c r="C817" s="16" t="s">
        <v>43</v>
      </c>
    </row>
    <row r="818" spans="4:11" ht="12">
      <c r="D818" s="16"/>
      <c r="G818" s="21"/>
      <c r="H818" s="64"/>
      <c r="I818" s="91"/>
      <c r="J818" s="21"/>
      <c r="K818" s="64"/>
    </row>
    <row r="819" spans="4:11" ht="12">
      <c r="D819" s="16"/>
      <c r="G819" s="21"/>
      <c r="H819" s="64"/>
      <c r="I819" s="91"/>
      <c r="J819" s="21"/>
      <c r="K819" s="64"/>
    </row>
    <row r="820" spans="4:11" ht="12">
      <c r="D820" s="16"/>
      <c r="G820" s="21"/>
      <c r="H820" s="64"/>
      <c r="I820" s="91"/>
      <c r="J820" s="21"/>
      <c r="K820" s="64"/>
    </row>
    <row r="821" spans="4:11" ht="12">
      <c r="D821" s="16"/>
      <c r="G821" s="21"/>
      <c r="H821" s="64"/>
      <c r="I821" s="91"/>
      <c r="J821" s="21"/>
      <c r="K821" s="64"/>
    </row>
    <row r="822" spans="4:11" ht="12">
      <c r="D822" s="16"/>
      <c r="G822" s="21"/>
      <c r="H822" s="64"/>
      <c r="I822" s="91"/>
      <c r="J822" s="21"/>
      <c r="K822" s="64"/>
    </row>
    <row r="823" spans="4:11" ht="12">
      <c r="D823" s="16"/>
      <c r="G823" s="21"/>
      <c r="H823" s="64"/>
      <c r="I823" s="91"/>
      <c r="J823" s="21"/>
      <c r="K823" s="64"/>
    </row>
    <row r="824" spans="4:11" ht="12">
      <c r="D824" s="16"/>
      <c r="G824" s="21"/>
      <c r="H824" s="64"/>
      <c r="I824" s="91"/>
      <c r="J824" s="21"/>
      <c r="K824" s="64"/>
    </row>
    <row r="825" spans="4:11" ht="12">
      <c r="D825" s="16"/>
      <c r="G825" s="21"/>
      <c r="H825" s="64"/>
      <c r="I825" s="91"/>
      <c r="J825" s="21"/>
      <c r="K825" s="64"/>
    </row>
    <row r="826" spans="4:11" ht="12">
      <c r="D826" s="16"/>
      <c r="G826" s="21"/>
      <c r="H826" s="64"/>
      <c r="I826" s="91"/>
      <c r="J826" s="21"/>
      <c r="K826" s="64"/>
    </row>
    <row r="827" spans="4:11" ht="12">
      <c r="D827" s="16"/>
      <c r="G827" s="21"/>
      <c r="H827" s="64"/>
      <c r="I827" s="91"/>
      <c r="J827" s="21"/>
      <c r="K827" s="64"/>
    </row>
    <row r="828" spans="4:11" ht="12">
      <c r="D828" s="16"/>
      <c r="G828" s="21"/>
      <c r="H828" s="64"/>
      <c r="I828" s="91"/>
      <c r="J828" s="21"/>
      <c r="K828" s="64"/>
    </row>
    <row r="829" spans="4:11" ht="12">
      <c r="D829" s="16"/>
      <c r="G829" s="21"/>
      <c r="H829" s="64"/>
      <c r="I829" s="91"/>
      <c r="J829" s="21"/>
      <c r="K829" s="64"/>
    </row>
    <row r="830" spans="4:11" ht="12">
      <c r="D830" s="16"/>
      <c r="G830" s="21"/>
      <c r="H830" s="64"/>
      <c r="I830" s="91"/>
      <c r="J830" s="21"/>
      <c r="K830" s="64"/>
    </row>
    <row r="831" spans="4:11" ht="12">
      <c r="D831" s="16"/>
      <c r="G831" s="21"/>
      <c r="H831" s="64"/>
      <c r="I831" s="91"/>
      <c r="J831" s="21"/>
      <c r="K831" s="64"/>
    </row>
    <row r="832" spans="4:11" ht="12">
      <c r="D832" s="16"/>
      <c r="G832" s="21"/>
      <c r="H832" s="64"/>
      <c r="I832" s="91"/>
      <c r="J832" s="21"/>
      <c r="K832" s="64"/>
    </row>
    <row r="833" spans="4:11" ht="12">
      <c r="D833" s="16"/>
      <c r="G833" s="21"/>
      <c r="H833" s="64"/>
      <c r="I833" s="91"/>
      <c r="J833" s="21"/>
      <c r="K833" s="64"/>
    </row>
    <row r="834" spans="4:11" ht="12">
      <c r="D834" s="16"/>
      <c r="G834" s="21"/>
      <c r="H834" s="64"/>
      <c r="I834" s="91"/>
      <c r="J834" s="21"/>
      <c r="K834" s="64"/>
    </row>
    <row r="835" spans="4:11" ht="12">
      <c r="D835" s="16"/>
      <c r="G835" s="21"/>
      <c r="H835" s="64"/>
      <c r="I835" s="91"/>
      <c r="J835" s="21"/>
      <c r="K835" s="64"/>
    </row>
    <row r="836" spans="4:11" ht="12">
      <c r="D836" s="16"/>
      <c r="G836" s="21"/>
      <c r="H836" s="64"/>
      <c r="I836" s="91"/>
      <c r="J836" s="21"/>
      <c r="K836" s="64"/>
    </row>
    <row r="837" spans="4:11" ht="12">
      <c r="D837" s="16"/>
      <c r="G837" s="21"/>
      <c r="H837" s="64"/>
      <c r="I837" s="91"/>
      <c r="J837" s="21"/>
      <c r="K837" s="64"/>
    </row>
    <row r="838" spans="4:11" ht="12">
      <c r="D838" s="16"/>
      <c r="G838" s="21"/>
      <c r="H838" s="64"/>
      <c r="I838" s="91"/>
      <c r="J838" s="21"/>
      <c r="K838" s="64"/>
    </row>
    <row r="839" spans="4:11" ht="12">
      <c r="D839" s="16"/>
      <c r="G839" s="21"/>
      <c r="H839" s="64"/>
      <c r="I839" s="91"/>
      <c r="J839" s="21"/>
      <c r="K839" s="64"/>
    </row>
    <row r="840" spans="4:11" ht="12">
      <c r="D840" s="16"/>
      <c r="G840" s="21"/>
      <c r="H840" s="64"/>
      <c r="I840" s="91"/>
      <c r="J840" s="21"/>
      <c r="K840" s="64"/>
    </row>
    <row r="841" spans="4:11" ht="12">
      <c r="D841" s="16"/>
      <c r="G841" s="21"/>
      <c r="H841" s="64"/>
      <c r="I841" s="91"/>
      <c r="J841" s="21"/>
      <c r="K841" s="64"/>
    </row>
    <row r="842" spans="4:11" ht="12">
      <c r="D842" s="16"/>
      <c r="G842" s="21"/>
      <c r="H842" s="64"/>
      <c r="I842" s="91"/>
      <c r="J842" s="21"/>
      <c r="K842" s="64"/>
    </row>
    <row r="881" spans="4:11" ht="12">
      <c r="D881" s="31"/>
      <c r="F881" s="59"/>
      <c r="G881" s="21"/>
      <c r="H881" s="64"/>
      <c r="J881" s="21"/>
      <c r="K881" s="64"/>
    </row>
  </sheetData>
  <sheetProtection/>
  <mergeCells count="28">
    <mergeCell ref="A710:K710"/>
    <mergeCell ref="C744:J744"/>
    <mergeCell ref="A748:K748"/>
    <mergeCell ref="A785:K785"/>
    <mergeCell ref="A488:K488"/>
    <mergeCell ref="A525:K525"/>
    <mergeCell ref="A562:K562"/>
    <mergeCell ref="A599:K599"/>
    <mergeCell ref="A636:K636"/>
    <mergeCell ref="A673:K673"/>
    <mergeCell ref="A175:K175"/>
    <mergeCell ref="C213:I213"/>
    <mergeCell ref="B227:K227"/>
    <mergeCell ref="C321:J321"/>
    <mergeCell ref="A411:K411"/>
    <mergeCell ref="A449:K449"/>
    <mergeCell ref="C79:J79"/>
    <mergeCell ref="A84:K84"/>
    <mergeCell ref="C121:J121"/>
    <mergeCell ref="A128:K128"/>
    <mergeCell ref="C135:D135"/>
    <mergeCell ref="C139:D139"/>
    <mergeCell ref="A5:K5"/>
    <mergeCell ref="A8:K8"/>
    <mergeCell ref="A9:K9"/>
    <mergeCell ref="A20:C20"/>
    <mergeCell ref="A36:K36"/>
    <mergeCell ref="A41:K41"/>
  </mergeCells>
  <printOptions horizontalCentered="1"/>
  <pageMargins left="0.17" right="0.17" top="0.47" bottom="0.53" header="0.5" footer="0.24"/>
  <pageSetup fitToHeight="47" horizontalDpi="600" verticalDpi="600" orientation="landscape" scale="80" r:id="rId1"/>
  <rowBreaks count="19" manualBreakCount="19">
    <brk id="39" max="12" man="1"/>
    <brk id="82" max="12" man="1"/>
    <brk id="124" max="12" man="1"/>
    <brk id="172" max="12" man="1"/>
    <brk id="224" max="12" man="1"/>
    <brk id="274" max="12" man="1"/>
    <brk id="323" max="10" man="1"/>
    <brk id="355" max="12" man="1"/>
    <brk id="407" max="12" man="1"/>
    <brk id="446" max="12" man="1"/>
    <brk id="485" max="255" man="1"/>
    <brk id="522" max="12" man="1"/>
    <brk id="559" max="12" man="1"/>
    <brk id="596" max="12" man="1"/>
    <brk id="633" max="12" man="1"/>
    <brk id="670" max="12" man="1"/>
    <brk id="707" max="12" man="1"/>
    <brk id="746" max="12" man="1"/>
    <brk id="782" max="255" man="1"/>
  </rowBreaks>
</worksheet>
</file>

<file path=xl/worksheets/sheet3.xml><?xml version="1.0" encoding="utf-8"?>
<worksheet xmlns="http://schemas.openxmlformats.org/spreadsheetml/2006/main" xmlns:r="http://schemas.openxmlformats.org/officeDocument/2006/relationships">
  <sheetPr transitionEvaluation="1" transitionEntry="1"/>
  <dimension ref="A2:IT881"/>
  <sheetViews>
    <sheetView showGridLines="0" view="pageBreakPreview" zoomScaleNormal="120" zoomScaleSheetLayoutView="100" zoomScalePageLayoutView="0" workbookViewId="0" topLeftCell="A172">
      <selection activeCell="A8" sqref="A8:K8"/>
    </sheetView>
  </sheetViews>
  <sheetFormatPr defaultColWidth="9.625" defaultRowHeight="14.25"/>
  <cols>
    <col min="1" max="1" width="4.625" style="190" customWidth="1"/>
    <col min="2" max="2" width="1.875" style="190" customWidth="1"/>
    <col min="3" max="3" width="30.625" style="190" customWidth="1"/>
    <col min="4" max="4" width="28.625" style="190" customWidth="1"/>
    <col min="5" max="5" width="8.125" style="190" customWidth="1"/>
    <col min="6" max="6" width="7.50390625" style="190" customWidth="1"/>
    <col min="7" max="7" width="14.875" style="191" customWidth="1"/>
    <col min="8" max="8" width="14.875" style="192" customWidth="1"/>
    <col min="9" max="9" width="6.625" style="190" customWidth="1"/>
    <col min="10" max="10" width="13.25390625" style="191" customWidth="1"/>
    <col min="11" max="11" width="15.00390625" style="192" bestFit="1" customWidth="1"/>
    <col min="12" max="16384" width="9.625" style="190" customWidth="1"/>
  </cols>
  <sheetData>
    <row r="2" ht="12">
      <c r="K2" s="193" t="s">
        <v>0</v>
      </c>
    </row>
    <row r="3" ht="12">
      <c r="K3" s="194" t="s">
        <v>1</v>
      </c>
    </row>
    <row r="5" spans="1:11" ht="45">
      <c r="A5" s="195" t="s">
        <v>2</v>
      </c>
      <c r="B5" s="195"/>
      <c r="C5" s="195"/>
      <c r="D5" s="195"/>
      <c r="E5" s="195"/>
      <c r="F5" s="195"/>
      <c r="G5" s="195"/>
      <c r="H5" s="195"/>
      <c r="I5" s="195"/>
      <c r="J5" s="195"/>
      <c r="K5" s="195"/>
    </row>
    <row r="8" spans="1:11" s="197" customFormat="1" ht="33">
      <c r="A8" s="196" t="s">
        <v>265</v>
      </c>
      <c r="B8" s="196"/>
      <c r="C8" s="196"/>
      <c r="D8" s="196"/>
      <c r="E8" s="196"/>
      <c r="F8" s="196"/>
      <c r="G8" s="196"/>
      <c r="H8" s="196"/>
      <c r="I8" s="196"/>
      <c r="J8" s="196"/>
      <c r="K8" s="196"/>
    </row>
    <row r="9" spans="1:11" s="197" customFormat="1" ht="33">
      <c r="A9" s="196" t="s">
        <v>4</v>
      </c>
      <c r="B9" s="196"/>
      <c r="C9" s="196"/>
      <c r="D9" s="196"/>
      <c r="E9" s="196"/>
      <c r="F9" s="196"/>
      <c r="G9" s="196"/>
      <c r="H9" s="196"/>
      <c r="I9" s="196"/>
      <c r="J9" s="196"/>
      <c r="K9" s="196"/>
    </row>
    <row r="20" spans="1:11" ht="12.75" thickBot="1">
      <c r="A20" s="198" t="s">
        <v>5</v>
      </c>
      <c r="B20" s="198"/>
      <c r="C20" s="198"/>
      <c r="D20" s="199" t="s">
        <v>263</v>
      </c>
      <c r="E20" s="200"/>
      <c r="F20" s="200"/>
      <c r="G20" s="200"/>
      <c r="H20" s="200"/>
      <c r="I20" s="200"/>
      <c r="J20" s="200"/>
      <c r="K20" s="200"/>
    </row>
    <row r="21" spans="3:4" ht="12.75" thickBot="1">
      <c r="C21" s="201" t="s">
        <v>7</v>
      </c>
      <c r="D21" s="202" t="s">
        <v>266</v>
      </c>
    </row>
    <row r="22" spans="3:4" ht="12.75" thickBot="1">
      <c r="C22" s="201" t="s">
        <v>9</v>
      </c>
      <c r="D22" s="203"/>
    </row>
    <row r="23" spans="3:4" ht="12.75" thickBot="1">
      <c r="C23" s="201" t="s">
        <v>10</v>
      </c>
      <c r="D23" s="203"/>
    </row>
    <row r="31" ht="12">
      <c r="C31" s="190" t="s">
        <v>11</v>
      </c>
    </row>
    <row r="36" spans="1:11" ht="27">
      <c r="A36" s="204" t="s">
        <v>267</v>
      </c>
      <c r="B36" s="204"/>
      <c r="C36" s="204"/>
      <c r="D36" s="204"/>
      <c r="E36" s="204"/>
      <c r="F36" s="204"/>
      <c r="G36" s="204"/>
      <c r="H36" s="204"/>
      <c r="I36" s="204"/>
      <c r="J36" s="204"/>
      <c r="K36" s="204"/>
    </row>
    <row r="39" spans="1:11" ht="12">
      <c r="A39" s="205"/>
      <c r="C39" s="206"/>
      <c r="E39" s="205"/>
      <c r="F39" s="207"/>
      <c r="G39" s="208"/>
      <c r="H39" s="209"/>
      <c r="I39" s="207"/>
      <c r="J39" s="208"/>
      <c r="K39" s="209"/>
    </row>
    <row r="40" spans="1:11" ht="12">
      <c r="A40" s="210"/>
      <c r="G40" s="211"/>
      <c r="K40" s="212" t="s">
        <v>12</v>
      </c>
    </row>
    <row r="41" spans="1:11" ht="12">
      <c r="A41" s="213" t="s">
        <v>13</v>
      </c>
      <c r="B41" s="213"/>
      <c r="C41" s="213"/>
      <c r="D41" s="213"/>
      <c r="E41" s="213"/>
      <c r="F41" s="213"/>
      <c r="G41" s="213"/>
      <c r="H41" s="213"/>
      <c r="I41" s="213"/>
      <c r="J41" s="213"/>
      <c r="K41" s="213"/>
    </row>
    <row r="42" spans="1:11" ht="12">
      <c r="A42" s="214" t="s">
        <v>14</v>
      </c>
      <c r="C42" s="190" t="str">
        <f>$D$20</f>
        <v>University of Colorado</v>
      </c>
      <c r="G42" s="211"/>
      <c r="I42" s="215"/>
      <c r="J42" s="211"/>
      <c r="K42" s="216" t="str">
        <f>$K$3</f>
        <v>Date: October 13, 2014</v>
      </c>
    </row>
    <row r="43" spans="1:11" ht="12">
      <c r="A43" s="217" t="s">
        <v>15</v>
      </c>
      <c r="B43" s="217" t="s">
        <v>15</v>
      </c>
      <c r="C43" s="217" t="s">
        <v>15</v>
      </c>
      <c r="D43" s="217" t="s">
        <v>15</v>
      </c>
      <c r="E43" s="217" t="s">
        <v>15</v>
      </c>
      <c r="F43" s="217" t="s">
        <v>15</v>
      </c>
      <c r="G43" s="218" t="s">
        <v>15</v>
      </c>
      <c r="H43" s="219" t="s">
        <v>15</v>
      </c>
      <c r="I43" s="217" t="s">
        <v>15</v>
      </c>
      <c r="J43" s="218" t="s">
        <v>15</v>
      </c>
      <c r="K43" s="219" t="s">
        <v>15</v>
      </c>
    </row>
    <row r="44" spans="1:11" ht="12">
      <c r="A44" s="220" t="s">
        <v>16</v>
      </c>
      <c r="C44" s="206" t="s">
        <v>17</v>
      </c>
      <c r="E44" s="220" t="s">
        <v>16</v>
      </c>
      <c r="F44" s="221"/>
      <c r="G44" s="222"/>
      <c r="H44" s="223" t="s">
        <v>18</v>
      </c>
      <c r="I44" s="221"/>
      <c r="J44" s="222"/>
      <c r="K44" s="223" t="s">
        <v>19</v>
      </c>
    </row>
    <row r="45" spans="1:11" ht="12">
      <c r="A45" s="220" t="s">
        <v>20</v>
      </c>
      <c r="C45" s="224" t="s">
        <v>21</v>
      </c>
      <c r="E45" s="220" t="s">
        <v>20</v>
      </c>
      <c r="F45" s="221"/>
      <c r="G45" s="222" t="s">
        <v>22</v>
      </c>
      <c r="H45" s="223" t="s">
        <v>23</v>
      </c>
      <c r="I45" s="221"/>
      <c r="J45" s="222" t="s">
        <v>22</v>
      </c>
      <c r="K45" s="223" t="s">
        <v>24</v>
      </c>
    </row>
    <row r="46" spans="1:11" ht="12">
      <c r="A46" s="217" t="s">
        <v>15</v>
      </c>
      <c r="B46" s="217" t="s">
        <v>15</v>
      </c>
      <c r="C46" s="217" t="s">
        <v>15</v>
      </c>
      <c r="D46" s="217" t="s">
        <v>15</v>
      </c>
      <c r="E46" s="217" t="s">
        <v>15</v>
      </c>
      <c r="F46" s="217" t="s">
        <v>15</v>
      </c>
      <c r="G46" s="218" t="s">
        <v>15</v>
      </c>
      <c r="H46" s="219" t="s">
        <v>15</v>
      </c>
      <c r="I46" s="217" t="s">
        <v>15</v>
      </c>
      <c r="J46" s="218" t="s">
        <v>15</v>
      </c>
      <c r="K46" s="219" t="s">
        <v>15</v>
      </c>
    </row>
    <row r="47" spans="1:11" ht="12">
      <c r="A47" s="205">
        <v>1</v>
      </c>
      <c r="C47" s="206" t="s">
        <v>25</v>
      </c>
      <c r="D47" s="225" t="s">
        <v>26</v>
      </c>
      <c r="E47" s="205">
        <v>1</v>
      </c>
      <c r="G47" s="226">
        <v>0</v>
      </c>
      <c r="H47" s="226">
        <v>0</v>
      </c>
      <c r="I47" s="227"/>
      <c r="J47" s="226">
        <v>0</v>
      </c>
      <c r="K47" s="226">
        <v>0</v>
      </c>
    </row>
    <row r="48" spans="1:11" ht="12">
      <c r="A48" s="205">
        <v>2</v>
      </c>
      <c r="C48" s="206" t="s">
        <v>27</v>
      </c>
      <c r="D48" s="225" t="s">
        <v>28</v>
      </c>
      <c r="E48" s="205">
        <v>2</v>
      </c>
      <c r="G48" s="226">
        <v>0</v>
      </c>
      <c r="H48" s="226">
        <v>0</v>
      </c>
      <c r="I48" s="227"/>
      <c r="J48" s="226">
        <v>0</v>
      </c>
      <c r="K48" s="226">
        <v>0</v>
      </c>
    </row>
    <row r="49" spans="1:11" ht="12">
      <c r="A49" s="205">
        <v>3</v>
      </c>
      <c r="C49" s="206" t="s">
        <v>29</v>
      </c>
      <c r="D49" s="225" t="s">
        <v>30</v>
      </c>
      <c r="E49" s="205">
        <v>3</v>
      </c>
      <c r="G49" s="226">
        <v>0</v>
      </c>
      <c r="H49" s="226">
        <v>0</v>
      </c>
      <c r="I49" s="227"/>
      <c r="J49" s="226">
        <v>0</v>
      </c>
      <c r="K49" s="226">
        <v>0</v>
      </c>
    </row>
    <row r="50" spans="1:11" ht="12">
      <c r="A50" s="205">
        <v>4</v>
      </c>
      <c r="C50" s="206" t="s">
        <v>31</v>
      </c>
      <c r="D50" s="225" t="s">
        <v>32</v>
      </c>
      <c r="E50" s="205">
        <v>4</v>
      </c>
      <c r="G50" s="226">
        <v>0</v>
      </c>
      <c r="H50" s="226">
        <v>0</v>
      </c>
      <c r="I50" s="227"/>
      <c r="J50" s="226">
        <v>0</v>
      </c>
      <c r="K50" s="226">
        <v>0</v>
      </c>
    </row>
    <row r="51" spans="1:11" ht="12">
      <c r="A51" s="205">
        <v>5</v>
      </c>
      <c r="C51" s="206" t="s">
        <v>33</v>
      </c>
      <c r="D51" s="225" t="s">
        <v>34</v>
      </c>
      <c r="E51" s="205">
        <v>5</v>
      </c>
      <c r="G51" s="226">
        <v>0</v>
      </c>
      <c r="H51" s="226">
        <v>0</v>
      </c>
      <c r="I51" s="227"/>
      <c r="J51" s="226">
        <v>0</v>
      </c>
      <c r="K51" s="226">
        <v>0</v>
      </c>
    </row>
    <row r="52" spans="1:11" ht="12">
      <c r="A52" s="205">
        <v>6</v>
      </c>
      <c r="C52" s="206" t="s">
        <v>35</v>
      </c>
      <c r="D52" s="225" t="s">
        <v>36</v>
      </c>
      <c r="E52" s="205">
        <v>6</v>
      </c>
      <c r="G52" s="226">
        <v>0</v>
      </c>
      <c r="H52" s="226">
        <v>0</v>
      </c>
      <c r="I52" s="227"/>
      <c r="J52" s="226">
        <v>0</v>
      </c>
      <c r="K52" s="226">
        <v>0</v>
      </c>
    </row>
    <row r="53" spans="1:11" ht="12">
      <c r="A53" s="205">
        <v>7</v>
      </c>
      <c r="C53" s="206" t="s">
        <v>37</v>
      </c>
      <c r="D53" s="225" t="s">
        <v>38</v>
      </c>
      <c r="E53" s="205">
        <v>7</v>
      </c>
      <c r="G53" s="226">
        <v>0</v>
      </c>
      <c r="H53" s="226">
        <v>0</v>
      </c>
      <c r="I53" s="227"/>
      <c r="J53" s="226">
        <v>0</v>
      </c>
      <c r="K53" s="226">
        <v>0</v>
      </c>
    </row>
    <row r="54" spans="1:11" ht="12">
      <c r="A54" s="205">
        <v>8</v>
      </c>
      <c r="C54" s="206" t="s">
        <v>39</v>
      </c>
      <c r="D54" s="225" t="s">
        <v>40</v>
      </c>
      <c r="E54" s="205">
        <v>8</v>
      </c>
      <c r="G54" s="226">
        <v>0</v>
      </c>
      <c r="H54" s="226">
        <v>0</v>
      </c>
      <c r="I54" s="227"/>
      <c r="J54" s="226">
        <v>0</v>
      </c>
      <c r="K54" s="226">
        <v>0</v>
      </c>
    </row>
    <row r="55" spans="1:11" ht="12">
      <c r="A55" s="205">
        <v>9</v>
      </c>
      <c r="C55" s="206" t="s">
        <v>41</v>
      </c>
      <c r="D55" s="225" t="s">
        <v>42</v>
      </c>
      <c r="E55" s="205">
        <v>9</v>
      </c>
      <c r="G55" s="228">
        <v>0</v>
      </c>
      <c r="H55" s="228">
        <v>0</v>
      </c>
      <c r="I55" s="227" t="s">
        <v>43</v>
      </c>
      <c r="J55" s="228">
        <v>0</v>
      </c>
      <c r="K55" s="228">
        <v>0</v>
      </c>
    </row>
    <row r="56" spans="1:11" ht="12">
      <c r="A56" s="205">
        <v>10</v>
      </c>
      <c r="C56" s="206" t="s">
        <v>44</v>
      </c>
      <c r="D56" s="225" t="s">
        <v>45</v>
      </c>
      <c r="E56" s="205">
        <v>10</v>
      </c>
      <c r="G56" s="226">
        <v>0</v>
      </c>
      <c r="H56" s="226">
        <v>0</v>
      </c>
      <c r="I56" s="227"/>
      <c r="J56" s="226">
        <v>0</v>
      </c>
      <c r="K56" s="226">
        <v>0</v>
      </c>
    </row>
    <row r="57" spans="1:11" ht="12">
      <c r="A57" s="205"/>
      <c r="C57" s="206"/>
      <c r="D57" s="225"/>
      <c r="E57" s="205"/>
      <c r="F57" s="217" t="s">
        <v>15</v>
      </c>
      <c r="G57" s="218" t="s">
        <v>15</v>
      </c>
      <c r="H57" s="229"/>
      <c r="I57" s="230"/>
      <c r="J57" s="218"/>
      <c r="K57" s="229"/>
    </row>
    <row r="58" spans="1:11" ht="15" customHeight="1">
      <c r="A58" s="190">
        <v>11</v>
      </c>
      <c r="C58" s="206" t="s">
        <v>46</v>
      </c>
      <c r="E58" s="190">
        <v>11</v>
      </c>
      <c r="G58" s="226">
        <v>0</v>
      </c>
      <c r="H58" s="228">
        <v>0</v>
      </c>
      <c r="I58" s="227"/>
      <c r="J58" s="226">
        <v>0</v>
      </c>
      <c r="K58" s="228">
        <v>0</v>
      </c>
    </row>
    <row r="59" spans="1:11" ht="12">
      <c r="A59" s="205"/>
      <c r="E59" s="205"/>
      <c r="F59" s="217" t="s">
        <v>15</v>
      </c>
      <c r="G59" s="218" t="s">
        <v>15</v>
      </c>
      <c r="H59" s="219"/>
      <c r="I59" s="230"/>
      <c r="J59" s="218"/>
      <c r="K59" s="219"/>
    </row>
    <row r="60" spans="1:11" ht="12">
      <c r="A60" s="205"/>
      <c r="E60" s="205"/>
      <c r="F60" s="217"/>
      <c r="G60" s="211"/>
      <c r="H60" s="219"/>
      <c r="I60" s="230"/>
      <c r="J60" s="211"/>
      <c r="K60" s="219"/>
    </row>
    <row r="61" spans="1:11" ht="12">
      <c r="A61" s="190">
        <v>12</v>
      </c>
      <c r="C61" s="206" t="s">
        <v>47</v>
      </c>
      <c r="E61" s="190">
        <v>12</v>
      </c>
      <c r="G61" s="231"/>
      <c r="H61" s="231"/>
      <c r="I61" s="227"/>
      <c r="J61" s="226"/>
      <c r="K61" s="231"/>
    </row>
    <row r="62" spans="1:15" ht="12">
      <c r="A62" s="205">
        <v>13</v>
      </c>
      <c r="C62" s="206" t="s">
        <v>48</v>
      </c>
      <c r="D62" s="225" t="s">
        <v>49</v>
      </c>
      <c r="E62" s="205">
        <v>13</v>
      </c>
      <c r="G62" s="232"/>
      <c r="H62" s="233">
        <v>0</v>
      </c>
      <c r="I62" s="227"/>
      <c r="J62" s="232"/>
      <c r="K62" s="233">
        <v>0</v>
      </c>
      <c r="O62" s="190" t="s">
        <v>43</v>
      </c>
    </row>
    <row r="63" spans="1:11" ht="12">
      <c r="A63" s="205">
        <v>14</v>
      </c>
      <c r="C63" s="206" t="s">
        <v>50</v>
      </c>
      <c r="D63" s="225" t="s">
        <v>51</v>
      </c>
      <c r="E63" s="205">
        <v>14</v>
      </c>
      <c r="G63" s="232"/>
      <c r="H63" s="233">
        <v>0</v>
      </c>
      <c r="I63" s="227"/>
      <c r="J63" s="232"/>
      <c r="K63" s="233">
        <v>0</v>
      </c>
    </row>
    <row r="64" spans="1:11" ht="12">
      <c r="A64" s="205">
        <v>15</v>
      </c>
      <c r="C64" s="206" t="s">
        <v>52</v>
      </c>
      <c r="D64" s="225"/>
      <c r="E64" s="205">
        <v>15</v>
      </c>
      <c r="G64" s="232"/>
      <c r="H64" s="233">
        <v>0</v>
      </c>
      <c r="I64" s="227"/>
      <c r="J64" s="232"/>
      <c r="K64" s="233">
        <v>0</v>
      </c>
    </row>
    <row r="65" spans="1:11" ht="12">
      <c r="A65" s="205">
        <v>16</v>
      </c>
      <c r="C65" s="206" t="s">
        <v>53</v>
      </c>
      <c r="D65" s="225"/>
      <c r="E65" s="205">
        <v>16</v>
      </c>
      <c r="G65" s="232"/>
      <c r="H65" s="233">
        <v>0</v>
      </c>
      <c r="I65" s="227"/>
      <c r="J65" s="232"/>
      <c r="K65" s="233">
        <v>0</v>
      </c>
    </row>
    <row r="66" spans="1:254" ht="12">
      <c r="A66" s="225">
        <v>17</v>
      </c>
      <c r="B66" s="225"/>
      <c r="C66" s="234" t="s">
        <v>54</v>
      </c>
      <c r="D66" s="225"/>
      <c r="E66" s="225">
        <v>17</v>
      </c>
      <c r="F66" s="225"/>
      <c r="G66" s="226"/>
      <c r="H66" s="228">
        <v>0</v>
      </c>
      <c r="I66" s="234"/>
      <c r="J66" s="226"/>
      <c r="K66" s="228">
        <v>0</v>
      </c>
      <c r="L66" s="225"/>
      <c r="M66" s="234"/>
      <c r="N66" s="225"/>
      <c r="O66" s="234"/>
      <c r="P66" s="225"/>
      <c r="Q66" s="234"/>
      <c r="R66" s="225"/>
      <c r="S66" s="234"/>
      <c r="T66" s="225"/>
      <c r="U66" s="234"/>
      <c r="V66" s="225"/>
      <c r="W66" s="234"/>
      <c r="X66" s="225"/>
      <c r="Y66" s="234"/>
      <c r="Z66" s="225"/>
      <c r="AA66" s="234"/>
      <c r="AB66" s="225"/>
      <c r="AC66" s="234"/>
      <c r="AD66" s="225"/>
      <c r="AE66" s="234"/>
      <c r="AF66" s="225"/>
      <c r="AG66" s="234"/>
      <c r="AH66" s="225"/>
      <c r="AI66" s="234"/>
      <c r="AJ66" s="225"/>
      <c r="AK66" s="234"/>
      <c r="AL66" s="225"/>
      <c r="AM66" s="234"/>
      <c r="AN66" s="225"/>
      <c r="AO66" s="234"/>
      <c r="AP66" s="225"/>
      <c r="AQ66" s="234"/>
      <c r="AR66" s="225"/>
      <c r="AS66" s="234"/>
      <c r="AT66" s="225"/>
      <c r="AU66" s="234"/>
      <c r="AV66" s="225"/>
      <c r="AW66" s="234"/>
      <c r="AX66" s="225"/>
      <c r="AY66" s="234"/>
      <c r="AZ66" s="225"/>
      <c r="BA66" s="234"/>
      <c r="BB66" s="225"/>
      <c r="BC66" s="234"/>
      <c r="BD66" s="225"/>
      <c r="BE66" s="234"/>
      <c r="BF66" s="225"/>
      <c r="BG66" s="234"/>
      <c r="BH66" s="225"/>
      <c r="BI66" s="234"/>
      <c r="BJ66" s="225"/>
      <c r="BK66" s="234"/>
      <c r="BL66" s="225"/>
      <c r="BM66" s="234"/>
      <c r="BN66" s="225"/>
      <c r="BO66" s="234"/>
      <c r="BP66" s="225"/>
      <c r="BQ66" s="234"/>
      <c r="BR66" s="225"/>
      <c r="BS66" s="234"/>
      <c r="BT66" s="225"/>
      <c r="BU66" s="234"/>
      <c r="BV66" s="225"/>
      <c r="BW66" s="234"/>
      <c r="BX66" s="225"/>
      <c r="BY66" s="234"/>
      <c r="BZ66" s="225"/>
      <c r="CA66" s="234"/>
      <c r="CB66" s="225"/>
      <c r="CC66" s="234"/>
      <c r="CD66" s="225"/>
      <c r="CE66" s="234"/>
      <c r="CF66" s="225"/>
      <c r="CG66" s="234"/>
      <c r="CH66" s="225"/>
      <c r="CI66" s="234"/>
      <c r="CJ66" s="225"/>
      <c r="CK66" s="234"/>
      <c r="CL66" s="225"/>
      <c r="CM66" s="234"/>
      <c r="CN66" s="225"/>
      <c r="CO66" s="234"/>
      <c r="CP66" s="225"/>
      <c r="CQ66" s="234"/>
      <c r="CR66" s="225"/>
      <c r="CS66" s="234"/>
      <c r="CT66" s="225"/>
      <c r="CU66" s="234"/>
      <c r="CV66" s="225"/>
      <c r="CW66" s="234"/>
      <c r="CX66" s="225"/>
      <c r="CY66" s="234"/>
      <c r="CZ66" s="225"/>
      <c r="DA66" s="234"/>
      <c r="DB66" s="225"/>
      <c r="DC66" s="234"/>
      <c r="DD66" s="225"/>
      <c r="DE66" s="234"/>
      <c r="DF66" s="225"/>
      <c r="DG66" s="234"/>
      <c r="DH66" s="225"/>
      <c r="DI66" s="234"/>
      <c r="DJ66" s="225"/>
      <c r="DK66" s="234"/>
      <c r="DL66" s="225"/>
      <c r="DM66" s="234"/>
      <c r="DN66" s="225"/>
      <c r="DO66" s="234"/>
      <c r="DP66" s="225"/>
      <c r="DQ66" s="234"/>
      <c r="DR66" s="225"/>
      <c r="DS66" s="234"/>
      <c r="DT66" s="225"/>
      <c r="DU66" s="234"/>
      <c r="DV66" s="225"/>
      <c r="DW66" s="234"/>
      <c r="DX66" s="225"/>
      <c r="DY66" s="234"/>
      <c r="DZ66" s="225"/>
      <c r="EA66" s="234"/>
      <c r="EB66" s="225"/>
      <c r="EC66" s="234"/>
      <c r="ED66" s="225"/>
      <c r="EE66" s="234"/>
      <c r="EF66" s="225"/>
      <c r="EG66" s="234"/>
      <c r="EH66" s="225"/>
      <c r="EI66" s="234"/>
      <c r="EJ66" s="225"/>
      <c r="EK66" s="234"/>
      <c r="EL66" s="225"/>
      <c r="EM66" s="234"/>
      <c r="EN66" s="225"/>
      <c r="EO66" s="234"/>
      <c r="EP66" s="225"/>
      <c r="EQ66" s="234"/>
      <c r="ER66" s="225"/>
      <c r="ES66" s="234"/>
      <c r="ET66" s="225"/>
      <c r="EU66" s="234"/>
      <c r="EV66" s="225"/>
      <c r="EW66" s="234"/>
      <c r="EX66" s="225"/>
      <c r="EY66" s="234"/>
      <c r="EZ66" s="225"/>
      <c r="FA66" s="234"/>
      <c r="FB66" s="225"/>
      <c r="FC66" s="234"/>
      <c r="FD66" s="225"/>
      <c r="FE66" s="234"/>
      <c r="FF66" s="225"/>
      <c r="FG66" s="234"/>
      <c r="FH66" s="225"/>
      <c r="FI66" s="234"/>
      <c r="FJ66" s="225"/>
      <c r="FK66" s="234"/>
      <c r="FL66" s="225"/>
      <c r="FM66" s="234"/>
      <c r="FN66" s="225"/>
      <c r="FO66" s="234"/>
      <c r="FP66" s="225"/>
      <c r="FQ66" s="234"/>
      <c r="FR66" s="225"/>
      <c r="FS66" s="234"/>
      <c r="FT66" s="225"/>
      <c r="FU66" s="234"/>
      <c r="FV66" s="225"/>
      <c r="FW66" s="234"/>
      <c r="FX66" s="225"/>
      <c r="FY66" s="234"/>
      <c r="FZ66" s="225"/>
      <c r="GA66" s="234"/>
      <c r="GB66" s="225"/>
      <c r="GC66" s="234"/>
      <c r="GD66" s="225"/>
      <c r="GE66" s="234"/>
      <c r="GF66" s="225"/>
      <c r="GG66" s="234"/>
      <c r="GH66" s="225"/>
      <c r="GI66" s="234"/>
      <c r="GJ66" s="225"/>
      <c r="GK66" s="234"/>
      <c r="GL66" s="225"/>
      <c r="GM66" s="234"/>
      <c r="GN66" s="225"/>
      <c r="GO66" s="234"/>
      <c r="GP66" s="225"/>
      <c r="GQ66" s="234"/>
      <c r="GR66" s="225"/>
      <c r="GS66" s="234"/>
      <c r="GT66" s="225"/>
      <c r="GU66" s="234"/>
      <c r="GV66" s="225"/>
      <c r="GW66" s="234"/>
      <c r="GX66" s="225"/>
      <c r="GY66" s="234"/>
      <c r="GZ66" s="225"/>
      <c r="HA66" s="234"/>
      <c r="HB66" s="225"/>
      <c r="HC66" s="234"/>
      <c r="HD66" s="225"/>
      <c r="HE66" s="234"/>
      <c r="HF66" s="225"/>
      <c r="HG66" s="234"/>
      <c r="HH66" s="225"/>
      <c r="HI66" s="234"/>
      <c r="HJ66" s="225"/>
      <c r="HK66" s="234"/>
      <c r="HL66" s="225"/>
      <c r="HM66" s="234"/>
      <c r="HN66" s="225"/>
      <c r="HO66" s="234"/>
      <c r="HP66" s="225"/>
      <c r="HQ66" s="234"/>
      <c r="HR66" s="225"/>
      <c r="HS66" s="234"/>
      <c r="HT66" s="225"/>
      <c r="HU66" s="234"/>
      <c r="HV66" s="225"/>
      <c r="HW66" s="234"/>
      <c r="HX66" s="225"/>
      <c r="HY66" s="234"/>
      <c r="HZ66" s="225"/>
      <c r="IA66" s="234"/>
      <c r="IB66" s="225"/>
      <c r="IC66" s="234"/>
      <c r="ID66" s="225"/>
      <c r="IE66" s="234"/>
      <c r="IF66" s="225"/>
      <c r="IG66" s="234"/>
      <c r="IH66" s="225"/>
      <c r="II66" s="234"/>
      <c r="IJ66" s="225"/>
      <c r="IK66" s="234"/>
      <c r="IL66" s="225"/>
      <c r="IM66" s="234"/>
      <c r="IN66" s="225"/>
      <c r="IO66" s="234"/>
      <c r="IP66" s="225"/>
      <c r="IQ66" s="234"/>
      <c r="IR66" s="225"/>
      <c r="IS66" s="234"/>
      <c r="IT66" s="225"/>
    </row>
    <row r="67" spans="1:11" ht="12">
      <c r="A67" s="205">
        <v>18</v>
      </c>
      <c r="C67" s="206" t="s">
        <v>55</v>
      </c>
      <c r="D67" s="225"/>
      <c r="E67" s="205">
        <v>18</v>
      </c>
      <c r="G67" s="232"/>
      <c r="H67" s="233">
        <v>0</v>
      </c>
      <c r="I67" s="227"/>
      <c r="J67" s="232"/>
      <c r="K67" s="233">
        <v>0</v>
      </c>
    </row>
    <row r="68" spans="1:11" ht="12">
      <c r="A68" s="205">
        <v>19</v>
      </c>
      <c r="C68" s="206" t="s">
        <v>56</v>
      </c>
      <c r="D68" s="225"/>
      <c r="E68" s="205">
        <v>19</v>
      </c>
      <c r="G68" s="232"/>
      <c r="H68" s="233">
        <v>0</v>
      </c>
      <c r="I68" s="227"/>
      <c r="J68" s="232"/>
      <c r="K68" s="233">
        <v>0</v>
      </c>
    </row>
    <row r="69" spans="1:11" ht="12">
      <c r="A69" s="205">
        <v>20</v>
      </c>
      <c r="C69" s="206" t="s">
        <v>57</v>
      </c>
      <c r="D69" s="225"/>
      <c r="E69" s="205">
        <v>20</v>
      </c>
      <c r="G69" s="232"/>
      <c r="H69" s="233">
        <v>0</v>
      </c>
      <c r="I69" s="227"/>
      <c r="J69" s="232"/>
      <c r="K69" s="233">
        <v>0</v>
      </c>
    </row>
    <row r="70" spans="1:11" ht="12">
      <c r="A70" s="225">
        <v>21</v>
      </c>
      <c r="C70" s="206" t="s">
        <v>58</v>
      </c>
      <c r="D70" s="225"/>
      <c r="E70" s="205">
        <v>21</v>
      </c>
      <c r="G70" s="232"/>
      <c r="H70" s="233">
        <v>0</v>
      </c>
      <c r="I70" s="227"/>
      <c r="J70" s="232"/>
      <c r="K70" s="233">
        <v>0</v>
      </c>
    </row>
    <row r="71" spans="1:11" ht="12">
      <c r="A71" s="225">
        <v>22</v>
      </c>
      <c r="C71" s="206" t="s">
        <v>59</v>
      </c>
      <c r="D71" s="225"/>
      <c r="E71" s="205">
        <v>22</v>
      </c>
      <c r="G71" s="232"/>
      <c r="H71" s="233">
        <v>0</v>
      </c>
      <c r="I71" s="227" t="s">
        <v>43</v>
      </c>
      <c r="J71" s="232"/>
      <c r="K71" s="233">
        <v>0</v>
      </c>
    </row>
    <row r="72" spans="1:11" ht="12">
      <c r="A72" s="205">
        <v>23</v>
      </c>
      <c r="C72" s="235"/>
      <c r="E72" s="205">
        <v>23</v>
      </c>
      <c r="F72" s="217" t="s">
        <v>15</v>
      </c>
      <c r="G72" s="218"/>
      <c r="H72" s="219"/>
      <c r="I72" s="230"/>
      <c r="J72" s="218"/>
      <c r="K72" s="219"/>
    </row>
    <row r="73" spans="1:5" ht="12">
      <c r="A73" s="205">
        <v>24</v>
      </c>
      <c r="C73" s="235"/>
      <c r="D73" s="206"/>
      <c r="E73" s="205">
        <v>24</v>
      </c>
    </row>
    <row r="74" spans="1:11" ht="12">
      <c r="A74" s="205">
        <v>25</v>
      </c>
      <c r="C74" s="206" t="s">
        <v>60</v>
      </c>
      <c r="D74" s="225"/>
      <c r="E74" s="205">
        <v>25</v>
      </c>
      <c r="G74" s="232"/>
      <c r="H74" s="233">
        <v>0</v>
      </c>
      <c r="I74" s="227"/>
      <c r="J74" s="232"/>
      <c r="K74" s="233">
        <v>0</v>
      </c>
    </row>
    <row r="75" spans="1:11" ht="12">
      <c r="A75" s="190">
        <v>26</v>
      </c>
      <c r="E75" s="190">
        <v>26</v>
      </c>
      <c r="F75" s="217" t="s">
        <v>15</v>
      </c>
      <c r="G75" s="218"/>
      <c r="H75" s="219"/>
      <c r="I75" s="230"/>
      <c r="J75" s="218"/>
      <c r="K75" s="219"/>
    </row>
    <row r="76" spans="1:11" ht="15" customHeight="1">
      <c r="A76" s="205">
        <v>27</v>
      </c>
      <c r="C76" s="206" t="s">
        <v>61</v>
      </c>
      <c r="E76" s="205">
        <v>27</v>
      </c>
      <c r="F76" s="215"/>
      <c r="G76" s="226"/>
      <c r="H76" s="228">
        <v>0</v>
      </c>
      <c r="I76" s="231"/>
      <c r="J76" s="226"/>
      <c r="K76" s="228">
        <v>0</v>
      </c>
    </row>
    <row r="77" spans="6:11" ht="12">
      <c r="F77" s="217"/>
      <c r="G77" s="218"/>
      <c r="H77" s="219"/>
      <c r="I77" s="230"/>
      <c r="J77" s="218"/>
      <c r="K77" s="219"/>
    </row>
    <row r="78" spans="6:11" ht="12">
      <c r="F78" s="217"/>
      <c r="G78" s="218"/>
      <c r="H78" s="219"/>
      <c r="I78" s="230"/>
      <c r="J78" s="218"/>
      <c r="K78" s="219"/>
    </row>
    <row r="79" spans="1:11" ht="30.75" customHeight="1">
      <c r="A79" s="236"/>
      <c r="B79" s="236"/>
      <c r="C79" s="237" t="s">
        <v>62</v>
      </c>
      <c r="D79" s="237"/>
      <c r="E79" s="237"/>
      <c r="F79" s="237"/>
      <c r="G79" s="237"/>
      <c r="H79" s="237"/>
      <c r="I79" s="237"/>
      <c r="J79" s="237"/>
      <c r="K79" s="238"/>
    </row>
    <row r="80" spans="4:11" ht="12">
      <c r="D80" s="225"/>
      <c r="F80" s="217"/>
      <c r="G80" s="218"/>
      <c r="I80" s="230"/>
      <c r="J80" s="218"/>
      <c r="K80" s="219"/>
    </row>
    <row r="81" spans="3:11" ht="12">
      <c r="C81" s="190" t="s">
        <v>63</v>
      </c>
      <c r="D81" s="225"/>
      <c r="F81" s="217"/>
      <c r="G81" s="218"/>
      <c r="I81" s="230"/>
      <c r="J81" s="218"/>
      <c r="K81" s="219"/>
    </row>
    <row r="82" spans="1:11" ht="12">
      <c r="A82" s="205"/>
      <c r="C82" s="206"/>
      <c r="E82" s="205"/>
      <c r="F82" s="207"/>
      <c r="G82" s="208"/>
      <c r="H82" s="209"/>
      <c r="I82" s="207"/>
      <c r="J82" s="208"/>
      <c r="K82" s="209"/>
    </row>
    <row r="83" spans="1:11" ht="12">
      <c r="A83" s="214" t="s">
        <v>268</v>
      </c>
      <c r="G83" s="211"/>
      <c r="K83" s="212" t="s">
        <v>65</v>
      </c>
    </row>
    <row r="84" spans="1:11" s="239" customFormat="1" ht="12">
      <c r="A84" s="213" t="s">
        <v>66</v>
      </c>
      <c r="B84" s="213"/>
      <c r="C84" s="213"/>
      <c r="D84" s="213"/>
      <c r="E84" s="213"/>
      <c r="F84" s="213"/>
      <c r="G84" s="213"/>
      <c r="H84" s="213"/>
      <c r="I84" s="213"/>
      <c r="J84" s="213"/>
      <c r="K84" s="213"/>
    </row>
    <row r="85" spans="1:11" ht="12">
      <c r="A85" s="214" t="str">
        <f>$A$42</f>
        <v>NAME: </v>
      </c>
      <c r="C85" s="190" t="str">
        <f>$D$20</f>
        <v>University of Colorado</v>
      </c>
      <c r="G85" s="211"/>
      <c r="I85" s="215"/>
      <c r="J85" s="211"/>
      <c r="K85" s="216" t="str">
        <f>$K$3</f>
        <v>Date: October 13, 2014</v>
      </c>
    </row>
    <row r="86" spans="1:11" ht="12">
      <c r="A86" s="217" t="s">
        <v>15</v>
      </c>
      <c r="B86" s="217" t="s">
        <v>15</v>
      </c>
      <c r="C86" s="217" t="s">
        <v>15</v>
      </c>
      <c r="D86" s="217" t="s">
        <v>15</v>
      </c>
      <c r="E86" s="217" t="s">
        <v>15</v>
      </c>
      <c r="F86" s="217" t="s">
        <v>15</v>
      </c>
      <c r="G86" s="218" t="s">
        <v>15</v>
      </c>
      <c r="H86" s="219" t="s">
        <v>15</v>
      </c>
      <c r="I86" s="217" t="s">
        <v>15</v>
      </c>
      <c r="J86" s="218" t="s">
        <v>15</v>
      </c>
      <c r="K86" s="219" t="s">
        <v>15</v>
      </c>
    </row>
    <row r="87" spans="1:11" ht="12">
      <c r="A87" s="220" t="s">
        <v>16</v>
      </c>
      <c r="C87" s="206" t="s">
        <v>17</v>
      </c>
      <c r="E87" s="220" t="s">
        <v>16</v>
      </c>
      <c r="F87" s="221"/>
      <c r="G87" s="240"/>
      <c r="H87" s="241" t="s">
        <v>18</v>
      </c>
      <c r="I87" s="242"/>
      <c r="J87" s="240"/>
      <c r="K87" s="241" t="s">
        <v>19</v>
      </c>
    </row>
    <row r="88" spans="1:11" ht="12">
      <c r="A88" s="220" t="s">
        <v>20</v>
      </c>
      <c r="C88" s="224" t="s">
        <v>21</v>
      </c>
      <c r="E88" s="220" t="s">
        <v>20</v>
      </c>
      <c r="F88" s="221"/>
      <c r="G88" s="240" t="s">
        <v>22</v>
      </c>
      <c r="H88" s="241" t="s">
        <v>23</v>
      </c>
      <c r="I88" s="242"/>
      <c r="J88" s="240" t="s">
        <v>22</v>
      </c>
      <c r="K88" s="241" t="s">
        <v>24</v>
      </c>
    </row>
    <row r="89" spans="1:11" ht="12">
      <c r="A89" s="217" t="s">
        <v>15</v>
      </c>
      <c r="B89" s="217" t="s">
        <v>15</v>
      </c>
      <c r="C89" s="217" t="s">
        <v>15</v>
      </c>
      <c r="D89" s="217" t="s">
        <v>15</v>
      </c>
      <c r="E89" s="224" t="s">
        <v>15</v>
      </c>
      <c r="F89" s="217" t="s">
        <v>15</v>
      </c>
      <c r="G89" s="218" t="s">
        <v>15</v>
      </c>
      <c r="H89" s="218" t="s">
        <v>15</v>
      </c>
      <c r="I89" s="217" t="s">
        <v>15</v>
      </c>
      <c r="J89" s="218" t="s">
        <v>15</v>
      </c>
      <c r="K89" s="219" t="s">
        <v>15</v>
      </c>
    </row>
    <row r="90" spans="1:11" ht="12">
      <c r="A90" s="224">
        <v>1</v>
      </c>
      <c r="C90" s="206" t="s">
        <v>25</v>
      </c>
      <c r="D90" s="225" t="s">
        <v>26</v>
      </c>
      <c r="E90" s="224">
        <v>1</v>
      </c>
      <c r="G90" s="232">
        <f>+G480</f>
        <v>722.9699999999999</v>
      </c>
      <c r="H90" s="233">
        <f>+H480</f>
        <v>53649694</v>
      </c>
      <c r="I90" s="227"/>
      <c r="J90" s="232">
        <f>+J480</f>
        <v>727.73927</v>
      </c>
      <c r="K90" s="233">
        <f>+K480</f>
        <v>56511734</v>
      </c>
    </row>
    <row r="91" spans="1:11" ht="12">
      <c r="A91" s="224">
        <v>2</v>
      </c>
      <c r="C91" s="206" t="s">
        <v>27</v>
      </c>
      <c r="D91" s="225" t="s">
        <v>28</v>
      </c>
      <c r="E91" s="224">
        <v>2</v>
      </c>
      <c r="G91" s="232">
        <f>+G519</f>
        <v>2.5</v>
      </c>
      <c r="H91" s="233">
        <f>+H519</f>
        <v>432993</v>
      </c>
      <c r="I91" s="227"/>
      <c r="J91" s="232">
        <f>+J519</f>
        <v>2.5</v>
      </c>
      <c r="K91" s="233">
        <f>+K519</f>
        <v>566665</v>
      </c>
    </row>
    <row r="92" spans="1:11" ht="12">
      <c r="A92" s="224">
        <v>3</v>
      </c>
      <c r="C92" s="206" t="s">
        <v>29</v>
      </c>
      <c r="D92" s="225" t="s">
        <v>30</v>
      </c>
      <c r="E92" s="224">
        <v>3</v>
      </c>
      <c r="G92" s="232">
        <f>+G556</f>
        <v>0</v>
      </c>
      <c r="H92" s="233">
        <f>+H556</f>
        <v>19094</v>
      </c>
      <c r="I92" s="227"/>
      <c r="J92" s="232">
        <f>+J556</f>
        <v>0.49</v>
      </c>
      <c r="K92" s="233">
        <f>+K556</f>
        <v>3015</v>
      </c>
    </row>
    <row r="93" spans="1:11" ht="12">
      <c r="A93" s="224">
        <v>4</v>
      </c>
      <c r="C93" s="206" t="s">
        <v>31</v>
      </c>
      <c r="D93" s="225" t="s">
        <v>32</v>
      </c>
      <c r="E93" s="224">
        <v>4</v>
      </c>
      <c r="G93" s="232">
        <f>+G593</f>
        <v>83.2</v>
      </c>
      <c r="H93" s="233">
        <f>+H593</f>
        <v>10643306</v>
      </c>
      <c r="I93" s="227"/>
      <c r="J93" s="232">
        <f>+J593</f>
        <v>84.91</v>
      </c>
      <c r="K93" s="233">
        <f>+K593</f>
        <v>12222425</v>
      </c>
    </row>
    <row r="94" spans="1:11" ht="12">
      <c r="A94" s="224">
        <v>5</v>
      </c>
      <c r="C94" s="206" t="s">
        <v>33</v>
      </c>
      <c r="D94" s="225" t="s">
        <v>34</v>
      </c>
      <c r="E94" s="224">
        <v>5</v>
      </c>
      <c r="G94" s="232">
        <f>+G630</f>
        <v>91.61</v>
      </c>
      <c r="H94" s="233">
        <f>+H630</f>
        <v>8345887</v>
      </c>
      <c r="I94" s="227"/>
      <c r="J94" s="232">
        <f>+J630</f>
        <v>91.32</v>
      </c>
      <c r="K94" s="233">
        <f>+K630</f>
        <v>10084622</v>
      </c>
    </row>
    <row r="95" spans="1:11" ht="12">
      <c r="A95" s="224">
        <v>6</v>
      </c>
      <c r="C95" s="206" t="s">
        <v>35</v>
      </c>
      <c r="D95" s="225" t="s">
        <v>36</v>
      </c>
      <c r="E95" s="224">
        <v>6</v>
      </c>
      <c r="G95" s="232">
        <f>+G667</f>
        <v>79.07</v>
      </c>
      <c r="H95" s="233">
        <f>+H667</f>
        <v>15205215</v>
      </c>
      <c r="I95" s="227"/>
      <c r="J95" s="232">
        <f>+J667</f>
        <v>81.61</v>
      </c>
      <c r="K95" s="233">
        <f>+K667</f>
        <v>19742774</v>
      </c>
    </row>
    <row r="96" spans="1:15" ht="12">
      <c r="A96" s="224">
        <v>7</v>
      </c>
      <c r="C96" s="206" t="s">
        <v>37</v>
      </c>
      <c r="D96" s="225" t="s">
        <v>38</v>
      </c>
      <c r="E96" s="224">
        <v>7</v>
      </c>
      <c r="G96" s="232">
        <f>+G704</f>
        <v>73.7</v>
      </c>
      <c r="H96" s="233">
        <f>+H704</f>
        <v>8985069</v>
      </c>
      <c r="I96" s="227"/>
      <c r="J96" s="232">
        <f>+J704</f>
        <v>78.7</v>
      </c>
      <c r="K96" s="233">
        <f>+K704</f>
        <v>11112816</v>
      </c>
      <c r="O96" s="190" t="s">
        <v>43</v>
      </c>
    </row>
    <row r="97" spans="1:11" ht="12">
      <c r="A97" s="224">
        <v>8</v>
      </c>
      <c r="C97" s="206" t="s">
        <v>39</v>
      </c>
      <c r="D97" s="225" t="s">
        <v>40</v>
      </c>
      <c r="E97" s="224">
        <v>8</v>
      </c>
      <c r="G97" s="232">
        <f>+G741</f>
        <v>0</v>
      </c>
      <c r="H97" s="233">
        <f>+H741</f>
        <v>5624359</v>
      </c>
      <c r="I97" s="227"/>
      <c r="J97" s="232">
        <f>+J741</f>
        <v>0</v>
      </c>
      <c r="K97" s="233">
        <f>+K741</f>
        <v>6833349</v>
      </c>
    </row>
    <row r="98" spans="1:11" ht="12">
      <c r="A98" s="224">
        <v>9</v>
      </c>
      <c r="C98" s="206" t="s">
        <v>41</v>
      </c>
      <c r="D98" s="225" t="s">
        <v>42</v>
      </c>
      <c r="E98" s="224">
        <v>9</v>
      </c>
      <c r="G98" s="233">
        <f>+G779</f>
        <v>0</v>
      </c>
      <c r="H98" s="233">
        <f>+H779</f>
        <v>0</v>
      </c>
      <c r="I98" s="227" t="s">
        <v>43</v>
      </c>
      <c r="J98" s="233">
        <f>+J779</f>
        <v>0</v>
      </c>
      <c r="K98" s="233">
        <f>+K779</f>
        <v>0</v>
      </c>
    </row>
    <row r="99" spans="1:11" ht="12">
      <c r="A99" s="224">
        <v>10</v>
      </c>
      <c r="C99" s="206" t="s">
        <v>44</v>
      </c>
      <c r="D99" s="225" t="s">
        <v>45</v>
      </c>
      <c r="E99" s="224">
        <v>10</v>
      </c>
      <c r="G99" s="232">
        <f>+G815</f>
        <v>0</v>
      </c>
      <c r="H99" s="233">
        <f>+H815</f>
        <v>7863728</v>
      </c>
      <c r="I99" s="227"/>
      <c r="J99" s="232">
        <f>+J815</f>
        <v>0</v>
      </c>
      <c r="K99" s="233">
        <f>+K815</f>
        <v>6392243</v>
      </c>
    </row>
    <row r="100" spans="1:11" ht="12">
      <c r="A100" s="224"/>
      <c r="C100" s="206"/>
      <c r="D100" s="225"/>
      <c r="E100" s="224"/>
      <c r="F100" s="217" t="s">
        <v>15</v>
      </c>
      <c r="G100" s="218" t="s">
        <v>15</v>
      </c>
      <c r="H100" s="229"/>
      <c r="I100" s="230"/>
      <c r="J100" s="218"/>
      <c r="K100" s="229"/>
    </row>
    <row r="101" spans="1:11" ht="12">
      <c r="A101" s="221">
        <v>11</v>
      </c>
      <c r="C101" s="206" t="s">
        <v>67</v>
      </c>
      <c r="E101" s="221">
        <v>11</v>
      </c>
      <c r="G101" s="232">
        <f>SUM(G90:G99)</f>
        <v>1053.05</v>
      </c>
      <c r="H101" s="233">
        <f>SUM(H90:H99)</f>
        <v>110769345</v>
      </c>
      <c r="I101" s="227"/>
      <c r="J101" s="232">
        <f>SUM(J90:J99)</f>
        <v>1067.26927</v>
      </c>
      <c r="K101" s="233">
        <f>SUM(K90:K99)+1</f>
        <v>123469644</v>
      </c>
    </row>
    <row r="102" spans="1:11" ht="12">
      <c r="A102" s="224"/>
      <c r="E102" s="224"/>
      <c r="F102" s="217" t="s">
        <v>15</v>
      </c>
      <c r="G102" s="218" t="s">
        <v>15</v>
      </c>
      <c r="H102" s="219"/>
      <c r="I102" s="230"/>
      <c r="J102" s="218"/>
      <c r="K102" s="219"/>
    </row>
    <row r="103" spans="1:11" ht="12">
      <c r="A103" s="224"/>
      <c r="E103" s="224"/>
      <c r="F103" s="217"/>
      <c r="G103" s="211"/>
      <c r="H103" s="219"/>
      <c r="I103" s="230"/>
      <c r="J103" s="211"/>
      <c r="K103" s="219"/>
    </row>
    <row r="104" spans="1:11" ht="12">
      <c r="A104" s="221">
        <v>12</v>
      </c>
      <c r="C104" s="206" t="s">
        <v>47</v>
      </c>
      <c r="E104" s="221">
        <v>12</v>
      </c>
      <c r="G104" s="231"/>
      <c r="H104" s="231"/>
      <c r="I104" s="227"/>
      <c r="J104" s="232"/>
      <c r="K104" s="231"/>
    </row>
    <row r="105" spans="1:11" ht="12">
      <c r="A105" s="224">
        <v>13</v>
      </c>
      <c r="C105" s="206" t="s">
        <v>48</v>
      </c>
      <c r="D105" s="225" t="s">
        <v>49</v>
      </c>
      <c r="E105" s="224">
        <v>13</v>
      </c>
      <c r="G105" s="232"/>
      <c r="H105" s="233">
        <f>+H442</f>
        <v>0</v>
      </c>
      <c r="I105" s="227"/>
      <c r="J105" s="232"/>
      <c r="K105" s="233">
        <f>+K442</f>
        <v>0</v>
      </c>
    </row>
    <row r="106" spans="1:11" ht="12">
      <c r="A106" s="224">
        <v>14</v>
      </c>
      <c r="C106" s="206" t="s">
        <v>50</v>
      </c>
      <c r="D106" s="225" t="s">
        <v>68</v>
      </c>
      <c r="E106" s="224">
        <v>14</v>
      </c>
      <c r="G106" s="232"/>
      <c r="H106" s="243">
        <v>5931515</v>
      </c>
      <c r="I106" s="227"/>
      <c r="J106" s="232"/>
      <c r="K106" s="233">
        <v>6062592</v>
      </c>
    </row>
    <row r="107" spans="1:11" ht="12">
      <c r="A107" s="224">
        <v>15</v>
      </c>
      <c r="C107" s="206" t="s">
        <v>52</v>
      </c>
      <c r="D107" s="225"/>
      <c r="E107" s="224">
        <v>15</v>
      </c>
      <c r="G107" s="232"/>
      <c r="H107" s="244">
        <v>12470098</v>
      </c>
      <c r="I107" s="227"/>
      <c r="J107" s="232"/>
      <c r="K107" s="244">
        <f>6717716+6544189+1128921</f>
        <v>14390826</v>
      </c>
    </row>
    <row r="108" spans="1:11" ht="12">
      <c r="A108" s="224">
        <v>16</v>
      </c>
      <c r="C108" s="206" t="s">
        <v>53</v>
      </c>
      <c r="D108" s="225"/>
      <c r="E108" s="224">
        <v>16</v>
      </c>
      <c r="G108" s="232"/>
      <c r="H108" s="233">
        <f>+H308-H107</f>
        <v>56791804</v>
      </c>
      <c r="I108" s="227"/>
      <c r="J108" s="232"/>
      <c r="K108" s="244">
        <v>60358594</v>
      </c>
    </row>
    <row r="109" spans="1:254" ht="12">
      <c r="A109" s="224">
        <v>17</v>
      </c>
      <c r="B109" s="225"/>
      <c r="C109" s="234" t="s">
        <v>69</v>
      </c>
      <c r="D109" s="225" t="s">
        <v>70</v>
      </c>
      <c r="E109" s="224">
        <v>17</v>
      </c>
      <c r="F109" s="225"/>
      <c r="G109" s="232"/>
      <c r="H109" s="233">
        <f>SUM(H107:H108)</f>
        <v>69261902</v>
      </c>
      <c r="I109" s="234"/>
      <c r="J109" s="232"/>
      <c r="K109" s="233">
        <f>SUM(K107:K108)</f>
        <v>74749420</v>
      </c>
      <c r="L109" s="225"/>
      <c r="M109" s="234"/>
      <c r="N109" s="225"/>
      <c r="O109" s="234"/>
      <c r="P109" s="225"/>
      <c r="Q109" s="234"/>
      <c r="R109" s="225"/>
      <c r="S109" s="234"/>
      <c r="T109" s="225"/>
      <c r="U109" s="234"/>
      <c r="V109" s="225"/>
      <c r="W109" s="234"/>
      <c r="X109" s="225"/>
      <c r="Y109" s="234"/>
      <c r="Z109" s="225"/>
      <c r="AA109" s="234"/>
      <c r="AB109" s="225"/>
      <c r="AC109" s="234"/>
      <c r="AD109" s="225"/>
      <c r="AE109" s="234"/>
      <c r="AF109" s="225"/>
      <c r="AG109" s="234"/>
      <c r="AH109" s="225"/>
      <c r="AI109" s="234"/>
      <c r="AJ109" s="225"/>
      <c r="AK109" s="234"/>
      <c r="AL109" s="225"/>
      <c r="AM109" s="234"/>
      <c r="AN109" s="225"/>
      <c r="AO109" s="234"/>
      <c r="AP109" s="225"/>
      <c r="AQ109" s="234"/>
      <c r="AR109" s="225"/>
      <c r="AS109" s="234"/>
      <c r="AT109" s="225"/>
      <c r="AU109" s="234"/>
      <c r="AV109" s="225"/>
      <c r="AW109" s="234"/>
      <c r="AX109" s="225"/>
      <c r="AY109" s="234"/>
      <c r="AZ109" s="225"/>
      <c r="BA109" s="234"/>
      <c r="BB109" s="225"/>
      <c r="BC109" s="234"/>
      <c r="BD109" s="225"/>
      <c r="BE109" s="234"/>
      <c r="BF109" s="225"/>
      <c r="BG109" s="234"/>
      <c r="BH109" s="225"/>
      <c r="BI109" s="234"/>
      <c r="BJ109" s="225"/>
      <c r="BK109" s="234"/>
      <c r="BL109" s="225"/>
      <c r="BM109" s="234"/>
      <c r="BN109" s="225"/>
      <c r="BO109" s="234"/>
      <c r="BP109" s="225"/>
      <c r="BQ109" s="234"/>
      <c r="BR109" s="225"/>
      <c r="BS109" s="234"/>
      <c r="BT109" s="225"/>
      <c r="BU109" s="234"/>
      <c r="BV109" s="225"/>
      <c r="BW109" s="234"/>
      <c r="BX109" s="225"/>
      <c r="BY109" s="234"/>
      <c r="BZ109" s="225"/>
      <c r="CA109" s="234"/>
      <c r="CB109" s="225"/>
      <c r="CC109" s="234"/>
      <c r="CD109" s="225"/>
      <c r="CE109" s="234"/>
      <c r="CF109" s="225"/>
      <c r="CG109" s="234"/>
      <c r="CH109" s="225"/>
      <c r="CI109" s="234"/>
      <c r="CJ109" s="225"/>
      <c r="CK109" s="234"/>
      <c r="CL109" s="225"/>
      <c r="CM109" s="234"/>
      <c r="CN109" s="225"/>
      <c r="CO109" s="234"/>
      <c r="CP109" s="225"/>
      <c r="CQ109" s="234"/>
      <c r="CR109" s="225"/>
      <c r="CS109" s="234"/>
      <c r="CT109" s="225"/>
      <c r="CU109" s="234"/>
      <c r="CV109" s="225"/>
      <c r="CW109" s="234"/>
      <c r="CX109" s="225"/>
      <c r="CY109" s="234"/>
      <c r="CZ109" s="225"/>
      <c r="DA109" s="234"/>
      <c r="DB109" s="225"/>
      <c r="DC109" s="234"/>
      <c r="DD109" s="225"/>
      <c r="DE109" s="234"/>
      <c r="DF109" s="225"/>
      <c r="DG109" s="234"/>
      <c r="DH109" s="225"/>
      <c r="DI109" s="234"/>
      <c r="DJ109" s="225"/>
      <c r="DK109" s="234"/>
      <c r="DL109" s="225"/>
      <c r="DM109" s="234"/>
      <c r="DN109" s="225"/>
      <c r="DO109" s="234"/>
      <c r="DP109" s="225"/>
      <c r="DQ109" s="234"/>
      <c r="DR109" s="225"/>
      <c r="DS109" s="234"/>
      <c r="DT109" s="225"/>
      <c r="DU109" s="234"/>
      <c r="DV109" s="225"/>
      <c r="DW109" s="234"/>
      <c r="DX109" s="225"/>
      <c r="DY109" s="234"/>
      <c r="DZ109" s="225"/>
      <c r="EA109" s="234"/>
      <c r="EB109" s="225"/>
      <c r="EC109" s="234"/>
      <c r="ED109" s="225"/>
      <c r="EE109" s="234"/>
      <c r="EF109" s="225"/>
      <c r="EG109" s="234"/>
      <c r="EH109" s="225"/>
      <c r="EI109" s="234"/>
      <c r="EJ109" s="225"/>
      <c r="EK109" s="234"/>
      <c r="EL109" s="225"/>
      <c r="EM109" s="234"/>
      <c r="EN109" s="225"/>
      <c r="EO109" s="234"/>
      <c r="EP109" s="225"/>
      <c r="EQ109" s="234"/>
      <c r="ER109" s="225"/>
      <c r="ES109" s="234"/>
      <c r="ET109" s="225"/>
      <c r="EU109" s="234"/>
      <c r="EV109" s="225"/>
      <c r="EW109" s="234"/>
      <c r="EX109" s="225"/>
      <c r="EY109" s="234"/>
      <c r="EZ109" s="225"/>
      <c r="FA109" s="234"/>
      <c r="FB109" s="225"/>
      <c r="FC109" s="234"/>
      <c r="FD109" s="225"/>
      <c r="FE109" s="234"/>
      <c r="FF109" s="225"/>
      <c r="FG109" s="234"/>
      <c r="FH109" s="225"/>
      <c r="FI109" s="234"/>
      <c r="FJ109" s="225"/>
      <c r="FK109" s="234"/>
      <c r="FL109" s="225"/>
      <c r="FM109" s="234"/>
      <c r="FN109" s="225"/>
      <c r="FO109" s="234"/>
      <c r="FP109" s="225"/>
      <c r="FQ109" s="234"/>
      <c r="FR109" s="225"/>
      <c r="FS109" s="234"/>
      <c r="FT109" s="225"/>
      <c r="FU109" s="234"/>
      <c r="FV109" s="225"/>
      <c r="FW109" s="234"/>
      <c r="FX109" s="225"/>
      <c r="FY109" s="234"/>
      <c r="FZ109" s="225"/>
      <c r="GA109" s="234"/>
      <c r="GB109" s="225"/>
      <c r="GC109" s="234"/>
      <c r="GD109" s="225"/>
      <c r="GE109" s="234"/>
      <c r="GF109" s="225"/>
      <c r="GG109" s="234"/>
      <c r="GH109" s="225"/>
      <c r="GI109" s="234"/>
      <c r="GJ109" s="225"/>
      <c r="GK109" s="234"/>
      <c r="GL109" s="225"/>
      <c r="GM109" s="234"/>
      <c r="GN109" s="225"/>
      <c r="GO109" s="234"/>
      <c r="GP109" s="225"/>
      <c r="GQ109" s="234"/>
      <c r="GR109" s="225"/>
      <c r="GS109" s="234"/>
      <c r="GT109" s="225"/>
      <c r="GU109" s="234"/>
      <c r="GV109" s="225"/>
      <c r="GW109" s="234"/>
      <c r="GX109" s="225"/>
      <c r="GY109" s="234"/>
      <c r="GZ109" s="225"/>
      <c r="HA109" s="234"/>
      <c r="HB109" s="225"/>
      <c r="HC109" s="234"/>
      <c r="HD109" s="225"/>
      <c r="HE109" s="234"/>
      <c r="HF109" s="225"/>
      <c r="HG109" s="234"/>
      <c r="HH109" s="225"/>
      <c r="HI109" s="234"/>
      <c r="HJ109" s="225"/>
      <c r="HK109" s="234"/>
      <c r="HL109" s="225"/>
      <c r="HM109" s="234"/>
      <c r="HN109" s="225"/>
      <c r="HO109" s="234"/>
      <c r="HP109" s="225"/>
      <c r="HQ109" s="234"/>
      <c r="HR109" s="225"/>
      <c r="HS109" s="234"/>
      <c r="HT109" s="225"/>
      <c r="HU109" s="234"/>
      <c r="HV109" s="225"/>
      <c r="HW109" s="234"/>
      <c r="HX109" s="225"/>
      <c r="HY109" s="234"/>
      <c r="HZ109" s="225"/>
      <c r="IA109" s="234"/>
      <c r="IB109" s="225"/>
      <c r="IC109" s="234"/>
      <c r="ID109" s="225"/>
      <c r="IE109" s="234"/>
      <c r="IF109" s="225"/>
      <c r="IG109" s="234"/>
      <c r="IH109" s="225"/>
      <c r="II109" s="234"/>
      <c r="IJ109" s="225"/>
      <c r="IK109" s="234"/>
      <c r="IL109" s="225"/>
      <c r="IM109" s="234"/>
      <c r="IN109" s="225"/>
      <c r="IO109" s="234"/>
      <c r="IP109" s="225"/>
      <c r="IQ109" s="234"/>
      <c r="IR109" s="225"/>
      <c r="IS109" s="234"/>
      <c r="IT109" s="225"/>
    </row>
    <row r="110" spans="1:11" ht="12">
      <c r="A110" s="224">
        <v>18</v>
      </c>
      <c r="C110" s="206" t="s">
        <v>55</v>
      </c>
      <c r="D110" s="225" t="s">
        <v>70</v>
      </c>
      <c r="E110" s="224">
        <v>18</v>
      </c>
      <c r="G110" s="232"/>
      <c r="H110" s="233">
        <f>+H307</f>
        <v>11089595</v>
      </c>
      <c r="I110" s="227"/>
      <c r="J110" s="232"/>
      <c r="K110" s="244">
        <v>11589711</v>
      </c>
    </row>
    <row r="111" spans="1:11" ht="12">
      <c r="A111" s="224">
        <v>19</v>
      </c>
      <c r="C111" s="206" t="s">
        <v>56</v>
      </c>
      <c r="D111" s="225" t="s">
        <v>70</v>
      </c>
      <c r="E111" s="224">
        <v>19</v>
      </c>
      <c r="G111" s="232"/>
      <c r="H111" s="233">
        <f>+H313</f>
        <v>19111036</v>
      </c>
      <c r="I111" s="227"/>
      <c r="J111" s="232"/>
      <c r="K111" s="244">
        <f>6280389+12401900+3733594</f>
        <v>22415883</v>
      </c>
    </row>
    <row r="112" spans="1:11" ht="12">
      <c r="A112" s="224">
        <v>20</v>
      </c>
      <c r="C112" s="206" t="s">
        <v>57</v>
      </c>
      <c r="D112" s="225" t="s">
        <v>70</v>
      </c>
      <c r="E112" s="224">
        <v>20</v>
      </c>
      <c r="G112" s="232"/>
      <c r="H112" s="233">
        <f>H109+H110+H111</f>
        <v>99462533</v>
      </c>
      <c r="I112" s="227"/>
      <c r="J112" s="232"/>
      <c r="K112" s="233">
        <f>K109+K110+K111</f>
        <v>108755014</v>
      </c>
    </row>
    <row r="113" spans="1:12" ht="12">
      <c r="A113" s="224">
        <v>21</v>
      </c>
      <c r="C113" s="206" t="s">
        <v>71</v>
      </c>
      <c r="D113" s="225" t="s">
        <v>72</v>
      </c>
      <c r="E113" s="224">
        <v>21</v>
      </c>
      <c r="G113" s="232"/>
      <c r="H113" s="233">
        <f>+H352-H333</f>
        <v>0</v>
      </c>
      <c r="I113" s="227"/>
      <c r="J113" s="232"/>
      <c r="K113" s="233">
        <f>+K352-K333</f>
        <v>0</v>
      </c>
      <c r="L113" s="190" t="s">
        <v>43</v>
      </c>
    </row>
    <row r="114" spans="1:11" ht="12">
      <c r="A114" s="224">
        <v>22</v>
      </c>
      <c r="C114" s="206" t="s">
        <v>59</v>
      </c>
      <c r="D114" s="225"/>
      <c r="E114" s="224">
        <v>22</v>
      </c>
      <c r="G114" s="232"/>
      <c r="H114" s="233">
        <f>H333</f>
        <v>0</v>
      </c>
      <c r="I114" s="227" t="s">
        <v>43</v>
      </c>
      <c r="J114" s="232"/>
      <c r="K114" s="233">
        <f>K333</f>
        <v>0</v>
      </c>
    </row>
    <row r="115" spans="1:17" ht="12">
      <c r="A115" s="224">
        <v>23</v>
      </c>
      <c r="C115" s="235"/>
      <c r="E115" s="224">
        <v>23</v>
      </c>
      <c r="F115" s="217" t="s">
        <v>15</v>
      </c>
      <c r="G115" s="218"/>
      <c r="H115" s="219"/>
      <c r="I115" s="230"/>
      <c r="J115" s="218"/>
      <c r="K115" s="219"/>
      <c r="Q115" s="190" t="s">
        <v>43</v>
      </c>
    </row>
    <row r="116" spans="1:5" ht="12">
      <c r="A116" s="224">
        <v>24</v>
      </c>
      <c r="C116" s="235"/>
      <c r="D116" s="206"/>
      <c r="E116" s="224">
        <v>24</v>
      </c>
    </row>
    <row r="117" spans="1:11" ht="12">
      <c r="A117" s="224">
        <v>25</v>
      </c>
      <c r="C117" s="206" t="s">
        <v>60</v>
      </c>
      <c r="D117" s="225" t="s">
        <v>73</v>
      </c>
      <c r="E117" s="224">
        <v>25</v>
      </c>
      <c r="G117" s="232"/>
      <c r="H117" s="233">
        <f>+H398</f>
        <v>5375297</v>
      </c>
      <c r="I117" s="227"/>
      <c r="J117" s="232"/>
      <c r="K117" s="233">
        <f>+K398</f>
        <v>8652038</v>
      </c>
    </row>
    <row r="118" spans="1:11" ht="12">
      <c r="A118" s="221">
        <v>26</v>
      </c>
      <c r="E118" s="221">
        <v>26</v>
      </c>
      <c r="F118" s="217" t="s">
        <v>15</v>
      </c>
      <c r="G118" s="218"/>
      <c r="H118" s="219"/>
      <c r="I118" s="230"/>
      <c r="J118" s="218"/>
      <c r="K118" s="219"/>
    </row>
    <row r="119" spans="1:11" ht="12">
      <c r="A119" s="224">
        <v>27</v>
      </c>
      <c r="C119" s="206" t="s">
        <v>61</v>
      </c>
      <c r="E119" s="224">
        <v>27</v>
      </c>
      <c r="F119" s="215"/>
      <c r="G119" s="232"/>
      <c r="H119" s="233">
        <f>H105+H106+H112+H113+H114+H117</f>
        <v>110769345</v>
      </c>
      <c r="I119" s="231"/>
      <c r="J119" s="245"/>
      <c r="K119" s="233">
        <f>K105+K106+K112+K113+K114+K117</f>
        <v>123469644</v>
      </c>
    </row>
    <row r="120" spans="1:12" ht="12">
      <c r="A120" s="205"/>
      <c r="C120" s="206"/>
      <c r="E120" s="205"/>
      <c r="F120" s="246" t="s">
        <v>74</v>
      </c>
      <c r="G120" s="247"/>
      <c r="H120" s="247"/>
      <c r="I120" s="247"/>
      <c r="J120" s="248"/>
      <c r="K120" s="249"/>
      <c r="L120" s="250"/>
    </row>
    <row r="121" spans="3:11" ht="29.25" customHeight="1">
      <c r="C121" s="237" t="s">
        <v>62</v>
      </c>
      <c r="D121" s="237"/>
      <c r="E121" s="237"/>
      <c r="F121" s="237"/>
      <c r="G121" s="237"/>
      <c r="H121" s="237"/>
      <c r="I121" s="237"/>
      <c r="J121" s="237"/>
      <c r="K121" s="251"/>
    </row>
    <row r="122" spans="4:13" ht="12">
      <c r="D122" s="225"/>
      <c r="F122" s="217"/>
      <c r="G122" s="218"/>
      <c r="I122" s="230"/>
      <c r="J122" s="218"/>
      <c r="K122" s="219"/>
      <c r="M122" s="190" t="s">
        <v>43</v>
      </c>
    </row>
    <row r="123" spans="3:11" ht="12">
      <c r="C123" s="190" t="s">
        <v>63</v>
      </c>
      <c r="G123" s="190"/>
      <c r="H123" s="190"/>
      <c r="J123" s="190"/>
      <c r="K123" s="190"/>
    </row>
    <row r="124" spans="4:11" ht="12">
      <c r="D124" s="225"/>
      <c r="F124" s="217"/>
      <c r="G124" s="218"/>
      <c r="I124" s="230"/>
      <c r="J124" s="218"/>
      <c r="K124" s="219"/>
    </row>
    <row r="125" ht="12">
      <c r="E125" s="252"/>
    </row>
    <row r="126" ht="12">
      <c r="A126" s="239" t="s">
        <v>75</v>
      </c>
    </row>
    <row r="127" spans="1:11" ht="12">
      <c r="A127" s="214" t="str">
        <f>$A$83</f>
        <v>Institution No.:  GFC</v>
      </c>
      <c r="B127" s="239"/>
      <c r="C127" s="239"/>
      <c r="D127" s="239"/>
      <c r="E127" s="253"/>
      <c r="F127" s="239"/>
      <c r="G127" s="254"/>
      <c r="H127" s="255"/>
      <c r="I127" s="239"/>
      <c r="J127" s="254"/>
      <c r="K127" s="212" t="s">
        <v>76</v>
      </c>
    </row>
    <row r="128" spans="1:11" ht="12">
      <c r="A128" s="256" t="s">
        <v>77</v>
      </c>
      <c r="B128" s="256"/>
      <c r="C128" s="256"/>
      <c r="D128" s="256"/>
      <c r="E128" s="256"/>
      <c r="F128" s="256"/>
      <c r="G128" s="256"/>
      <c r="H128" s="256"/>
      <c r="I128" s="256"/>
      <c r="J128" s="256"/>
      <c r="K128" s="256"/>
    </row>
    <row r="129" spans="1:11" ht="12">
      <c r="A129" s="214" t="str">
        <f>$A$42</f>
        <v>NAME: </v>
      </c>
      <c r="C129" s="190" t="str">
        <f>$D$20</f>
        <v>University of Colorado</v>
      </c>
      <c r="H129" s="257"/>
      <c r="J129" s="211"/>
      <c r="K129" s="216" t="str">
        <f>$K$3</f>
        <v>Date: October 13, 2014</v>
      </c>
    </row>
    <row r="130" spans="1:11" ht="12">
      <c r="A130" s="217" t="s">
        <v>15</v>
      </c>
      <c r="B130" s="217" t="s">
        <v>15</v>
      </c>
      <c r="C130" s="217" t="s">
        <v>15</v>
      </c>
      <c r="D130" s="217" t="s">
        <v>15</v>
      </c>
      <c r="E130" s="217" t="s">
        <v>15</v>
      </c>
      <c r="F130" s="217" t="s">
        <v>15</v>
      </c>
      <c r="G130" s="218" t="s">
        <v>15</v>
      </c>
      <c r="H130" s="219" t="s">
        <v>15</v>
      </c>
      <c r="I130" s="217" t="s">
        <v>15</v>
      </c>
      <c r="J130" s="218" t="s">
        <v>15</v>
      </c>
      <c r="K130" s="219" t="s">
        <v>15</v>
      </c>
    </row>
    <row r="131" spans="1:11" ht="12">
      <c r="A131" s="220" t="s">
        <v>16</v>
      </c>
      <c r="E131" s="220" t="s">
        <v>16</v>
      </c>
      <c r="F131" s="221"/>
      <c r="G131" s="222"/>
      <c r="H131" s="241" t="s">
        <v>18</v>
      </c>
      <c r="I131" s="242"/>
      <c r="J131" s="240"/>
      <c r="K131" s="241" t="s">
        <v>19</v>
      </c>
    </row>
    <row r="132" spans="1:11" ht="12">
      <c r="A132" s="220" t="s">
        <v>20</v>
      </c>
      <c r="C132" s="224" t="s">
        <v>78</v>
      </c>
      <c r="E132" s="220" t="s">
        <v>20</v>
      </c>
      <c r="F132" s="221"/>
      <c r="G132" s="222"/>
      <c r="H132" s="241" t="s">
        <v>23</v>
      </c>
      <c r="I132" s="242"/>
      <c r="J132" s="240"/>
      <c r="K132" s="241" t="s">
        <v>24</v>
      </c>
    </row>
    <row r="133" spans="1:11" ht="12">
      <c r="A133" s="217" t="s">
        <v>15</v>
      </c>
      <c r="B133" s="217" t="s">
        <v>15</v>
      </c>
      <c r="C133" s="217" t="s">
        <v>15</v>
      </c>
      <c r="D133" s="217" t="s">
        <v>15</v>
      </c>
      <c r="E133" s="217" t="s">
        <v>15</v>
      </c>
      <c r="F133" s="217" t="s">
        <v>15</v>
      </c>
      <c r="G133" s="218" t="s">
        <v>15</v>
      </c>
      <c r="H133" s="241" t="s">
        <v>15</v>
      </c>
      <c r="I133" s="225" t="s">
        <v>15</v>
      </c>
      <c r="J133" s="240" t="s">
        <v>15</v>
      </c>
      <c r="K133" s="241" t="s">
        <v>15</v>
      </c>
    </row>
    <row r="134" spans="1:5" ht="12">
      <c r="A134" s="221">
        <v>1</v>
      </c>
      <c r="C134" s="190" t="s">
        <v>79</v>
      </c>
      <c r="E134" s="221">
        <v>1</v>
      </c>
    </row>
    <row r="135" spans="1:11" ht="33.75" customHeight="1">
      <c r="A135" s="258">
        <v>2</v>
      </c>
      <c r="C135" s="259" t="s">
        <v>80</v>
      </c>
      <c r="D135" s="259"/>
      <c r="E135" s="258">
        <v>2</v>
      </c>
      <c r="G135" s="67"/>
      <c r="H135" s="68">
        <v>0</v>
      </c>
      <c r="I135" s="68"/>
      <c r="J135" s="68"/>
      <c r="K135" s="68">
        <v>0</v>
      </c>
    </row>
    <row r="136" spans="1:11" ht="15.75" customHeight="1">
      <c r="A136" s="221">
        <v>3</v>
      </c>
      <c r="C136" s="190" t="s">
        <v>81</v>
      </c>
      <c r="E136" s="221">
        <v>3</v>
      </c>
      <c r="G136" s="67"/>
      <c r="H136" s="67">
        <v>0</v>
      </c>
      <c r="I136" s="67"/>
      <c r="J136" s="67"/>
      <c r="K136" s="67">
        <v>0</v>
      </c>
    </row>
    <row r="137" spans="1:11" ht="12">
      <c r="A137" s="221">
        <v>4</v>
      </c>
      <c r="C137" s="190" t="s">
        <v>82</v>
      </c>
      <c r="E137" s="221">
        <v>4</v>
      </c>
      <c r="G137" s="67"/>
      <c r="H137" s="67">
        <v>0</v>
      </c>
      <c r="I137" s="67"/>
      <c r="J137" s="67"/>
      <c r="K137" s="67">
        <v>0</v>
      </c>
    </row>
    <row r="138" spans="1:11" ht="12">
      <c r="A138" s="221">
        <v>5</v>
      </c>
      <c r="C138" s="190" t="s">
        <v>83</v>
      </c>
      <c r="E138" s="221">
        <v>5</v>
      </c>
      <c r="G138" s="67"/>
      <c r="H138" s="67">
        <v>0</v>
      </c>
      <c r="I138" s="67"/>
      <c r="J138" s="67"/>
      <c r="K138" s="67">
        <v>0</v>
      </c>
    </row>
    <row r="139" spans="1:11" ht="47.25" customHeight="1">
      <c r="A139" s="258">
        <v>6</v>
      </c>
      <c r="C139" s="259" t="s">
        <v>84</v>
      </c>
      <c r="D139" s="259"/>
      <c r="E139" s="258">
        <v>6</v>
      </c>
      <c r="G139" s="67"/>
      <c r="H139" s="68">
        <v>0</v>
      </c>
      <c r="I139" s="68"/>
      <c r="J139" s="68"/>
      <c r="K139" s="68">
        <v>0</v>
      </c>
    </row>
    <row r="140" spans="1:11" ht="12">
      <c r="A140" s="221">
        <v>7</v>
      </c>
      <c r="E140" s="221">
        <v>7</v>
      </c>
      <c r="G140" s="67"/>
      <c r="H140" s="67"/>
      <c r="I140" s="67"/>
      <c r="J140" s="67"/>
      <c r="K140" s="67"/>
    </row>
    <row r="141" spans="1:11" ht="12">
      <c r="A141" s="221">
        <v>8</v>
      </c>
      <c r="E141" s="221">
        <v>8</v>
      </c>
      <c r="G141" s="67"/>
      <c r="H141" s="67"/>
      <c r="I141" s="67"/>
      <c r="J141" s="67"/>
      <c r="K141" s="67"/>
    </row>
    <row r="142" spans="1:11" ht="12">
      <c r="A142" s="221">
        <v>9</v>
      </c>
      <c r="E142" s="221">
        <v>9</v>
      </c>
      <c r="G142" s="67"/>
      <c r="H142" s="67"/>
      <c r="I142" s="67"/>
      <c r="J142" s="67"/>
      <c r="K142" s="67"/>
    </row>
    <row r="143" spans="1:11" ht="12">
      <c r="A143" s="221">
        <v>10</v>
      </c>
      <c r="E143" s="221">
        <v>10</v>
      </c>
      <c r="G143" s="67"/>
      <c r="H143" s="67"/>
      <c r="I143" s="67"/>
      <c r="J143" s="67"/>
      <c r="K143" s="67"/>
    </row>
    <row r="144" spans="1:11" ht="12">
      <c r="A144" s="221">
        <v>11</v>
      </c>
      <c r="E144" s="221">
        <v>11</v>
      </c>
      <c r="G144" s="67"/>
      <c r="H144" s="67"/>
      <c r="I144" s="67"/>
      <c r="J144" s="67"/>
      <c r="K144" s="67"/>
    </row>
    <row r="145" spans="1:11" ht="12">
      <c r="A145" s="221">
        <v>12</v>
      </c>
      <c r="C145" s="190" t="s">
        <v>85</v>
      </c>
      <c r="E145" s="221">
        <v>12</v>
      </c>
      <c r="G145" s="67"/>
      <c r="H145" s="67">
        <f>SUM(H135:H144)</f>
        <v>0</v>
      </c>
      <c r="I145" s="67"/>
      <c r="J145" s="67"/>
      <c r="K145" s="67">
        <f>SUM(K135:K144)</f>
        <v>0</v>
      </c>
    </row>
    <row r="146" ht="12">
      <c r="E146" s="252"/>
    </row>
    <row r="147" ht="12">
      <c r="E147" s="252"/>
    </row>
    <row r="148" ht="12">
      <c r="E148" s="252"/>
    </row>
    <row r="149" ht="12">
      <c r="E149" s="252"/>
    </row>
    <row r="150" ht="12">
      <c r="E150" s="252"/>
    </row>
    <row r="151" ht="12">
      <c r="E151" s="252"/>
    </row>
    <row r="152" ht="12">
      <c r="E152" s="252"/>
    </row>
    <row r="154" spans="4:8" ht="12">
      <c r="D154" s="260"/>
      <c r="F154" s="260"/>
      <c r="G154" s="261"/>
      <c r="H154" s="262"/>
    </row>
    <row r="155" ht="12">
      <c r="E155" s="252"/>
    </row>
    <row r="156" ht="12">
      <c r="E156" s="252"/>
    </row>
    <row r="157" ht="12">
      <c r="E157" s="252"/>
    </row>
    <row r="158" spans="3:5" ht="12">
      <c r="C158" s="190" t="s">
        <v>86</v>
      </c>
      <c r="E158" s="252"/>
    </row>
    <row r="159" ht="12">
      <c r="E159" s="252"/>
    </row>
    <row r="160" spans="2:6" ht="12.75">
      <c r="B160" s="263"/>
      <c r="C160" s="264"/>
      <c r="D160" s="265"/>
      <c r="E160" s="265"/>
      <c r="F160" s="265"/>
    </row>
    <row r="161" spans="2:6" ht="12.75">
      <c r="B161" s="263"/>
      <c r="C161" s="264"/>
      <c r="D161" s="265"/>
      <c r="E161" s="265"/>
      <c r="F161" s="265"/>
    </row>
    <row r="162" ht="12">
      <c r="E162" s="252"/>
    </row>
    <row r="163" ht="12">
      <c r="E163" s="252"/>
    </row>
    <row r="164" ht="12">
      <c r="E164" s="252"/>
    </row>
    <row r="165" ht="12">
      <c r="E165" s="252"/>
    </row>
    <row r="166" ht="12">
      <c r="E166" s="252"/>
    </row>
    <row r="167" ht="12">
      <c r="E167" s="252"/>
    </row>
    <row r="168" ht="12">
      <c r="E168" s="252"/>
    </row>
    <row r="169" ht="12">
      <c r="E169" s="252"/>
    </row>
    <row r="170" ht="12">
      <c r="E170" s="252"/>
    </row>
    <row r="171" ht="12">
      <c r="E171" s="252"/>
    </row>
    <row r="172" ht="12">
      <c r="E172" s="252"/>
    </row>
    <row r="173" ht="12">
      <c r="E173" s="252"/>
    </row>
    <row r="174" spans="1:13" ht="12">
      <c r="A174" s="214" t="str">
        <f>$A$83</f>
        <v>Institution No.:  GFC</v>
      </c>
      <c r="E174" s="252"/>
      <c r="G174" s="211"/>
      <c r="H174" s="257"/>
      <c r="J174" s="211"/>
      <c r="K174" s="212" t="s">
        <v>87</v>
      </c>
      <c r="L174" s="215"/>
      <c r="M174" s="266"/>
    </row>
    <row r="175" spans="1:13" s="239" customFormat="1" ht="12">
      <c r="A175" s="256" t="s">
        <v>88</v>
      </c>
      <c r="B175" s="256"/>
      <c r="C175" s="256"/>
      <c r="D175" s="256"/>
      <c r="E175" s="256"/>
      <c r="F175" s="256"/>
      <c r="G175" s="256"/>
      <c r="H175" s="256"/>
      <c r="I175" s="256"/>
      <c r="J175" s="256"/>
      <c r="K175" s="256"/>
      <c r="L175" s="267"/>
      <c r="M175" s="268"/>
    </row>
    <row r="176" spans="1:13" ht="12">
      <c r="A176" s="214" t="str">
        <f>$A$42</f>
        <v>NAME: </v>
      </c>
      <c r="C176" s="190" t="str">
        <f>$D$20</f>
        <v>University of Colorado</v>
      </c>
      <c r="H176" s="257"/>
      <c r="J176" s="211"/>
      <c r="K176" s="216" t="str">
        <f>$K$3</f>
        <v>Date: October 13, 2014</v>
      </c>
      <c r="L176" s="215"/>
      <c r="M176" s="266"/>
    </row>
    <row r="177" spans="1:11" ht="12">
      <c r="A177" s="217" t="s">
        <v>15</v>
      </c>
      <c r="B177" s="217" t="s">
        <v>15</v>
      </c>
      <c r="C177" s="217" t="s">
        <v>15</v>
      </c>
      <c r="D177" s="217" t="s">
        <v>15</v>
      </c>
      <c r="E177" s="217" t="s">
        <v>15</v>
      </c>
      <c r="F177" s="217" t="s">
        <v>15</v>
      </c>
      <c r="G177" s="218" t="s">
        <v>15</v>
      </c>
      <c r="H177" s="219" t="s">
        <v>15</v>
      </c>
      <c r="I177" s="217" t="s">
        <v>15</v>
      </c>
      <c r="J177" s="218" t="s">
        <v>15</v>
      </c>
      <c r="K177" s="219" t="s">
        <v>15</v>
      </c>
    </row>
    <row r="178" spans="1:11" ht="12">
      <c r="A178" s="220" t="s">
        <v>16</v>
      </c>
      <c r="E178" s="220" t="s">
        <v>16</v>
      </c>
      <c r="G178" s="222"/>
      <c r="H178" s="241" t="s">
        <v>18</v>
      </c>
      <c r="I178" s="221"/>
      <c r="J178" s="190"/>
      <c r="K178" s="190"/>
    </row>
    <row r="179" spans="1:11" ht="12">
      <c r="A179" s="220" t="s">
        <v>20</v>
      </c>
      <c r="E179" s="220" t="s">
        <v>20</v>
      </c>
      <c r="G179" s="222"/>
      <c r="H179" s="241" t="s">
        <v>23</v>
      </c>
      <c r="I179" s="221"/>
      <c r="J179" s="190"/>
      <c r="K179" s="190"/>
    </row>
    <row r="180" spans="1:11" ht="12">
      <c r="A180" s="217" t="s">
        <v>15</v>
      </c>
      <c r="B180" s="217" t="s">
        <v>15</v>
      </c>
      <c r="C180" s="217" t="s">
        <v>15</v>
      </c>
      <c r="D180" s="217" t="s">
        <v>15</v>
      </c>
      <c r="E180" s="224" t="s">
        <v>15</v>
      </c>
      <c r="F180" s="217" t="s">
        <v>15</v>
      </c>
      <c r="G180" s="218" t="s">
        <v>15</v>
      </c>
      <c r="H180" s="219" t="s">
        <v>15</v>
      </c>
      <c r="I180" s="217" t="s">
        <v>15</v>
      </c>
      <c r="J180" s="190"/>
      <c r="K180" s="190"/>
    </row>
    <row r="181" spans="1:11" ht="12">
      <c r="A181" s="224">
        <v>1</v>
      </c>
      <c r="C181" s="206" t="s">
        <v>89</v>
      </c>
      <c r="E181" s="224">
        <v>1</v>
      </c>
      <c r="G181" s="211"/>
      <c r="H181" s="227"/>
      <c r="J181" s="190"/>
      <c r="K181" s="190"/>
    </row>
    <row r="182" spans="1:11" ht="12">
      <c r="A182" s="224" t="s">
        <v>90</v>
      </c>
      <c r="C182" s="206" t="s">
        <v>91</v>
      </c>
      <c r="E182" s="224" t="s">
        <v>90</v>
      </c>
      <c r="F182" s="269"/>
      <c r="G182" s="79"/>
      <c r="H182" s="80">
        <v>6906</v>
      </c>
      <c r="I182" s="79"/>
      <c r="J182" s="190"/>
      <c r="K182" s="190"/>
    </row>
    <row r="183" spans="1:11" ht="12">
      <c r="A183" s="224" t="s">
        <v>92</v>
      </c>
      <c r="C183" s="206" t="s">
        <v>93</v>
      </c>
      <c r="E183" s="224" t="s">
        <v>92</v>
      </c>
      <c r="F183" s="269"/>
      <c r="G183" s="79"/>
      <c r="H183" s="270"/>
      <c r="I183" s="79"/>
      <c r="J183" s="190"/>
      <c r="K183" s="190"/>
    </row>
    <row r="184" spans="1:11" ht="12">
      <c r="A184" s="224" t="s">
        <v>94</v>
      </c>
      <c r="C184" s="206" t="s">
        <v>95</v>
      </c>
      <c r="E184" s="224" t="s">
        <v>94</v>
      </c>
      <c r="F184" s="269"/>
      <c r="G184" s="79"/>
      <c r="H184" s="80">
        <f>SUM(H182:H183)</f>
        <v>6906</v>
      </c>
      <c r="I184" s="79"/>
      <c r="J184" s="190"/>
      <c r="K184" s="190"/>
    </row>
    <row r="185" spans="1:11" ht="12">
      <c r="A185" s="224">
        <v>3</v>
      </c>
      <c r="C185" s="206" t="s">
        <v>96</v>
      </c>
      <c r="E185" s="224">
        <v>3</v>
      </c>
      <c r="F185" s="269"/>
      <c r="G185" s="79"/>
      <c r="H185" s="80">
        <v>739</v>
      </c>
      <c r="I185" s="79"/>
      <c r="J185" s="190"/>
      <c r="K185" s="190"/>
    </row>
    <row r="186" spans="1:11" ht="12">
      <c r="A186" s="224">
        <v>4</v>
      </c>
      <c r="C186" s="206" t="s">
        <v>97</v>
      </c>
      <c r="E186" s="224">
        <v>4</v>
      </c>
      <c r="F186" s="269"/>
      <c r="G186" s="79"/>
      <c r="H186" s="80">
        <f>SUM(H184:H185)</f>
        <v>7645</v>
      </c>
      <c r="I186" s="79"/>
      <c r="J186" s="190"/>
      <c r="K186" s="190"/>
    </row>
    <row r="187" spans="1:11" ht="12">
      <c r="A187" s="224">
        <v>5</v>
      </c>
      <c r="E187" s="224">
        <v>5</v>
      </c>
      <c r="F187" s="269"/>
      <c r="G187" s="79"/>
      <c r="H187" s="80"/>
      <c r="I187" s="79"/>
      <c r="J187" s="190"/>
      <c r="K187" s="190"/>
    </row>
    <row r="188" spans="1:11" ht="12">
      <c r="A188" s="224">
        <v>6</v>
      </c>
      <c r="C188" s="206" t="s">
        <v>98</v>
      </c>
      <c r="E188" s="224">
        <v>6</v>
      </c>
      <c r="F188" s="269"/>
      <c r="G188" s="79"/>
      <c r="H188" s="80">
        <v>914</v>
      </c>
      <c r="I188" s="79"/>
      <c r="J188" s="190"/>
      <c r="K188" s="190"/>
    </row>
    <row r="189" spans="1:11" ht="12">
      <c r="A189" s="224">
        <v>7</v>
      </c>
      <c r="C189" s="206" t="s">
        <v>99</v>
      </c>
      <c r="E189" s="224">
        <v>7</v>
      </c>
      <c r="F189" s="269"/>
      <c r="G189" s="79"/>
      <c r="H189" s="80">
        <v>117</v>
      </c>
      <c r="I189" s="79"/>
      <c r="J189" s="190"/>
      <c r="K189" s="190"/>
    </row>
    <row r="190" spans="1:11" ht="12">
      <c r="A190" s="224">
        <v>8</v>
      </c>
      <c r="C190" s="206" t="s">
        <v>100</v>
      </c>
      <c r="E190" s="224">
        <v>8</v>
      </c>
      <c r="F190" s="269"/>
      <c r="G190" s="79"/>
      <c r="H190" s="80">
        <f>SUM(H188:H189)</f>
        <v>1031</v>
      </c>
      <c r="I190" s="79"/>
      <c r="J190" s="190"/>
      <c r="K190" s="190"/>
    </row>
    <row r="191" spans="1:11" ht="12">
      <c r="A191" s="224">
        <v>9</v>
      </c>
      <c r="E191" s="224">
        <v>9</v>
      </c>
      <c r="F191" s="269"/>
      <c r="G191" s="79"/>
      <c r="H191" s="80"/>
      <c r="I191" s="79"/>
      <c r="J191" s="190"/>
      <c r="K191" s="190"/>
    </row>
    <row r="192" spans="1:11" ht="12">
      <c r="A192" s="224">
        <v>10</v>
      </c>
      <c r="C192" s="206" t="s">
        <v>101</v>
      </c>
      <c r="E192" s="224">
        <v>10</v>
      </c>
      <c r="F192" s="269"/>
      <c r="G192" s="79"/>
      <c r="H192" s="80">
        <f>H184+H188</f>
        <v>7820</v>
      </c>
      <c r="I192" s="79"/>
      <c r="J192" s="190"/>
      <c r="K192" s="190"/>
    </row>
    <row r="193" spans="1:11" ht="12">
      <c r="A193" s="224">
        <v>11</v>
      </c>
      <c r="C193" s="206" t="s">
        <v>102</v>
      </c>
      <c r="E193" s="224">
        <v>11</v>
      </c>
      <c r="F193" s="269"/>
      <c r="G193" s="79"/>
      <c r="H193" s="80">
        <f>H185+H189</f>
        <v>856</v>
      </c>
      <c r="I193" s="79"/>
      <c r="J193" s="190"/>
      <c r="K193" s="190"/>
    </row>
    <row r="194" spans="1:11" ht="12">
      <c r="A194" s="224">
        <v>12</v>
      </c>
      <c r="C194" s="206" t="s">
        <v>103</v>
      </c>
      <c r="E194" s="224">
        <v>12</v>
      </c>
      <c r="F194" s="269"/>
      <c r="G194" s="79"/>
      <c r="H194" s="80">
        <f>H192+H193</f>
        <v>8676</v>
      </c>
      <c r="I194" s="79"/>
      <c r="J194" s="190"/>
      <c r="K194" s="190"/>
    </row>
    <row r="195" spans="1:11" ht="12">
      <c r="A195" s="224">
        <v>13</v>
      </c>
      <c r="E195" s="224">
        <v>13</v>
      </c>
      <c r="G195" s="79"/>
      <c r="H195" s="82"/>
      <c r="I195" s="83"/>
      <c r="J195" s="190"/>
      <c r="K195" s="190"/>
    </row>
    <row r="196" spans="1:11" ht="12">
      <c r="A196" s="224">
        <v>15</v>
      </c>
      <c r="C196" s="206" t="s">
        <v>104</v>
      </c>
      <c r="E196" s="224">
        <v>15</v>
      </c>
      <c r="G196" s="79"/>
      <c r="H196" s="84"/>
      <c r="I196" s="83"/>
      <c r="J196" s="190"/>
      <c r="K196" s="190"/>
    </row>
    <row r="197" spans="1:11" ht="12">
      <c r="A197" s="224">
        <v>16</v>
      </c>
      <c r="C197" s="206" t="s">
        <v>105</v>
      </c>
      <c r="E197" s="224">
        <v>16</v>
      </c>
      <c r="G197" s="79"/>
      <c r="H197" s="82">
        <f>(H101-H366)/H194</f>
        <v>12636.6183725219</v>
      </c>
      <c r="I197" s="86"/>
      <c r="J197" s="190"/>
      <c r="K197" s="190"/>
    </row>
    <row r="198" spans="1:11" ht="12">
      <c r="A198" s="224">
        <v>17</v>
      </c>
      <c r="C198" s="206" t="s">
        <v>106</v>
      </c>
      <c r="E198" s="224">
        <v>17</v>
      </c>
      <c r="G198" s="79"/>
      <c r="H198" s="82">
        <v>1920</v>
      </c>
      <c r="I198" s="83"/>
      <c r="J198" s="190"/>
      <c r="K198" s="190"/>
    </row>
    <row r="199" spans="1:11" ht="12">
      <c r="A199" s="224">
        <v>18</v>
      </c>
      <c r="E199" s="224">
        <v>18</v>
      </c>
      <c r="G199" s="79"/>
      <c r="H199" s="83"/>
      <c r="I199" s="83"/>
      <c r="J199" s="190"/>
      <c r="K199" s="190"/>
    </row>
    <row r="200" spans="1:11" ht="12">
      <c r="A200" s="221">
        <v>19</v>
      </c>
      <c r="C200" s="206" t="s">
        <v>107</v>
      </c>
      <c r="E200" s="221">
        <v>19</v>
      </c>
      <c r="G200" s="79"/>
      <c r="H200" s="83"/>
      <c r="I200" s="83"/>
      <c r="J200" s="190"/>
      <c r="K200" s="190"/>
    </row>
    <row r="201" spans="1:11" ht="12">
      <c r="A201" s="224">
        <v>20</v>
      </c>
      <c r="C201" s="206" t="s">
        <v>108</v>
      </c>
      <c r="E201" s="224">
        <v>20</v>
      </c>
      <c r="F201" s="207"/>
      <c r="G201" s="87"/>
      <c r="H201" s="88">
        <f>G459+G498</f>
        <v>652.05</v>
      </c>
      <c r="I201" s="87"/>
      <c r="J201" s="190"/>
      <c r="K201" s="190"/>
    </row>
    <row r="202" spans="1:11" ht="12">
      <c r="A202" s="224">
        <v>21</v>
      </c>
      <c r="C202" s="206" t="s">
        <v>109</v>
      </c>
      <c r="E202" s="224">
        <v>21</v>
      </c>
      <c r="F202" s="207"/>
      <c r="G202" s="87"/>
      <c r="H202" s="88">
        <f>G455+G494</f>
        <v>537.94125</v>
      </c>
      <c r="I202" s="87"/>
      <c r="J202" s="190"/>
      <c r="K202" s="190"/>
    </row>
    <row r="203" spans="1:11" ht="12">
      <c r="A203" s="224">
        <v>22</v>
      </c>
      <c r="C203" s="206" t="s">
        <v>110</v>
      </c>
      <c r="E203" s="224">
        <v>22</v>
      </c>
      <c r="F203" s="207"/>
      <c r="G203" s="87"/>
      <c r="H203" s="88">
        <f>G457+G496</f>
        <v>114.10874999999999</v>
      </c>
      <c r="I203" s="87"/>
      <c r="J203" s="190"/>
      <c r="K203" s="190"/>
    </row>
    <row r="204" spans="1:11" ht="12">
      <c r="A204" s="224">
        <v>23</v>
      </c>
      <c r="E204" s="224">
        <v>23</v>
      </c>
      <c r="F204" s="207"/>
      <c r="G204" s="87"/>
      <c r="H204" s="88"/>
      <c r="I204" s="87"/>
      <c r="J204" s="190"/>
      <c r="K204" s="190"/>
    </row>
    <row r="205" spans="1:11" ht="12">
      <c r="A205" s="224">
        <v>24</v>
      </c>
      <c r="C205" s="206" t="s">
        <v>111</v>
      </c>
      <c r="E205" s="224">
        <v>24</v>
      </c>
      <c r="F205" s="207"/>
      <c r="G205" s="87"/>
      <c r="H205" s="87"/>
      <c r="I205" s="87"/>
      <c r="K205" s="190"/>
    </row>
    <row r="206" spans="1:11" ht="15">
      <c r="A206" s="224">
        <v>25</v>
      </c>
      <c r="C206" s="206" t="s">
        <v>112</v>
      </c>
      <c r="E206" s="224">
        <v>25</v>
      </c>
      <c r="G206" s="79"/>
      <c r="H206" s="271">
        <f>IF(OR(G459&gt;0,G498&gt;0),(H498+H459)/(G498+G459),0)</f>
        <v>64699.70861130282</v>
      </c>
      <c r="I206" s="83"/>
      <c r="K206" s="190"/>
    </row>
    <row r="207" spans="1:11" ht="12">
      <c r="A207" s="224">
        <v>26</v>
      </c>
      <c r="C207" s="206" t="s">
        <v>113</v>
      </c>
      <c r="E207" s="224">
        <v>26</v>
      </c>
      <c r="G207" s="79"/>
      <c r="H207" s="83">
        <f>IF(H202=0,0,(H455+H456+H494+H495)/H202)</f>
        <v>70483.97943083933</v>
      </c>
      <c r="I207" s="83"/>
      <c r="J207" s="190"/>
      <c r="K207" s="190"/>
    </row>
    <row r="208" spans="1:11" ht="12">
      <c r="A208" s="224">
        <v>27</v>
      </c>
      <c r="C208" s="206" t="s">
        <v>114</v>
      </c>
      <c r="E208" s="224">
        <v>27</v>
      </c>
      <c r="G208" s="79"/>
      <c r="H208" s="83">
        <f>IF(H203=0,0,(H457+H458+H496+H497)/H203)</f>
        <v>37431.00331920208</v>
      </c>
      <c r="I208" s="83"/>
      <c r="J208" s="190"/>
      <c r="K208" s="190"/>
    </row>
    <row r="209" spans="1:11" ht="12">
      <c r="A209" s="224">
        <v>28</v>
      </c>
      <c r="E209" s="224">
        <v>28</v>
      </c>
      <c r="G209" s="79"/>
      <c r="H209" s="83"/>
      <c r="I209" s="83"/>
      <c r="J209" s="190"/>
      <c r="K209" s="190"/>
    </row>
    <row r="210" spans="1:11" ht="12">
      <c r="A210" s="224">
        <v>29</v>
      </c>
      <c r="C210" s="206" t="s">
        <v>115</v>
      </c>
      <c r="E210" s="224">
        <v>29</v>
      </c>
      <c r="F210" s="272"/>
      <c r="G210" s="79"/>
      <c r="H210" s="80">
        <f>G101</f>
        <v>1053.05</v>
      </c>
      <c r="I210" s="79"/>
      <c r="J210" s="190"/>
      <c r="K210" s="190"/>
    </row>
    <row r="211" spans="1:11" ht="12">
      <c r="A211" s="206"/>
      <c r="H211" s="257"/>
      <c r="J211" s="190"/>
      <c r="K211" s="190"/>
    </row>
    <row r="212" spans="1:11" ht="12">
      <c r="A212" s="206"/>
      <c r="H212" s="257"/>
      <c r="K212" s="257"/>
    </row>
    <row r="213" spans="1:11" ht="30" customHeight="1">
      <c r="A213" s="206"/>
      <c r="C213" s="273" t="s">
        <v>116</v>
      </c>
      <c r="D213" s="273"/>
      <c r="E213" s="273"/>
      <c r="F213" s="273"/>
      <c r="G213" s="273"/>
      <c r="H213" s="273"/>
      <c r="I213" s="273"/>
      <c r="K213" s="257"/>
    </row>
    <row r="214" spans="1:11" ht="12">
      <c r="A214" s="206"/>
      <c r="H214" s="257"/>
      <c r="K214" s="257"/>
    </row>
    <row r="215" spans="1:11" ht="12">
      <c r="A215" s="206"/>
      <c r="H215" s="257"/>
      <c r="K215" s="257"/>
    </row>
    <row r="216" spans="1:11" ht="12">
      <c r="A216" s="206"/>
      <c r="H216" s="257"/>
      <c r="K216" s="257"/>
    </row>
    <row r="217" spans="1:11" ht="12">
      <c r="A217" s="206"/>
      <c r="C217" s="239"/>
      <c r="D217" s="239"/>
      <c r="E217" s="239"/>
      <c r="F217" s="239"/>
      <c r="G217" s="274"/>
      <c r="H217" s="255"/>
      <c r="K217" s="257"/>
    </row>
    <row r="218" spans="1:11" ht="12">
      <c r="A218" s="206"/>
      <c r="H218" s="257"/>
      <c r="K218" s="257"/>
    </row>
    <row r="219" spans="1:11" ht="12">
      <c r="A219" s="206"/>
      <c r="H219" s="257"/>
      <c r="K219" s="257"/>
    </row>
    <row r="220" spans="1:11" ht="12">
      <c r="A220" s="206"/>
      <c r="H220" s="257"/>
      <c r="K220" s="257"/>
    </row>
    <row r="221" spans="1:11" ht="12">
      <c r="A221" s="206"/>
      <c r="H221" s="257"/>
      <c r="K221" s="257"/>
    </row>
    <row r="222" spans="1:11" ht="12">
      <c r="A222" s="206"/>
      <c r="H222" s="257"/>
      <c r="K222" s="257"/>
    </row>
    <row r="223" spans="1:11" ht="12">
      <c r="A223" s="206"/>
      <c r="H223" s="257"/>
      <c r="K223" s="257"/>
    </row>
    <row r="224" spans="5:13" ht="12">
      <c r="E224" s="252"/>
      <c r="G224" s="211"/>
      <c r="H224" s="257"/>
      <c r="I224" s="215"/>
      <c r="K224" s="257"/>
      <c r="M224" s="266"/>
    </row>
    <row r="225" spans="1:11" ht="12">
      <c r="A225" s="206"/>
      <c r="H225" s="257"/>
      <c r="K225" s="257"/>
    </row>
    <row r="226" spans="1:11" ht="12">
      <c r="A226" s="214" t="str">
        <f>$A$83</f>
        <v>Institution No.:  GFC</v>
      </c>
      <c r="C226" s="275"/>
      <c r="G226" s="190"/>
      <c r="H226" s="190"/>
      <c r="I226" s="234" t="s">
        <v>117</v>
      </c>
      <c r="J226" s="190"/>
      <c r="K226" s="190"/>
    </row>
    <row r="227" spans="1:11" ht="12">
      <c r="A227" s="276"/>
      <c r="B227" s="277" t="s">
        <v>118</v>
      </c>
      <c r="C227" s="277"/>
      <c r="D227" s="277"/>
      <c r="E227" s="277"/>
      <c r="F227" s="277"/>
      <c r="G227" s="277"/>
      <c r="H227" s="277"/>
      <c r="I227" s="277"/>
      <c r="J227" s="277"/>
      <c r="K227" s="277"/>
    </row>
    <row r="228" spans="1:11" ht="12">
      <c r="A228" s="214" t="str">
        <f>$A$42</f>
        <v>NAME: </v>
      </c>
      <c r="C228" s="190" t="str">
        <f>$D$20</f>
        <v>University of Colorado</v>
      </c>
      <c r="G228" s="190"/>
      <c r="H228" s="190"/>
      <c r="I228" s="216" t="str">
        <f>$K$3</f>
        <v>Date: October 13, 2014</v>
      </c>
      <c r="J228" s="190"/>
      <c r="K228" s="190"/>
    </row>
    <row r="229" spans="1:11" ht="12">
      <c r="A229" s="217"/>
      <c r="C229" s="217" t="s">
        <v>15</v>
      </c>
      <c r="D229" s="217" t="s">
        <v>15</v>
      </c>
      <c r="E229" s="217" t="s">
        <v>15</v>
      </c>
      <c r="F229" s="217" t="s">
        <v>15</v>
      </c>
      <c r="G229" s="217" t="s">
        <v>15</v>
      </c>
      <c r="H229" s="217" t="s">
        <v>15</v>
      </c>
      <c r="I229" s="217" t="s">
        <v>15</v>
      </c>
      <c r="J229" s="217" t="s">
        <v>15</v>
      </c>
      <c r="K229" s="190"/>
    </row>
    <row r="230" spans="1:11" ht="12">
      <c r="A230" s="220"/>
      <c r="D230" s="225" t="s">
        <v>18</v>
      </c>
      <c r="G230" s="190"/>
      <c r="H230" s="190"/>
      <c r="J230" s="190"/>
      <c r="K230" s="190"/>
    </row>
    <row r="231" spans="1:11" ht="12">
      <c r="A231" s="220"/>
      <c r="D231" s="225" t="s">
        <v>269</v>
      </c>
      <c r="G231" s="190"/>
      <c r="H231" s="190"/>
      <c r="J231" s="190"/>
      <c r="K231" s="190"/>
    </row>
    <row r="232" spans="1:11" ht="12">
      <c r="A232" s="217"/>
      <c r="D232" s="225" t="s">
        <v>119</v>
      </c>
      <c r="E232" s="225" t="s">
        <v>119</v>
      </c>
      <c r="F232" s="225" t="s">
        <v>120</v>
      </c>
      <c r="G232" s="224"/>
      <c r="H232" s="190"/>
      <c r="J232" s="190"/>
      <c r="K232" s="190"/>
    </row>
    <row r="233" spans="1:11" ht="12">
      <c r="A233" s="206"/>
      <c r="C233" s="224" t="s">
        <v>121</v>
      </c>
      <c r="D233" s="225" t="s">
        <v>122</v>
      </c>
      <c r="E233" s="225" t="s">
        <v>123</v>
      </c>
      <c r="F233" s="225" t="s">
        <v>124</v>
      </c>
      <c r="G233" s="224"/>
      <c r="H233" s="190"/>
      <c r="J233" s="190"/>
      <c r="K233" s="190"/>
    </row>
    <row r="234" spans="1:11" ht="12">
      <c r="A234" s="206"/>
      <c r="C234" s="217" t="s">
        <v>15</v>
      </c>
      <c r="D234" s="217" t="s">
        <v>15</v>
      </c>
      <c r="E234" s="217" t="s">
        <v>15</v>
      </c>
      <c r="F234" s="217" t="s">
        <v>15</v>
      </c>
      <c r="G234" s="217" t="s">
        <v>15</v>
      </c>
      <c r="H234" s="190"/>
      <c r="J234" s="190"/>
      <c r="K234" s="190"/>
    </row>
    <row r="235" spans="1:11" ht="12">
      <c r="A235" s="206"/>
      <c r="G235" s="190"/>
      <c r="H235" s="190"/>
      <c r="J235" s="190"/>
      <c r="K235" s="190"/>
    </row>
    <row r="236" spans="1:14" ht="14.25">
      <c r="A236" s="206"/>
      <c r="C236" s="206" t="s">
        <v>125</v>
      </c>
      <c r="D236" s="97">
        <v>0</v>
      </c>
      <c r="E236" s="97">
        <v>0</v>
      </c>
      <c r="F236" s="80">
        <v>0</v>
      </c>
      <c r="G236" s="190"/>
      <c r="H236" s="190"/>
      <c r="J236" s="190"/>
      <c r="K236" s="190"/>
      <c r="L236"/>
      <c r="M236" s="278"/>
      <c r="N236" s="279"/>
    </row>
    <row r="237" spans="1:14" ht="12">
      <c r="A237" s="206"/>
      <c r="D237" s="97"/>
      <c r="E237" s="97"/>
      <c r="F237" s="97"/>
      <c r="G237" s="190"/>
      <c r="H237" s="190"/>
      <c r="J237" s="190"/>
      <c r="K237" s="190"/>
      <c r="L237" s="242"/>
      <c r="M237" s="278"/>
      <c r="N237" s="280"/>
    </row>
    <row r="238" spans="1:14" ht="12">
      <c r="A238" s="206"/>
      <c r="C238" s="206" t="s">
        <v>126</v>
      </c>
      <c r="D238" s="80">
        <v>5447.43</v>
      </c>
      <c r="E238" s="80">
        <v>405.8</v>
      </c>
      <c r="F238" s="80">
        <f>D238/E238</f>
        <v>13.423928043371118</v>
      </c>
      <c r="G238" s="205"/>
      <c r="H238" s="281"/>
      <c r="I238" s="281"/>
      <c r="J238" s="281"/>
      <c r="K238" s="281"/>
      <c r="L238" s="242"/>
      <c r="M238" s="282"/>
      <c r="N238" s="280"/>
    </row>
    <row r="239" spans="1:14" ht="14.25">
      <c r="A239" s="206"/>
      <c r="D239" s="82"/>
      <c r="E239" s="82"/>
      <c r="F239" s="82"/>
      <c r="G239" s="190"/>
      <c r="H239" s="281"/>
      <c r="I239" s="281"/>
      <c r="J239" s="281"/>
      <c r="K239" s="281"/>
      <c r="L239" s="279"/>
      <c r="M239" s="282"/>
      <c r="N239" s="280"/>
    </row>
    <row r="240" spans="1:14" ht="14.25" customHeight="1">
      <c r="A240" s="206"/>
      <c r="C240" s="206" t="s">
        <v>127</v>
      </c>
      <c r="D240" s="80">
        <v>2394</v>
      </c>
      <c r="E240" s="80">
        <v>124.08</v>
      </c>
      <c r="F240" s="80">
        <f>D240/E240</f>
        <v>19.294003868471954</v>
      </c>
      <c r="G240" s="205"/>
      <c r="H240" s="281"/>
      <c r="I240" s="281"/>
      <c r="J240" s="281"/>
      <c r="K240" s="281"/>
      <c r="L240" s="242"/>
      <c r="M240" s="282"/>
      <c r="N240" s="280"/>
    </row>
    <row r="241" spans="1:14" ht="14.25">
      <c r="A241" s="206"/>
      <c r="D241" s="82"/>
      <c r="E241" s="82"/>
      <c r="F241" s="82"/>
      <c r="G241" s="190"/>
      <c r="H241" s="281"/>
      <c r="I241" s="281"/>
      <c r="J241" s="281"/>
      <c r="K241" s="281"/>
      <c r="L241" s="279"/>
      <c r="M241" s="282"/>
      <c r="N241" s="280"/>
    </row>
    <row r="242" spans="1:14" ht="14.25">
      <c r="A242" s="206"/>
      <c r="C242" s="206" t="s">
        <v>128</v>
      </c>
      <c r="D242" s="80">
        <f>SUM(D238:D241)</f>
        <v>7841.43</v>
      </c>
      <c r="E242" s="80">
        <f>SUM(E238:E241)</f>
        <v>529.88</v>
      </c>
      <c r="F242" s="80">
        <f>D242/E242</f>
        <v>14.798501547520194</v>
      </c>
      <c r="G242" s="231"/>
      <c r="H242" s="281"/>
      <c r="I242" s="281"/>
      <c r="J242" s="281"/>
      <c r="K242" s="281"/>
      <c r="L242" s="279"/>
      <c r="M242" s="282"/>
      <c r="N242" s="280"/>
    </row>
    <row r="243" spans="1:14" ht="14.25">
      <c r="A243" s="206"/>
      <c r="D243" s="283"/>
      <c r="E243" s="283"/>
      <c r="F243" s="283"/>
      <c r="G243" s="190"/>
      <c r="H243" s="284"/>
      <c r="I243" s="284"/>
      <c r="J243" s="281"/>
      <c r="K243" s="284"/>
      <c r="L243" s="279"/>
      <c r="M243" s="282"/>
      <c r="N243" s="280"/>
    </row>
    <row r="244" spans="1:14" ht="14.25">
      <c r="A244" s="206"/>
      <c r="D244" s="283"/>
      <c r="E244" s="283"/>
      <c r="F244" s="283"/>
      <c r="G244" s="190"/>
      <c r="H244" s="284"/>
      <c r="I244" s="284"/>
      <c r="J244" s="281"/>
      <c r="K244" s="284"/>
      <c r="L244" s="279"/>
      <c r="M244" s="282"/>
      <c r="N244" s="280"/>
    </row>
    <row r="245" spans="1:14" ht="12">
      <c r="A245" s="206"/>
      <c r="C245" s="206" t="s">
        <v>129</v>
      </c>
      <c r="D245" s="82">
        <v>735</v>
      </c>
      <c r="E245" s="82">
        <v>77.94</v>
      </c>
      <c r="F245" s="80">
        <f>D245/E245</f>
        <v>9.430331023864511</v>
      </c>
      <c r="G245" s="205"/>
      <c r="H245" s="284"/>
      <c r="I245" s="284"/>
      <c r="J245" s="281"/>
      <c r="K245" s="284"/>
      <c r="L245" s="242"/>
      <c r="M245" s="282"/>
      <c r="N245" s="280"/>
    </row>
    <row r="246" spans="1:14" ht="14.25">
      <c r="A246" s="206"/>
      <c r="D246" s="82"/>
      <c r="E246" s="82"/>
      <c r="F246" s="80"/>
      <c r="G246" s="190"/>
      <c r="H246" s="284"/>
      <c r="I246" s="284"/>
      <c r="J246" s="281"/>
      <c r="K246" s="284"/>
      <c r="L246" s="279"/>
      <c r="M246" s="282"/>
      <c r="N246" s="280"/>
    </row>
    <row r="247" spans="1:14" ht="12">
      <c r="A247" s="206"/>
      <c r="B247" s="206" t="s">
        <v>43</v>
      </c>
      <c r="C247" s="206" t="s">
        <v>130</v>
      </c>
      <c r="D247" s="82">
        <v>98.75</v>
      </c>
      <c r="E247" s="82">
        <v>44.23</v>
      </c>
      <c r="F247" s="80">
        <f>D247/E247</f>
        <v>2.2326475243047708</v>
      </c>
      <c r="G247" s="205"/>
      <c r="H247" s="284"/>
      <c r="I247" s="284"/>
      <c r="J247" s="284"/>
      <c r="K247" s="284"/>
      <c r="L247" s="242"/>
      <c r="M247" s="282"/>
      <c r="N247" s="280"/>
    </row>
    <row r="248" spans="1:14" ht="14.25">
      <c r="A248" s="206"/>
      <c r="D248" s="82"/>
      <c r="E248" s="82"/>
      <c r="F248" s="80"/>
      <c r="G248" s="190"/>
      <c r="H248" s="284"/>
      <c r="I248" s="284"/>
      <c r="J248" s="281"/>
      <c r="K248" s="284"/>
      <c r="L248" s="279"/>
      <c r="M248" s="282"/>
      <c r="N248" s="280"/>
    </row>
    <row r="249" spans="1:14" ht="14.25">
      <c r="A249" s="206"/>
      <c r="C249" s="206" t="s">
        <v>131</v>
      </c>
      <c r="D249" s="82">
        <f>SUM(D245:D248)</f>
        <v>833.75</v>
      </c>
      <c r="E249" s="82">
        <f>SUM(E245:E248)</f>
        <v>122.16999999999999</v>
      </c>
      <c r="F249" s="80">
        <f>D249/E249</f>
        <v>6.82450683473848</v>
      </c>
      <c r="G249" s="205"/>
      <c r="H249" s="284"/>
      <c r="I249" s="284"/>
      <c r="J249" s="281"/>
      <c r="K249" s="284"/>
      <c r="L249" s="279"/>
      <c r="M249" s="282"/>
      <c r="N249" s="280"/>
    </row>
    <row r="250" spans="1:14" ht="14.25">
      <c r="A250" s="206"/>
      <c r="D250" s="242"/>
      <c r="E250" s="242"/>
      <c r="F250" s="80"/>
      <c r="G250" s="190"/>
      <c r="H250" s="284"/>
      <c r="I250" s="284"/>
      <c r="J250" s="281"/>
      <c r="K250" s="284"/>
      <c r="L250" s="279"/>
      <c r="M250" s="282"/>
      <c r="N250" s="280"/>
    </row>
    <row r="251" spans="1:14" ht="12">
      <c r="A251" s="206"/>
      <c r="C251" s="206" t="s">
        <v>132</v>
      </c>
      <c r="D251" s="285">
        <f>D242+D249</f>
        <v>8675.18</v>
      </c>
      <c r="E251" s="286">
        <f>E242+E249</f>
        <v>652.05</v>
      </c>
      <c r="F251" s="80">
        <f>D251/E251</f>
        <v>13.30447051606472</v>
      </c>
      <c r="G251" s="205"/>
      <c r="H251" s="284"/>
      <c r="I251" s="284"/>
      <c r="J251" s="281"/>
      <c r="K251" s="284"/>
      <c r="L251" s="242"/>
      <c r="M251" s="282"/>
      <c r="N251" s="287"/>
    </row>
    <row r="252" spans="1:11" ht="12">
      <c r="A252" s="206"/>
      <c r="G252" s="190"/>
      <c r="H252" s="284"/>
      <c r="I252" s="284"/>
      <c r="J252" s="281"/>
      <c r="K252" s="284"/>
    </row>
    <row r="253" spans="1:11" ht="12">
      <c r="A253" s="206"/>
      <c r="G253" s="190"/>
      <c r="H253" s="284"/>
      <c r="I253" s="284"/>
      <c r="J253" s="281"/>
      <c r="K253" s="284"/>
    </row>
    <row r="254" spans="1:11" ht="12">
      <c r="A254" s="206"/>
      <c r="G254" s="190"/>
      <c r="H254" s="284"/>
      <c r="I254" s="284"/>
      <c r="J254" s="284"/>
      <c r="K254" s="284"/>
    </row>
    <row r="255" spans="1:11" ht="12">
      <c r="A255" s="206"/>
      <c r="G255" s="190"/>
      <c r="H255" s="284"/>
      <c r="I255" s="284"/>
      <c r="J255" s="281"/>
      <c r="K255" s="284"/>
    </row>
    <row r="256" spans="1:12" ht="12">
      <c r="A256" s="206"/>
      <c r="C256" s="206" t="s">
        <v>133</v>
      </c>
      <c r="G256" s="190"/>
      <c r="H256" s="284"/>
      <c r="I256" s="284"/>
      <c r="J256" s="281"/>
      <c r="K256" s="284"/>
      <c r="L256" s="242"/>
    </row>
    <row r="257" spans="1:11" ht="12">
      <c r="A257" s="206"/>
      <c r="C257" s="206" t="s">
        <v>134</v>
      </c>
      <c r="G257" s="190"/>
      <c r="H257" s="190"/>
      <c r="J257" s="190"/>
      <c r="K257" s="190"/>
    </row>
    <row r="258" spans="1:11" ht="14.25">
      <c r="A258" s="206"/>
      <c r="C258" s="206"/>
      <c r="D258"/>
      <c r="E258"/>
      <c r="F258"/>
      <c r="G258" s="190"/>
      <c r="H258" s="257"/>
      <c r="K258" s="257"/>
    </row>
    <row r="259" spans="1:11" ht="12">
      <c r="A259" s="206"/>
      <c r="C259" s="288"/>
      <c r="D259" s="288"/>
      <c r="E259" s="288"/>
      <c r="F259" s="288"/>
      <c r="G259" s="288"/>
      <c r="H259" s="257"/>
      <c r="K259" s="257"/>
    </row>
    <row r="260" spans="1:11" ht="12">
      <c r="A260" s="206"/>
      <c r="H260" s="257"/>
      <c r="K260" s="257"/>
    </row>
    <row r="261" spans="1:11" ht="12">
      <c r="A261" s="206"/>
      <c r="H261" s="257"/>
      <c r="K261" s="257"/>
    </row>
    <row r="262" spans="1:11" ht="12">
      <c r="A262" s="206"/>
      <c r="H262" s="257"/>
      <c r="K262" s="257"/>
    </row>
    <row r="263" spans="1:11" ht="12">
      <c r="A263" s="206"/>
      <c r="H263" s="257"/>
      <c r="K263" s="257"/>
    </row>
    <row r="264" spans="1:11" ht="12">
      <c r="A264" s="206"/>
      <c r="H264" s="257"/>
      <c r="K264" s="257"/>
    </row>
    <row r="265" spans="1:11" ht="12">
      <c r="A265" s="206"/>
      <c r="H265" s="257"/>
      <c r="K265" s="257"/>
    </row>
    <row r="266" spans="1:11" ht="12">
      <c r="A266" s="206"/>
      <c r="H266" s="257"/>
      <c r="K266" s="257"/>
    </row>
    <row r="267" spans="1:11" ht="12">
      <c r="A267" s="206"/>
      <c r="H267" s="257"/>
      <c r="K267" s="257"/>
    </row>
    <row r="268" spans="1:11" ht="12">
      <c r="A268" s="206"/>
      <c r="H268" s="257"/>
      <c r="K268" s="257"/>
    </row>
    <row r="269" spans="1:11" ht="12">
      <c r="A269" s="206"/>
      <c r="H269" s="257"/>
      <c r="K269" s="257"/>
    </row>
    <row r="270" spans="1:11" ht="12">
      <c r="A270" s="206"/>
      <c r="H270" s="257"/>
      <c r="K270" s="257"/>
    </row>
    <row r="271" spans="1:11" ht="12">
      <c r="A271" s="206"/>
      <c r="H271" s="257"/>
      <c r="K271" s="257"/>
    </row>
    <row r="272" spans="1:11" ht="12">
      <c r="A272" s="206"/>
      <c r="H272" s="257"/>
      <c r="K272" s="257"/>
    </row>
    <row r="273" spans="1:11" ht="12">
      <c r="A273" s="206"/>
      <c r="H273" s="257"/>
      <c r="K273" s="257"/>
    </row>
    <row r="274" spans="1:11" ht="12">
      <c r="A274" s="206"/>
      <c r="H274" s="257"/>
      <c r="K274" s="257"/>
    </row>
    <row r="275" spans="1:12" s="239" customFormat="1" ht="12">
      <c r="A275" s="214" t="str">
        <f>$A$83</f>
        <v>Institution No.:  GFC</v>
      </c>
      <c r="E275" s="253"/>
      <c r="G275" s="254"/>
      <c r="H275" s="255"/>
      <c r="J275" s="254"/>
      <c r="K275" s="212" t="s">
        <v>135</v>
      </c>
      <c r="L275" s="190"/>
    </row>
    <row r="276" spans="5:11" s="239" customFormat="1" ht="12">
      <c r="E276" s="253" t="s">
        <v>136</v>
      </c>
      <c r="G276" s="254"/>
      <c r="H276" s="255"/>
      <c r="J276" s="254"/>
      <c r="K276" s="255"/>
    </row>
    <row r="277" spans="1:12" ht="12">
      <c r="A277" s="214" t="str">
        <f>$A$42</f>
        <v>NAME: </v>
      </c>
      <c r="C277" s="190" t="str">
        <f>$D$20</f>
        <v>University of Colorado</v>
      </c>
      <c r="F277" s="235"/>
      <c r="G277" s="289"/>
      <c r="H277" s="290"/>
      <c r="J277" s="211"/>
      <c r="K277" s="216" t="str">
        <f>$K$3</f>
        <v>Date: October 13, 2014</v>
      </c>
      <c r="L277" s="239"/>
    </row>
    <row r="278" spans="1:11" ht="12">
      <c r="A278" s="217" t="s">
        <v>15</v>
      </c>
      <c r="B278" s="217" t="s">
        <v>15</v>
      </c>
      <c r="C278" s="217" t="s">
        <v>15</v>
      </c>
      <c r="D278" s="217" t="s">
        <v>15</v>
      </c>
      <c r="E278" s="217" t="s">
        <v>15</v>
      </c>
      <c r="F278" s="217" t="s">
        <v>15</v>
      </c>
      <c r="G278" s="218" t="s">
        <v>15</v>
      </c>
      <c r="H278" s="219" t="s">
        <v>15</v>
      </c>
      <c r="I278" s="217" t="s">
        <v>15</v>
      </c>
      <c r="J278" s="218" t="s">
        <v>15</v>
      </c>
      <c r="K278" s="219" t="s">
        <v>15</v>
      </c>
    </row>
    <row r="279" spans="1:11" ht="12">
      <c r="A279" s="220" t="s">
        <v>16</v>
      </c>
      <c r="E279" s="220" t="s">
        <v>16</v>
      </c>
      <c r="F279" s="221"/>
      <c r="G279" s="240"/>
      <c r="H279" s="241" t="s">
        <v>18</v>
      </c>
      <c r="I279" s="221"/>
      <c r="J279" s="190"/>
      <c r="K279" s="190"/>
    </row>
    <row r="280" spans="1:11" ht="12">
      <c r="A280" s="220" t="s">
        <v>20</v>
      </c>
      <c r="C280" s="224" t="s">
        <v>78</v>
      </c>
      <c r="D280" s="278" t="s">
        <v>137</v>
      </c>
      <c r="E280" s="220" t="s">
        <v>20</v>
      </c>
      <c r="F280" s="221"/>
      <c r="G280" s="240" t="s">
        <v>22</v>
      </c>
      <c r="H280" s="241" t="s">
        <v>23</v>
      </c>
      <c r="I280" s="221"/>
      <c r="J280" s="190"/>
      <c r="K280" s="190"/>
    </row>
    <row r="281" spans="1:11" ht="12">
      <c r="A281" s="217" t="s">
        <v>15</v>
      </c>
      <c r="B281" s="217" t="s">
        <v>15</v>
      </c>
      <c r="C281" s="217" t="s">
        <v>15</v>
      </c>
      <c r="D281" s="217" t="s">
        <v>15</v>
      </c>
      <c r="E281" s="217" t="s">
        <v>15</v>
      </c>
      <c r="F281" s="217" t="s">
        <v>15</v>
      </c>
      <c r="G281" s="218" t="s">
        <v>15</v>
      </c>
      <c r="H281" s="219" t="s">
        <v>15</v>
      </c>
      <c r="I281" s="217" t="s">
        <v>15</v>
      </c>
      <c r="J281" s="190"/>
      <c r="K281" s="190"/>
    </row>
    <row r="282" spans="1:11" ht="12">
      <c r="A282" s="224">
        <v>1</v>
      </c>
      <c r="C282" s="206" t="s">
        <v>138</v>
      </c>
      <c r="E282" s="224">
        <v>1</v>
      </c>
      <c r="G282" s="211"/>
      <c r="H282" s="257"/>
      <c r="J282" s="190"/>
      <c r="K282" s="190"/>
    </row>
    <row r="283" spans="1:11" ht="12">
      <c r="A283" s="224">
        <f>(A282+1)</f>
        <v>2</v>
      </c>
      <c r="C283" s="206" t="s">
        <v>139</v>
      </c>
      <c r="D283" s="206" t="s">
        <v>140</v>
      </c>
      <c r="E283" s="224">
        <f>(E282+1)</f>
        <v>2</v>
      </c>
      <c r="F283" s="207"/>
      <c r="G283" s="88">
        <v>130</v>
      </c>
      <c r="H283" s="87">
        <v>2038351</v>
      </c>
      <c r="I283" s="87"/>
      <c r="J283" s="190"/>
      <c r="K283" s="190"/>
    </row>
    <row r="284" spans="1:11" ht="12">
      <c r="A284" s="224">
        <f>(A283+1)</f>
        <v>3</v>
      </c>
      <c r="D284" s="206" t="s">
        <v>141</v>
      </c>
      <c r="E284" s="224">
        <f>(E283+1)</f>
        <v>3</v>
      </c>
      <c r="F284" s="207"/>
      <c r="G284" s="88">
        <v>495</v>
      </c>
      <c r="H284" s="87">
        <f>5141065+14958+37800</f>
        <v>5193823</v>
      </c>
      <c r="I284" s="87"/>
      <c r="J284" s="190"/>
      <c r="K284" s="190"/>
    </row>
    <row r="285" spans="1:11" ht="12">
      <c r="A285" s="224">
        <v>4</v>
      </c>
      <c r="C285" s="206" t="s">
        <v>142</v>
      </c>
      <c r="D285" s="206" t="s">
        <v>143</v>
      </c>
      <c r="E285" s="224">
        <v>4</v>
      </c>
      <c r="F285" s="207"/>
      <c r="G285" s="88">
        <v>11</v>
      </c>
      <c r="H285" s="87">
        <v>296328</v>
      </c>
      <c r="I285" s="87"/>
      <c r="J285" s="190"/>
      <c r="K285" s="190"/>
    </row>
    <row r="286" spans="1:11" ht="12">
      <c r="A286" s="224">
        <f>(A285+1)</f>
        <v>5</v>
      </c>
      <c r="D286" s="206" t="s">
        <v>144</v>
      </c>
      <c r="E286" s="224">
        <f>(E285+1)</f>
        <v>5</v>
      </c>
      <c r="F286" s="207"/>
      <c r="G286" s="88">
        <v>52</v>
      </c>
      <c r="H286" s="87">
        <f>742826+292174+4076</f>
        <v>1039076</v>
      </c>
      <c r="I286" s="87"/>
      <c r="J286" s="190"/>
      <c r="K286" s="190"/>
    </row>
    <row r="287" spans="1:11" ht="12">
      <c r="A287" s="224">
        <f>(A286+1)</f>
        <v>6</v>
      </c>
      <c r="C287" s="206" t="s">
        <v>145</v>
      </c>
      <c r="E287" s="224">
        <f>(E286+1)</f>
        <v>6</v>
      </c>
      <c r="G287" s="82">
        <f>SUM(G283:G286)</f>
        <v>688</v>
      </c>
      <c r="H287" s="83">
        <f>SUM(H283:H286)</f>
        <v>8567578</v>
      </c>
      <c r="I287" s="83"/>
      <c r="J287" s="190"/>
      <c r="K287" s="190"/>
    </row>
    <row r="288" spans="1:11" ht="12">
      <c r="A288" s="224">
        <f>(A287+1)</f>
        <v>7</v>
      </c>
      <c r="C288" s="206" t="s">
        <v>146</v>
      </c>
      <c r="E288" s="224">
        <f>(E287+1)</f>
        <v>7</v>
      </c>
      <c r="G288" s="80"/>
      <c r="H288" s="79"/>
      <c r="I288" s="83"/>
      <c r="J288" s="190"/>
      <c r="K288" s="190"/>
    </row>
    <row r="289" spans="1:11" ht="12">
      <c r="A289" s="224">
        <f>(A288+1)</f>
        <v>8</v>
      </c>
      <c r="C289" s="206" t="s">
        <v>139</v>
      </c>
      <c r="D289" s="206" t="s">
        <v>140</v>
      </c>
      <c r="E289" s="224">
        <f>(E288+1)</f>
        <v>8</v>
      </c>
      <c r="F289" s="207"/>
      <c r="G289" s="88">
        <v>306</v>
      </c>
      <c r="H289" s="87">
        <v>4544924</v>
      </c>
      <c r="I289" s="87"/>
      <c r="J289" s="190"/>
      <c r="K289" s="190"/>
    </row>
    <row r="290" spans="1:11" ht="12">
      <c r="A290" s="224">
        <v>9</v>
      </c>
      <c r="D290" s="206" t="s">
        <v>141</v>
      </c>
      <c r="E290" s="224">
        <v>9</v>
      </c>
      <c r="F290" s="207"/>
      <c r="G290" s="88">
        <v>3305</v>
      </c>
      <c r="H290" s="87">
        <f>32739372+87876+53717</f>
        <v>32880965</v>
      </c>
      <c r="I290" s="87"/>
      <c r="J290" s="190"/>
      <c r="K290" s="190"/>
    </row>
    <row r="291" spans="1:11" ht="12">
      <c r="A291" s="224">
        <v>10</v>
      </c>
      <c r="C291" s="206" t="s">
        <v>142</v>
      </c>
      <c r="D291" s="206" t="s">
        <v>143</v>
      </c>
      <c r="E291" s="224">
        <v>10</v>
      </c>
      <c r="F291" s="207"/>
      <c r="G291" s="88">
        <v>53</v>
      </c>
      <c r="H291" s="87">
        <v>1542175</v>
      </c>
      <c r="I291" s="87"/>
      <c r="J291" s="190"/>
      <c r="K291" s="190"/>
    </row>
    <row r="292" spans="1:11" ht="12">
      <c r="A292" s="224">
        <f>(A291+1)</f>
        <v>11</v>
      </c>
      <c r="D292" s="206" t="s">
        <v>144</v>
      </c>
      <c r="E292" s="224">
        <f>(E291+1)</f>
        <v>11</v>
      </c>
      <c r="F292" s="207"/>
      <c r="G292" s="88">
        <v>432</v>
      </c>
      <c r="H292" s="87">
        <f>4744393+2692277+5792</f>
        <v>7442462</v>
      </c>
      <c r="I292" s="87"/>
      <c r="J292" s="190"/>
      <c r="K292" s="190"/>
    </row>
    <row r="293" spans="1:11" ht="12">
      <c r="A293" s="224">
        <f>(A292+1)</f>
        <v>12</v>
      </c>
      <c r="C293" s="206" t="s">
        <v>147</v>
      </c>
      <c r="E293" s="224">
        <f>(E292+1)</f>
        <v>12</v>
      </c>
      <c r="G293" s="82">
        <f>SUM(G289:G292)</f>
        <v>4096</v>
      </c>
      <c r="H293" s="83">
        <f>SUM(H289:H292)</f>
        <v>46410526</v>
      </c>
      <c r="I293" s="83"/>
      <c r="J293" s="190"/>
      <c r="K293" s="190"/>
    </row>
    <row r="294" spans="1:11" ht="12">
      <c r="A294" s="224">
        <f>(A293+1)</f>
        <v>13</v>
      </c>
      <c r="C294" s="206" t="s">
        <v>148</v>
      </c>
      <c r="E294" s="224">
        <f>(E293+1)</f>
        <v>13</v>
      </c>
      <c r="G294" s="80"/>
      <c r="H294" s="79"/>
      <c r="I294" s="83"/>
      <c r="J294" s="190"/>
      <c r="K294" s="190"/>
    </row>
    <row r="295" spans="1:11" ht="12">
      <c r="A295" s="224">
        <f>(A294+1)</f>
        <v>14</v>
      </c>
      <c r="C295" s="206" t="s">
        <v>139</v>
      </c>
      <c r="D295" s="206" t="s">
        <v>140</v>
      </c>
      <c r="E295" s="224">
        <f>(E294+1)</f>
        <v>14</v>
      </c>
      <c r="F295" s="207"/>
      <c r="G295" s="88"/>
      <c r="H295" s="87">
        <v>0</v>
      </c>
      <c r="I295" s="87"/>
      <c r="J295" s="190"/>
      <c r="K295" s="190"/>
    </row>
    <row r="296" spans="1:11" ht="12">
      <c r="A296" s="224">
        <v>15</v>
      </c>
      <c r="C296" s="206"/>
      <c r="D296" s="206" t="s">
        <v>141</v>
      </c>
      <c r="E296" s="224">
        <v>15</v>
      </c>
      <c r="F296" s="207"/>
      <c r="G296" s="88"/>
      <c r="H296" s="87">
        <v>0</v>
      </c>
      <c r="I296" s="87"/>
      <c r="J296" s="190"/>
      <c r="K296" s="190"/>
    </row>
    <row r="297" spans="1:11" ht="12">
      <c r="A297" s="224">
        <v>16</v>
      </c>
      <c r="C297" s="206" t="s">
        <v>142</v>
      </c>
      <c r="D297" s="206" t="s">
        <v>143</v>
      </c>
      <c r="E297" s="224">
        <v>16</v>
      </c>
      <c r="F297" s="207"/>
      <c r="G297" s="88"/>
      <c r="H297" s="87">
        <v>0</v>
      </c>
      <c r="I297" s="87"/>
      <c r="J297" s="190"/>
      <c r="K297" s="190"/>
    </row>
    <row r="298" spans="1:11" ht="12">
      <c r="A298" s="224">
        <v>17</v>
      </c>
      <c r="C298" s="206"/>
      <c r="D298" s="206" t="s">
        <v>144</v>
      </c>
      <c r="E298" s="224">
        <v>17</v>
      </c>
      <c r="G298" s="82"/>
      <c r="H298" s="83">
        <v>0</v>
      </c>
      <c r="I298" s="83"/>
      <c r="J298" s="190"/>
      <c r="K298" s="190"/>
    </row>
    <row r="299" spans="1:11" ht="12">
      <c r="A299" s="224">
        <v>18</v>
      </c>
      <c r="C299" s="206" t="s">
        <v>149</v>
      </c>
      <c r="D299" s="206"/>
      <c r="E299" s="224">
        <v>18</v>
      </c>
      <c r="G299" s="82">
        <f>SUM(G295:G298)</f>
        <v>0</v>
      </c>
      <c r="H299" s="83">
        <f>SUM(H295:H298)</f>
        <v>0</v>
      </c>
      <c r="I299" s="83"/>
      <c r="J299" s="190"/>
      <c r="K299" s="190"/>
    </row>
    <row r="300" spans="1:11" ht="12">
      <c r="A300" s="224">
        <v>19</v>
      </c>
      <c r="C300" s="206" t="s">
        <v>150</v>
      </c>
      <c r="D300" s="206"/>
      <c r="E300" s="224">
        <v>19</v>
      </c>
      <c r="G300" s="82"/>
      <c r="H300" s="83"/>
      <c r="I300" s="83"/>
      <c r="J300" s="190"/>
      <c r="K300" s="190"/>
    </row>
    <row r="301" spans="1:11" ht="12">
      <c r="A301" s="224">
        <v>20</v>
      </c>
      <c r="C301" s="206" t="s">
        <v>139</v>
      </c>
      <c r="D301" s="206" t="s">
        <v>140</v>
      </c>
      <c r="E301" s="224">
        <v>20</v>
      </c>
      <c r="F301" s="291"/>
      <c r="G301" s="88">
        <v>303</v>
      </c>
      <c r="H301" s="87">
        <v>4506320</v>
      </c>
      <c r="I301" s="87"/>
      <c r="J301" s="190"/>
      <c r="K301" s="190"/>
    </row>
    <row r="302" spans="1:11" ht="12">
      <c r="A302" s="224">
        <v>21</v>
      </c>
      <c r="C302" s="206"/>
      <c r="D302" s="206" t="s">
        <v>141</v>
      </c>
      <c r="E302" s="224">
        <v>21</v>
      </c>
      <c r="F302" s="291"/>
      <c r="G302" s="88">
        <v>3106</v>
      </c>
      <c r="H302" s="87">
        <f>30995544+84136+107434</f>
        <v>31187114</v>
      </c>
      <c r="I302" s="87"/>
      <c r="J302" s="190"/>
      <c r="K302" s="190"/>
    </row>
    <row r="303" spans="1:11" ht="12">
      <c r="A303" s="224">
        <v>22</v>
      </c>
      <c r="C303" s="206" t="s">
        <v>142</v>
      </c>
      <c r="D303" s="206" t="s">
        <v>143</v>
      </c>
      <c r="E303" s="224">
        <v>22</v>
      </c>
      <c r="F303" s="291"/>
      <c r="G303" s="88">
        <v>53</v>
      </c>
      <c r="H303" s="87">
        <v>1572898</v>
      </c>
      <c r="I303" s="87"/>
      <c r="J303" s="190"/>
      <c r="K303" s="190"/>
    </row>
    <row r="304" spans="1:11" ht="12">
      <c r="A304" s="224">
        <v>23</v>
      </c>
      <c r="D304" s="206" t="s">
        <v>144</v>
      </c>
      <c r="E304" s="224">
        <v>23</v>
      </c>
      <c r="F304" s="291"/>
      <c r="G304" s="88">
        <v>430</v>
      </c>
      <c r="H304" s="87">
        <f>4706036+2500476+11585</f>
        <v>7218097</v>
      </c>
      <c r="I304" s="87"/>
      <c r="J304" s="190"/>
      <c r="K304" s="190"/>
    </row>
    <row r="305" spans="1:11" ht="12">
      <c r="A305" s="224">
        <v>24</v>
      </c>
      <c r="C305" s="206" t="s">
        <v>151</v>
      </c>
      <c r="E305" s="224">
        <v>24</v>
      </c>
      <c r="F305" s="266"/>
      <c r="G305" s="80">
        <f>SUM(G301:G304)</f>
        <v>3892</v>
      </c>
      <c r="H305" s="79">
        <f>SUM(H301:H304)</f>
        <v>44484429</v>
      </c>
      <c r="I305" s="79"/>
      <c r="J305" s="190"/>
      <c r="K305" s="190"/>
    </row>
    <row r="306" spans="1:11" ht="12">
      <c r="A306" s="224">
        <v>25</v>
      </c>
      <c r="C306" s="206" t="s">
        <v>152</v>
      </c>
      <c r="E306" s="224">
        <v>25</v>
      </c>
      <c r="G306" s="82"/>
      <c r="H306" s="83"/>
      <c r="I306" s="83"/>
      <c r="J306" s="190"/>
      <c r="K306" s="190"/>
    </row>
    <row r="307" spans="1:11" ht="12">
      <c r="A307" s="224">
        <v>26</v>
      </c>
      <c r="C307" s="206" t="s">
        <v>139</v>
      </c>
      <c r="D307" s="206" t="s">
        <v>140</v>
      </c>
      <c r="E307" s="224">
        <v>26</v>
      </c>
      <c r="G307" s="82">
        <f aca="true" t="shared" si="0" ref="G307:H310">G283+G289+G295+G301</f>
        <v>739</v>
      </c>
      <c r="H307" s="83">
        <f t="shared" si="0"/>
        <v>11089595</v>
      </c>
      <c r="I307" s="83"/>
      <c r="J307" s="190"/>
      <c r="K307" s="190"/>
    </row>
    <row r="308" spans="1:11" ht="12">
      <c r="A308" s="224">
        <v>27</v>
      </c>
      <c r="C308" s="206"/>
      <c r="D308" s="206" t="s">
        <v>141</v>
      </c>
      <c r="E308" s="224">
        <v>27</v>
      </c>
      <c r="G308" s="82">
        <f t="shared" si="0"/>
        <v>6906</v>
      </c>
      <c r="H308" s="83">
        <f t="shared" si="0"/>
        <v>69261902</v>
      </c>
      <c r="I308" s="83"/>
      <c r="J308" s="190"/>
      <c r="K308" s="190"/>
    </row>
    <row r="309" spans="1:11" ht="12">
      <c r="A309" s="224">
        <v>28</v>
      </c>
      <c r="C309" s="206" t="s">
        <v>142</v>
      </c>
      <c r="D309" s="206" t="s">
        <v>143</v>
      </c>
      <c r="E309" s="224">
        <v>28</v>
      </c>
      <c r="G309" s="82">
        <f t="shared" si="0"/>
        <v>117</v>
      </c>
      <c r="H309" s="83">
        <f t="shared" si="0"/>
        <v>3411401</v>
      </c>
      <c r="I309" s="83"/>
      <c r="J309" s="190"/>
      <c r="K309" s="190"/>
    </row>
    <row r="310" spans="1:11" ht="12">
      <c r="A310" s="224">
        <v>29</v>
      </c>
      <c r="D310" s="206" t="s">
        <v>144</v>
      </c>
      <c r="E310" s="224">
        <v>29</v>
      </c>
      <c r="G310" s="82">
        <f t="shared" si="0"/>
        <v>914</v>
      </c>
      <c r="H310" s="83">
        <f>H286+H292+H298+H304</f>
        <v>15699635</v>
      </c>
      <c r="I310" s="83"/>
      <c r="J310" s="190"/>
      <c r="K310" s="190"/>
    </row>
    <row r="311" spans="1:11" ht="12">
      <c r="A311" s="224">
        <v>30</v>
      </c>
      <c r="E311" s="224">
        <v>30</v>
      </c>
      <c r="G311" s="80"/>
      <c r="H311" s="79"/>
      <c r="I311" s="83"/>
      <c r="J311" s="190"/>
      <c r="K311" s="190"/>
    </row>
    <row r="312" spans="1:11" ht="12">
      <c r="A312" s="224">
        <v>31</v>
      </c>
      <c r="C312" s="206" t="s">
        <v>153</v>
      </c>
      <c r="E312" s="224">
        <v>31</v>
      </c>
      <c r="G312" s="82">
        <f>SUM(G307:G308)</f>
        <v>7645</v>
      </c>
      <c r="H312" s="83">
        <f>SUM(H307:H308)</f>
        <v>80351497</v>
      </c>
      <c r="I312" s="83"/>
      <c r="J312" s="190"/>
      <c r="K312" s="190"/>
    </row>
    <row r="313" spans="1:11" ht="12">
      <c r="A313" s="224">
        <v>32</v>
      </c>
      <c r="C313" s="206" t="s">
        <v>154</v>
      </c>
      <c r="E313" s="224">
        <v>32</v>
      </c>
      <c r="G313" s="82">
        <f>SUM(G309:G310)</f>
        <v>1031</v>
      </c>
      <c r="H313" s="83">
        <f>SUM(H309:H310)</f>
        <v>19111036</v>
      </c>
      <c r="I313" s="83"/>
      <c r="J313" s="190"/>
      <c r="K313" s="190"/>
    </row>
    <row r="314" spans="1:11" ht="12">
      <c r="A314" s="224">
        <v>33</v>
      </c>
      <c r="C314" s="206" t="s">
        <v>155</v>
      </c>
      <c r="E314" s="224">
        <v>33</v>
      </c>
      <c r="F314" s="266"/>
      <c r="G314" s="80">
        <f>SUM(G307,G309)</f>
        <v>856</v>
      </c>
      <c r="H314" s="79">
        <f>SUM(H307,H309)</f>
        <v>14500996</v>
      </c>
      <c r="I314" s="79"/>
      <c r="J314" s="190"/>
      <c r="K314" s="190"/>
    </row>
    <row r="315" spans="1:11" ht="12">
      <c r="A315" s="224">
        <v>34</v>
      </c>
      <c r="C315" s="206" t="s">
        <v>156</v>
      </c>
      <c r="E315" s="224">
        <v>34</v>
      </c>
      <c r="F315" s="266"/>
      <c r="G315" s="80">
        <f>SUM(G308,G310)</f>
        <v>7820</v>
      </c>
      <c r="H315" s="79">
        <f>SUM(H308,H310)</f>
        <v>84961537</v>
      </c>
      <c r="I315" s="79"/>
      <c r="J315" s="190"/>
      <c r="K315" s="190"/>
    </row>
    <row r="316" spans="1:11" ht="12">
      <c r="A316" s="224"/>
      <c r="C316" s="217" t="s">
        <v>15</v>
      </c>
      <c r="D316" s="217" t="s">
        <v>15</v>
      </c>
      <c r="E316" s="224" t="s">
        <v>15</v>
      </c>
      <c r="F316" s="217" t="s">
        <v>15</v>
      </c>
      <c r="G316" s="217" t="s">
        <v>15</v>
      </c>
      <c r="H316" s="217" t="s">
        <v>15</v>
      </c>
      <c r="I316" s="217" t="s">
        <v>15</v>
      </c>
      <c r="J316" s="190"/>
      <c r="K316" s="190"/>
    </row>
    <row r="317" spans="1:11" ht="12">
      <c r="A317" s="224">
        <v>35</v>
      </c>
      <c r="C317" s="190" t="s">
        <v>157</v>
      </c>
      <c r="E317" s="224">
        <v>35</v>
      </c>
      <c r="G317" s="82">
        <f>SUM(G314:G315)</f>
        <v>8676</v>
      </c>
      <c r="H317" s="83">
        <f>SUM(H314:H315)</f>
        <v>99462533</v>
      </c>
      <c r="I317" s="83"/>
      <c r="J317" s="190"/>
      <c r="K317" s="190"/>
    </row>
    <row r="318" spans="1:11" ht="12">
      <c r="A318" s="221"/>
      <c r="C318" s="206" t="s">
        <v>158</v>
      </c>
      <c r="F318" s="292" t="s">
        <v>15</v>
      </c>
      <c r="G318" s="218"/>
      <c r="H318" s="219"/>
      <c r="I318" s="292"/>
      <c r="J318" s="190"/>
      <c r="K318" s="190"/>
    </row>
    <row r="319" spans="1:11" ht="12">
      <c r="A319" s="221"/>
      <c r="C319" s="206"/>
      <c r="F319" s="292"/>
      <c r="G319" s="218"/>
      <c r="H319" s="219"/>
      <c r="I319" s="292"/>
      <c r="J319" s="190"/>
      <c r="K319" s="190"/>
    </row>
    <row r="320" spans="1:11" ht="12">
      <c r="A320" s="221"/>
      <c r="J320" s="190"/>
      <c r="K320" s="190"/>
    </row>
    <row r="321" spans="1:11" ht="36" customHeight="1">
      <c r="A321" s="221">
        <v>36</v>
      </c>
      <c r="B321" s="236"/>
      <c r="C321" s="237" t="s">
        <v>62</v>
      </c>
      <c r="D321" s="237"/>
      <c r="E321" s="237"/>
      <c r="F321" s="237"/>
      <c r="G321" s="237"/>
      <c r="H321" s="237"/>
      <c r="I321" s="237"/>
      <c r="J321" s="237"/>
      <c r="K321" s="190"/>
    </row>
    <row r="322" spans="3:11" ht="12">
      <c r="C322" s="190" t="s">
        <v>159</v>
      </c>
      <c r="F322" s="292"/>
      <c r="G322" s="218"/>
      <c r="H322" s="257"/>
      <c r="I322" s="292"/>
      <c r="J322" s="218"/>
      <c r="K322" s="257"/>
    </row>
    <row r="323" spans="3:11" ht="12">
      <c r="C323" s="190" t="s">
        <v>11</v>
      </c>
      <c r="F323" s="292"/>
      <c r="G323" s="218"/>
      <c r="H323" s="257"/>
      <c r="I323" s="292"/>
      <c r="J323" s="218"/>
      <c r="K323" s="257"/>
    </row>
    <row r="324" ht="12">
      <c r="A324" s="206"/>
    </row>
    <row r="325" spans="1:12" s="239" customFormat="1" ht="12">
      <c r="A325" s="214" t="str">
        <f>$A$83</f>
        <v>Institution No.:  GFC</v>
      </c>
      <c r="E325" s="253"/>
      <c r="G325" s="254"/>
      <c r="H325" s="255"/>
      <c r="J325" s="254"/>
      <c r="K325" s="293" t="s">
        <v>160</v>
      </c>
      <c r="L325" s="190"/>
    </row>
    <row r="326" spans="4:11" s="239" customFormat="1" ht="12">
      <c r="D326" s="267" t="s">
        <v>161</v>
      </c>
      <c r="E326" s="253"/>
      <c r="G326" s="254"/>
      <c r="H326" s="255"/>
      <c r="J326" s="254"/>
      <c r="K326" s="255"/>
    </row>
    <row r="327" spans="1:12" ht="12">
      <c r="A327" s="214" t="str">
        <f>$A$42</f>
        <v>NAME: </v>
      </c>
      <c r="C327" s="190" t="str">
        <f>$D$20</f>
        <v>University of Colorado</v>
      </c>
      <c r="F327" s="294"/>
      <c r="G327" s="289"/>
      <c r="H327" s="290"/>
      <c r="J327" s="211"/>
      <c r="K327" s="216" t="str">
        <f>$K$3</f>
        <v>Date: October 13, 2014</v>
      </c>
      <c r="L327" s="239"/>
    </row>
    <row r="328" spans="1:11" ht="12">
      <c r="A328" s="217" t="s">
        <v>15</v>
      </c>
      <c r="B328" s="217" t="s">
        <v>15</v>
      </c>
      <c r="C328" s="217" t="s">
        <v>15</v>
      </c>
      <c r="D328" s="217" t="s">
        <v>15</v>
      </c>
      <c r="E328" s="217" t="s">
        <v>15</v>
      </c>
      <c r="F328" s="217" t="s">
        <v>15</v>
      </c>
      <c r="G328" s="218" t="s">
        <v>15</v>
      </c>
      <c r="H328" s="219" t="s">
        <v>15</v>
      </c>
      <c r="I328" s="217" t="s">
        <v>15</v>
      </c>
      <c r="J328" s="218" t="s">
        <v>15</v>
      </c>
      <c r="K328" s="219" t="s">
        <v>15</v>
      </c>
    </row>
    <row r="329" spans="1:11" ht="12">
      <c r="A329" s="220" t="s">
        <v>16</v>
      </c>
      <c r="E329" s="220" t="s">
        <v>16</v>
      </c>
      <c r="G329" s="222"/>
      <c r="H329" s="241" t="s">
        <v>18</v>
      </c>
      <c r="I329" s="242"/>
      <c r="J329" s="240"/>
      <c r="K329" s="241" t="s">
        <v>19</v>
      </c>
    </row>
    <row r="330" spans="1:11" ht="12">
      <c r="A330" s="220" t="s">
        <v>20</v>
      </c>
      <c r="C330" s="224" t="s">
        <v>78</v>
      </c>
      <c r="E330" s="220" t="s">
        <v>20</v>
      </c>
      <c r="G330" s="211"/>
      <c r="H330" s="241" t="s">
        <v>23</v>
      </c>
      <c r="I330" s="242"/>
      <c r="J330" s="240"/>
      <c r="K330" s="241" t="s">
        <v>24</v>
      </c>
    </row>
    <row r="331" spans="1:11" ht="12">
      <c r="A331" s="217" t="s">
        <v>15</v>
      </c>
      <c r="B331" s="217" t="s">
        <v>15</v>
      </c>
      <c r="C331" s="217" t="s">
        <v>15</v>
      </c>
      <c r="D331" s="217" t="s">
        <v>15</v>
      </c>
      <c r="E331" s="217" t="s">
        <v>15</v>
      </c>
      <c r="F331" s="217" t="s">
        <v>15</v>
      </c>
      <c r="G331" s="218" t="s">
        <v>15</v>
      </c>
      <c r="H331" s="219" t="s">
        <v>15</v>
      </c>
      <c r="I331" s="217" t="s">
        <v>15</v>
      </c>
      <c r="J331" s="218" t="s">
        <v>15</v>
      </c>
      <c r="K331" s="219" t="s">
        <v>15</v>
      </c>
    </row>
    <row r="332" spans="1:11" ht="12">
      <c r="A332" s="295">
        <v>1</v>
      </c>
      <c r="C332" s="206" t="s">
        <v>162</v>
      </c>
      <c r="E332" s="295">
        <v>1</v>
      </c>
      <c r="G332" s="211"/>
      <c r="H332" s="241" t="s">
        <v>163</v>
      </c>
      <c r="I332" s="242"/>
      <c r="J332" s="240"/>
      <c r="K332" s="241" t="s">
        <v>163</v>
      </c>
    </row>
    <row r="333" spans="1:11" ht="12">
      <c r="A333" s="295">
        <v>2</v>
      </c>
      <c r="C333" s="206" t="s">
        <v>59</v>
      </c>
      <c r="E333" s="295">
        <v>2</v>
      </c>
      <c r="G333" s="211"/>
      <c r="H333" s="257">
        <v>0</v>
      </c>
      <c r="J333" s="211"/>
      <c r="K333" s="257">
        <v>0</v>
      </c>
    </row>
    <row r="334" spans="1:11" ht="12">
      <c r="A334" s="221">
        <v>3</v>
      </c>
      <c r="C334" s="190" t="s">
        <v>164</v>
      </c>
      <c r="E334" s="221">
        <v>3</v>
      </c>
      <c r="F334" s="257"/>
      <c r="G334" s="257"/>
      <c r="H334" s="257"/>
      <c r="I334" s="257"/>
      <c r="J334" s="257"/>
      <c r="K334" s="257"/>
    </row>
    <row r="335" spans="1:11" ht="12">
      <c r="A335" s="295">
        <v>4</v>
      </c>
      <c r="C335" s="190" t="s">
        <v>165</v>
      </c>
      <c r="E335" s="295">
        <v>4</v>
      </c>
      <c r="F335" s="257"/>
      <c r="G335" s="257"/>
      <c r="H335" s="257"/>
      <c r="I335" s="257"/>
      <c r="J335" s="257"/>
      <c r="K335" s="257"/>
    </row>
    <row r="336" spans="1:11" ht="12">
      <c r="A336" s="295">
        <v>5</v>
      </c>
      <c r="C336" s="190" t="s">
        <v>166</v>
      </c>
      <c r="E336" s="295">
        <v>5</v>
      </c>
      <c r="F336" s="257"/>
      <c r="G336" s="257"/>
      <c r="H336" s="257"/>
      <c r="I336" s="257"/>
      <c r="J336" s="257"/>
      <c r="K336" s="257"/>
    </row>
    <row r="337" spans="1:11" ht="12">
      <c r="A337" s="295">
        <v>6</v>
      </c>
      <c r="E337" s="295">
        <v>6</v>
      </c>
      <c r="F337" s="257"/>
      <c r="G337" s="257"/>
      <c r="H337" s="257"/>
      <c r="I337" s="257"/>
      <c r="J337" s="257"/>
      <c r="K337" s="257"/>
    </row>
    <row r="338" spans="1:11" ht="12">
      <c r="A338" s="295">
        <v>7</v>
      </c>
      <c r="E338" s="295">
        <v>7</v>
      </c>
      <c r="F338" s="257"/>
      <c r="G338" s="257"/>
      <c r="H338" s="257"/>
      <c r="I338" s="257"/>
      <c r="J338" s="257"/>
      <c r="K338" s="257"/>
    </row>
    <row r="339" spans="1:11" ht="12">
      <c r="A339" s="295">
        <v>8</v>
      </c>
      <c r="E339" s="295">
        <v>8</v>
      </c>
      <c r="F339" s="257"/>
      <c r="G339" s="257"/>
      <c r="H339" s="257"/>
      <c r="I339" s="257"/>
      <c r="J339" s="257"/>
      <c r="K339" s="257"/>
    </row>
    <row r="340" spans="1:11" ht="12">
      <c r="A340" s="295">
        <v>9</v>
      </c>
      <c r="E340" s="295">
        <v>9</v>
      </c>
      <c r="F340" s="257"/>
      <c r="G340" s="257"/>
      <c r="H340" s="257"/>
      <c r="I340" s="257"/>
      <c r="J340" s="257"/>
      <c r="K340" s="257"/>
    </row>
    <row r="341" spans="1:11" ht="12">
      <c r="A341" s="295">
        <v>10</v>
      </c>
      <c r="E341" s="295">
        <v>10</v>
      </c>
      <c r="F341" s="257"/>
      <c r="G341" s="257"/>
      <c r="H341" s="257"/>
      <c r="I341" s="257"/>
      <c r="J341" s="257"/>
      <c r="K341" s="257"/>
    </row>
    <row r="342" spans="1:11" ht="12">
      <c r="A342" s="295">
        <v>11</v>
      </c>
      <c r="E342" s="295">
        <v>11</v>
      </c>
      <c r="F342" s="257"/>
      <c r="G342" s="257"/>
      <c r="H342" s="257"/>
      <c r="I342" s="257"/>
      <c r="J342" s="257"/>
      <c r="K342" s="257"/>
    </row>
    <row r="343" spans="1:11" ht="12">
      <c r="A343" s="295">
        <v>12</v>
      </c>
      <c r="E343" s="295">
        <v>12</v>
      </c>
      <c r="F343" s="257"/>
      <c r="G343" s="257"/>
      <c r="H343" s="257"/>
      <c r="I343" s="257"/>
      <c r="J343" s="257"/>
      <c r="K343" s="257"/>
    </row>
    <row r="344" spans="1:11" ht="12">
      <c r="A344" s="295">
        <v>13</v>
      </c>
      <c r="E344" s="295">
        <v>13</v>
      </c>
      <c r="F344" s="257"/>
      <c r="G344" s="257"/>
      <c r="H344" s="257"/>
      <c r="I344" s="257"/>
      <c r="J344" s="257"/>
      <c r="K344" s="257"/>
    </row>
    <row r="345" spans="1:11" ht="12">
      <c r="A345" s="295">
        <v>14</v>
      </c>
      <c r="C345" s="296" t="s">
        <v>43</v>
      </c>
      <c r="D345" s="297"/>
      <c r="E345" s="295">
        <v>14</v>
      </c>
      <c r="F345" s="257"/>
      <c r="G345" s="257"/>
      <c r="H345" s="257"/>
      <c r="I345" s="257"/>
      <c r="J345" s="257"/>
      <c r="K345" s="257"/>
    </row>
    <row r="346" spans="1:11" ht="12">
      <c r="A346" s="295">
        <v>15</v>
      </c>
      <c r="C346" s="296"/>
      <c r="D346" s="297"/>
      <c r="E346" s="295">
        <v>15</v>
      </c>
      <c r="F346" s="257"/>
      <c r="G346" s="257"/>
      <c r="H346" s="257"/>
      <c r="I346" s="257"/>
      <c r="J346" s="257"/>
      <c r="K346" s="257"/>
    </row>
    <row r="347" spans="1:11" ht="12">
      <c r="A347" s="295">
        <v>16</v>
      </c>
      <c r="E347" s="295">
        <v>16</v>
      </c>
      <c r="F347" s="257"/>
      <c r="G347" s="257"/>
      <c r="H347" s="257"/>
      <c r="I347" s="257"/>
      <c r="J347" s="257"/>
      <c r="K347" s="257"/>
    </row>
    <row r="348" spans="1:11" ht="12">
      <c r="A348" s="295">
        <v>17</v>
      </c>
      <c r="C348" s="206" t="s">
        <v>43</v>
      </c>
      <c r="E348" s="295">
        <v>17</v>
      </c>
      <c r="F348" s="257"/>
      <c r="G348" s="257"/>
      <c r="H348" s="257"/>
      <c r="I348" s="257"/>
      <c r="J348" s="257"/>
      <c r="K348" s="257"/>
    </row>
    <row r="349" spans="1:11" ht="12">
      <c r="A349" s="295">
        <v>18</v>
      </c>
      <c r="E349" s="295">
        <v>18</v>
      </c>
      <c r="F349" s="257"/>
      <c r="G349" s="257"/>
      <c r="H349" s="257"/>
      <c r="I349" s="257"/>
      <c r="J349" s="257" t="s">
        <v>43</v>
      </c>
      <c r="K349" s="257"/>
    </row>
    <row r="350" spans="1:11" ht="12">
      <c r="A350" s="295">
        <v>19</v>
      </c>
      <c r="E350" s="295">
        <v>19</v>
      </c>
      <c r="F350" s="257"/>
      <c r="G350" s="257"/>
      <c r="H350" s="257"/>
      <c r="I350" s="257"/>
      <c r="J350" s="257"/>
      <c r="K350" s="257"/>
    </row>
    <row r="351" spans="1:11" ht="12">
      <c r="A351" s="295"/>
      <c r="C351" s="296"/>
      <c r="E351" s="295"/>
      <c r="F351" s="292" t="s">
        <v>15</v>
      </c>
      <c r="G351" s="218" t="s">
        <v>15</v>
      </c>
      <c r="H351" s="219" t="s">
        <v>15</v>
      </c>
      <c r="I351" s="292" t="s">
        <v>15</v>
      </c>
      <c r="J351" s="218" t="s">
        <v>15</v>
      </c>
      <c r="K351" s="219" t="s">
        <v>15</v>
      </c>
    </row>
    <row r="352" spans="1:11" ht="12">
      <c r="A352" s="295">
        <v>20</v>
      </c>
      <c r="C352" s="296" t="s">
        <v>167</v>
      </c>
      <c r="E352" s="295">
        <v>20</v>
      </c>
      <c r="G352" s="79"/>
      <c r="H352" s="83">
        <f>SUM(H332:H350)</f>
        <v>0</v>
      </c>
      <c r="I352" s="83"/>
      <c r="J352" s="79"/>
      <c r="K352" s="83">
        <f>SUM(K332:K350)</f>
        <v>0</v>
      </c>
    </row>
    <row r="353" spans="1:11" ht="12">
      <c r="A353" s="298"/>
      <c r="C353" s="206"/>
      <c r="E353" s="252"/>
      <c r="F353" s="292" t="s">
        <v>15</v>
      </c>
      <c r="G353" s="218" t="s">
        <v>15</v>
      </c>
      <c r="H353" s="219" t="s">
        <v>15</v>
      </c>
      <c r="I353" s="292" t="s">
        <v>15</v>
      </c>
      <c r="J353" s="218" t="s">
        <v>15</v>
      </c>
      <c r="K353" s="219" t="s">
        <v>15</v>
      </c>
    </row>
    <row r="354" spans="3:11" ht="12">
      <c r="C354" s="190" t="s">
        <v>168</v>
      </c>
      <c r="F354" s="292"/>
      <c r="G354" s="218"/>
      <c r="H354" s="257"/>
      <c r="I354" s="292"/>
      <c r="J354" s="218"/>
      <c r="K354" s="257"/>
    </row>
    <row r="355" spans="3:11" ht="12">
      <c r="C355" s="190" t="s">
        <v>169</v>
      </c>
      <c r="F355" s="292"/>
      <c r="G355" s="218"/>
      <c r="H355" s="257"/>
      <c r="I355" s="292"/>
      <c r="J355" s="218"/>
      <c r="K355" s="257"/>
    </row>
    <row r="356" ht="12">
      <c r="A356" s="206"/>
    </row>
    <row r="357" spans="1:12" s="239" customFormat="1" ht="12">
      <c r="A357" s="214" t="str">
        <f>$A$83</f>
        <v>Institution No.:  GFC</v>
      </c>
      <c r="E357" s="253"/>
      <c r="G357" s="254"/>
      <c r="H357" s="255"/>
      <c r="J357" s="254"/>
      <c r="K357" s="212" t="s">
        <v>170</v>
      </c>
      <c r="L357" s="190"/>
    </row>
    <row r="358" spans="4:11" s="239" customFormat="1" ht="12">
      <c r="D358" s="267" t="s">
        <v>171</v>
      </c>
      <c r="E358" s="253"/>
      <c r="G358" s="254"/>
      <c r="H358" s="255"/>
      <c r="J358" s="254"/>
      <c r="K358" s="255"/>
    </row>
    <row r="359" spans="1:12" ht="12">
      <c r="A359" s="214" t="str">
        <f>$A$42</f>
        <v>NAME: </v>
      </c>
      <c r="C359" s="190" t="str">
        <f>$D$20</f>
        <v>University of Colorado</v>
      </c>
      <c r="F359" s="294"/>
      <c r="G359" s="289"/>
      <c r="H359" s="257"/>
      <c r="J359" s="211"/>
      <c r="K359" s="216" t="str">
        <f>$K$3</f>
        <v>Date: October 13, 2014</v>
      </c>
      <c r="L359" s="239"/>
    </row>
    <row r="360" spans="1:11" ht="12">
      <c r="A360" s="217" t="s">
        <v>15</v>
      </c>
      <c r="B360" s="217" t="s">
        <v>15</v>
      </c>
      <c r="C360" s="217" t="s">
        <v>15</v>
      </c>
      <c r="D360" s="217" t="s">
        <v>15</v>
      </c>
      <c r="E360" s="217" t="s">
        <v>15</v>
      </c>
      <c r="F360" s="217" t="s">
        <v>15</v>
      </c>
      <c r="G360" s="218" t="s">
        <v>15</v>
      </c>
      <c r="H360" s="219" t="s">
        <v>15</v>
      </c>
      <c r="I360" s="217" t="s">
        <v>15</v>
      </c>
      <c r="J360" s="218" t="s">
        <v>15</v>
      </c>
      <c r="K360" s="219" t="s">
        <v>15</v>
      </c>
    </row>
    <row r="361" spans="1:11" ht="12">
      <c r="A361" s="220" t="s">
        <v>16</v>
      </c>
      <c r="E361" s="220" t="s">
        <v>16</v>
      </c>
      <c r="G361" s="222"/>
      <c r="H361" s="241" t="s">
        <v>18</v>
      </c>
      <c r="I361" s="242"/>
      <c r="J361" s="240"/>
      <c r="K361" s="241" t="s">
        <v>19</v>
      </c>
    </row>
    <row r="362" spans="1:11" ht="12">
      <c r="A362" s="220" t="s">
        <v>20</v>
      </c>
      <c r="C362" s="224" t="s">
        <v>78</v>
      </c>
      <c r="E362" s="220" t="s">
        <v>20</v>
      </c>
      <c r="G362" s="211"/>
      <c r="H362" s="241" t="s">
        <v>23</v>
      </c>
      <c r="I362" s="242"/>
      <c r="J362" s="240"/>
      <c r="K362" s="241" t="s">
        <v>24</v>
      </c>
    </row>
    <row r="363" spans="1:11" ht="12">
      <c r="A363" s="217" t="s">
        <v>15</v>
      </c>
      <c r="B363" s="217" t="s">
        <v>15</v>
      </c>
      <c r="C363" s="217" t="s">
        <v>15</v>
      </c>
      <c r="D363" s="217" t="s">
        <v>15</v>
      </c>
      <c r="E363" s="217" t="s">
        <v>15</v>
      </c>
      <c r="F363" s="217" t="s">
        <v>15</v>
      </c>
      <c r="G363" s="218" t="s">
        <v>15</v>
      </c>
      <c r="H363" s="219" t="s">
        <v>15</v>
      </c>
      <c r="I363" s="217" t="s">
        <v>15</v>
      </c>
      <c r="J363" s="218" t="s">
        <v>15</v>
      </c>
      <c r="K363" s="219" t="s">
        <v>15</v>
      </c>
    </row>
    <row r="364" spans="1:11" ht="12">
      <c r="A364" s="299"/>
      <c r="C364" s="234" t="s">
        <v>172</v>
      </c>
      <c r="E364" s="299"/>
      <c r="G364" s="79"/>
      <c r="H364" s="79"/>
      <c r="I364" s="83"/>
      <c r="J364" s="79"/>
      <c r="K364" s="79"/>
    </row>
    <row r="365" spans="1:11" ht="12">
      <c r="A365" s="295">
        <v>1</v>
      </c>
      <c r="C365" s="300" t="s">
        <v>173</v>
      </c>
      <c r="E365" s="295">
        <v>1</v>
      </c>
      <c r="G365" s="79"/>
      <c r="H365" s="79">
        <v>4553884</v>
      </c>
      <c r="I365" s="83"/>
      <c r="J365" s="79"/>
      <c r="K365" s="79">
        <v>4715502</v>
      </c>
    </row>
    <row r="366" spans="1:11" ht="12">
      <c r="A366" s="295">
        <v>2</v>
      </c>
      <c r="C366" s="207" t="s">
        <v>174</v>
      </c>
      <c r="E366" s="295">
        <v>2</v>
      </c>
      <c r="F366" s="207"/>
      <c r="G366" s="87"/>
      <c r="H366" s="87">
        <v>1134044</v>
      </c>
      <c r="I366" s="87"/>
      <c r="J366" s="87"/>
      <c r="K366" s="87">
        <v>1365900</v>
      </c>
    </row>
    <row r="367" spans="1:11" ht="12">
      <c r="A367" s="295">
        <v>3</v>
      </c>
      <c r="C367" s="207" t="s">
        <v>175</v>
      </c>
      <c r="E367" s="295">
        <v>3</v>
      </c>
      <c r="F367" s="207"/>
      <c r="G367" s="87"/>
      <c r="H367" s="87">
        <f>2442923</f>
        <v>2442923</v>
      </c>
      <c r="I367" s="87"/>
      <c r="J367" s="87"/>
      <c r="K367" s="87">
        <f>1659309+911327</f>
        <v>2570636</v>
      </c>
    </row>
    <row r="368" spans="1:11" ht="12">
      <c r="A368" s="295">
        <v>4</v>
      </c>
      <c r="C368" s="207" t="s">
        <v>176</v>
      </c>
      <c r="E368" s="295">
        <v>4</v>
      </c>
      <c r="F368" s="207"/>
      <c r="G368" s="87"/>
      <c r="H368" s="87"/>
      <c r="I368" s="87"/>
      <c r="J368" s="87"/>
      <c r="K368" s="87"/>
    </row>
    <row r="369" spans="1:11" ht="12">
      <c r="A369" s="295">
        <v>5</v>
      </c>
      <c r="C369" s="207" t="s">
        <v>177</v>
      </c>
      <c r="E369" s="295">
        <v>5</v>
      </c>
      <c r="F369" s="207"/>
      <c r="G369" s="87"/>
      <c r="H369" s="87">
        <v>1550</v>
      </c>
      <c r="I369" s="87"/>
      <c r="J369" s="87"/>
      <c r="K369" s="87"/>
    </row>
    <row r="370" spans="1:11" ht="12">
      <c r="A370" s="295">
        <v>6</v>
      </c>
      <c r="C370" s="207" t="s">
        <v>178</v>
      </c>
      <c r="E370" s="295">
        <v>6</v>
      </c>
      <c r="F370" s="207"/>
      <c r="G370" s="87"/>
      <c r="H370" s="87"/>
      <c r="I370" s="87"/>
      <c r="J370" s="87"/>
      <c r="K370" s="87"/>
    </row>
    <row r="371" spans="1:11" ht="12">
      <c r="A371" s="295">
        <v>7</v>
      </c>
      <c r="C371" s="207" t="s">
        <v>179</v>
      </c>
      <c r="E371" s="295">
        <v>7</v>
      </c>
      <c r="F371" s="207"/>
      <c r="G371" s="87"/>
      <c r="H371" s="87"/>
      <c r="I371" s="87"/>
      <c r="J371" s="87"/>
      <c r="K371" s="87"/>
    </row>
    <row r="372" spans="1:11" ht="12">
      <c r="A372" s="295">
        <v>8</v>
      </c>
      <c r="C372" s="207" t="s">
        <v>180</v>
      </c>
      <c r="E372" s="295">
        <v>8</v>
      </c>
      <c r="F372" s="292"/>
      <c r="G372" s="218"/>
      <c r="H372" s="219"/>
      <c r="I372" s="292"/>
      <c r="J372" s="218"/>
      <c r="K372" s="219"/>
    </row>
    <row r="373" spans="1:11" ht="12">
      <c r="A373" s="295">
        <v>9</v>
      </c>
      <c r="C373" s="207"/>
      <c r="E373" s="295">
        <v>9</v>
      </c>
      <c r="F373" s="292"/>
      <c r="G373" s="218"/>
      <c r="H373" s="219"/>
      <c r="I373" s="292"/>
      <c r="J373" s="218"/>
      <c r="K373" s="219"/>
    </row>
    <row r="374" spans="1:11" ht="12">
      <c r="A374" s="295">
        <v>10</v>
      </c>
      <c r="C374" s="207"/>
      <c r="E374" s="295">
        <v>10</v>
      </c>
      <c r="F374" s="292"/>
      <c r="G374" s="218"/>
      <c r="H374" s="219"/>
      <c r="I374" s="292"/>
      <c r="J374" s="218"/>
      <c r="K374" s="219"/>
    </row>
    <row r="375" spans="1:11" ht="12">
      <c r="A375" s="295">
        <v>11</v>
      </c>
      <c r="C375" s="207"/>
      <c r="E375" s="295">
        <v>11</v>
      </c>
      <c r="F375" s="292"/>
      <c r="G375" s="218"/>
      <c r="H375" s="219"/>
      <c r="I375" s="292"/>
      <c r="J375" s="218"/>
      <c r="K375" s="219"/>
    </row>
    <row r="376" spans="1:11" ht="12">
      <c r="A376" s="295">
        <v>12</v>
      </c>
      <c r="C376" s="207"/>
      <c r="E376" s="295">
        <v>12</v>
      </c>
      <c r="F376" s="292"/>
      <c r="G376" s="218"/>
      <c r="H376" s="219"/>
      <c r="I376" s="292"/>
      <c r="J376" s="218"/>
      <c r="K376" s="219"/>
    </row>
    <row r="377" spans="1:11" ht="12">
      <c r="A377" s="295">
        <v>13</v>
      </c>
      <c r="C377" s="207"/>
      <c r="E377" s="295">
        <v>13</v>
      </c>
      <c r="F377" s="292"/>
      <c r="G377" s="218"/>
      <c r="H377" s="219"/>
      <c r="I377" s="292"/>
      <c r="J377" s="218"/>
      <c r="K377" s="219"/>
    </row>
    <row r="378" spans="1:11" ht="12">
      <c r="A378" s="295">
        <v>14</v>
      </c>
      <c r="C378" s="207"/>
      <c r="E378" s="295">
        <v>14</v>
      </c>
      <c r="F378" s="292"/>
      <c r="G378" s="218"/>
      <c r="H378" s="219"/>
      <c r="I378" s="292"/>
      <c r="J378" s="218"/>
      <c r="K378" s="219"/>
    </row>
    <row r="379" spans="1:11" ht="12">
      <c r="A379" s="295">
        <v>15</v>
      </c>
      <c r="E379" s="295">
        <v>15</v>
      </c>
      <c r="F379" s="207"/>
      <c r="G379" s="87"/>
      <c r="H379" s="87"/>
      <c r="I379" s="87"/>
      <c r="J379" s="87"/>
      <c r="K379" s="87"/>
    </row>
    <row r="380" spans="1:11" ht="12">
      <c r="A380" s="295"/>
      <c r="C380" s="207"/>
      <c r="E380" s="295"/>
      <c r="F380" s="207"/>
      <c r="G380" s="87"/>
      <c r="H380" s="87"/>
      <c r="I380" s="87"/>
      <c r="J380" s="87"/>
      <c r="K380" s="87"/>
    </row>
    <row r="381" spans="1:11" ht="12">
      <c r="A381" s="295">
        <v>16</v>
      </c>
      <c r="C381" s="207" t="s">
        <v>181</v>
      </c>
      <c r="E381" s="295">
        <v>16</v>
      </c>
      <c r="F381" s="207"/>
      <c r="G381" s="87"/>
      <c r="H381" s="87">
        <v>70928</v>
      </c>
      <c r="I381" s="87"/>
      <c r="J381" s="87"/>
      <c r="K381" s="87"/>
    </row>
    <row r="382" spans="1:11" ht="12">
      <c r="A382" s="295">
        <v>17</v>
      </c>
      <c r="C382" s="207" t="s">
        <v>182</v>
      </c>
      <c r="E382" s="295">
        <v>17</v>
      </c>
      <c r="F382" s="207"/>
      <c r="G382" s="87"/>
      <c r="H382" s="87"/>
      <c r="I382" s="87"/>
      <c r="J382" s="87"/>
      <c r="K382" s="87"/>
    </row>
    <row r="383" spans="1:11" ht="12">
      <c r="A383" s="295">
        <v>18</v>
      </c>
      <c r="C383" s="207" t="s">
        <v>183</v>
      </c>
      <c r="E383" s="295">
        <v>18</v>
      </c>
      <c r="F383" s="207"/>
      <c r="G383" s="87"/>
      <c r="H383" s="87">
        <f>237553+1912+-199</f>
        <v>239266</v>
      </c>
      <c r="I383" s="87"/>
      <c r="J383" s="87"/>
      <c r="K383" s="87"/>
    </row>
    <row r="384" spans="1:11" ht="12">
      <c r="A384" s="295">
        <v>19</v>
      </c>
      <c r="C384" s="207" t="s">
        <v>43</v>
      </c>
      <c r="E384" s="295">
        <v>19</v>
      </c>
      <c r="F384" s="207"/>
      <c r="G384" s="87"/>
      <c r="H384" s="87"/>
      <c r="I384" s="87"/>
      <c r="J384" s="87"/>
      <c r="K384" s="87"/>
    </row>
    <row r="385" spans="1:11" ht="12">
      <c r="A385" s="221">
        <v>20</v>
      </c>
      <c r="C385" s="207"/>
      <c r="E385" s="221">
        <v>20</v>
      </c>
      <c r="F385" s="292"/>
      <c r="G385" s="218"/>
      <c r="H385" s="219"/>
      <c r="I385" s="292"/>
      <c r="J385" s="218"/>
      <c r="K385" s="219"/>
    </row>
    <row r="386" spans="1:11" ht="12">
      <c r="A386" s="221">
        <v>21</v>
      </c>
      <c r="C386" s="207"/>
      <c r="E386" s="221">
        <v>21</v>
      </c>
      <c r="F386" s="292"/>
      <c r="G386" s="218"/>
      <c r="H386" s="219"/>
      <c r="I386" s="292"/>
      <c r="J386" s="218"/>
      <c r="K386" s="219"/>
    </row>
    <row r="387" spans="1:11" ht="12">
      <c r="A387" s="221">
        <v>22</v>
      </c>
      <c r="C387" s="207"/>
      <c r="E387" s="221">
        <v>22</v>
      </c>
      <c r="F387" s="292"/>
      <c r="G387" s="218"/>
      <c r="H387" s="219"/>
      <c r="I387" s="292"/>
      <c r="J387" s="218"/>
      <c r="K387" s="219"/>
    </row>
    <row r="388" spans="1:11" ht="12">
      <c r="A388" s="221">
        <v>23</v>
      </c>
      <c r="C388" s="207"/>
      <c r="E388" s="221">
        <v>23</v>
      </c>
      <c r="F388" s="292"/>
      <c r="G388" s="218"/>
      <c r="H388" s="219"/>
      <c r="I388" s="292"/>
      <c r="J388" s="218"/>
      <c r="K388" s="219"/>
    </row>
    <row r="389" spans="1:11" ht="12">
      <c r="A389" s="221">
        <v>24</v>
      </c>
      <c r="C389" s="207"/>
      <c r="E389" s="221">
        <v>24</v>
      </c>
      <c r="F389" s="292"/>
      <c r="G389" s="218"/>
      <c r="H389" s="219"/>
      <c r="I389" s="292"/>
      <c r="J389" s="218"/>
      <c r="K389" s="219"/>
    </row>
    <row r="390" spans="1:11" ht="12">
      <c r="A390" s="295"/>
      <c r="C390" s="207"/>
      <c r="E390" s="295"/>
      <c r="F390" s="292" t="s">
        <v>15</v>
      </c>
      <c r="G390" s="218" t="s">
        <v>15</v>
      </c>
      <c r="H390" s="219"/>
      <c r="I390" s="292"/>
      <c r="J390" s="218"/>
      <c r="K390" s="219"/>
    </row>
    <row r="391" spans="1:11" ht="12">
      <c r="A391" s="295">
        <v>25</v>
      </c>
      <c r="C391" s="206" t="s">
        <v>184</v>
      </c>
      <c r="E391" s="295">
        <v>25</v>
      </c>
      <c r="G391" s="79"/>
      <c r="H391" s="83">
        <f>SUM(H365:H389)</f>
        <v>8442595</v>
      </c>
      <c r="I391" s="83"/>
      <c r="J391" s="79"/>
      <c r="K391" s="83">
        <f>SUM(K365:K389)</f>
        <v>8652038</v>
      </c>
    </row>
    <row r="392" spans="1:11" ht="12">
      <c r="A392" s="295"/>
      <c r="C392" s="206"/>
      <c r="E392" s="295"/>
      <c r="F392" s="292" t="s">
        <v>15</v>
      </c>
      <c r="G392" s="218" t="s">
        <v>15</v>
      </c>
      <c r="H392" s="219"/>
      <c r="I392" s="292"/>
      <c r="J392" s="218"/>
      <c r="K392" s="219"/>
    </row>
    <row r="393" spans="1:11" ht="12">
      <c r="A393" s="295">
        <v>26</v>
      </c>
      <c r="C393" s="206" t="s">
        <v>185</v>
      </c>
      <c r="E393" s="295">
        <v>26</v>
      </c>
      <c r="G393" s="79"/>
      <c r="H393" s="79">
        <v>-3067298</v>
      </c>
      <c r="I393" s="83"/>
      <c r="J393" s="79"/>
      <c r="K393" s="79">
        <v>0</v>
      </c>
    </row>
    <row r="394" spans="1:11" ht="12">
      <c r="A394" s="295">
        <v>27</v>
      </c>
      <c r="E394" s="295">
        <v>27</v>
      </c>
      <c r="G394" s="79"/>
      <c r="H394" s="79"/>
      <c r="I394" s="83"/>
      <c r="J394" s="79"/>
      <c r="K394" s="79"/>
    </row>
    <row r="395" spans="1:11" ht="12">
      <c r="A395" s="295">
        <v>28</v>
      </c>
      <c r="E395" s="295">
        <v>28</v>
      </c>
      <c r="G395" s="83"/>
      <c r="H395" s="83"/>
      <c r="I395" s="83"/>
      <c r="J395" s="83"/>
      <c r="K395" s="83"/>
    </row>
    <row r="396" spans="1:11" ht="12">
      <c r="A396" s="295">
        <v>29</v>
      </c>
      <c r="C396" s="190" t="s">
        <v>43</v>
      </c>
      <c r="E396" s="295">
        <v>29</v>
      </c>
      <c r="G396" s="83"/>
      <c r="H396" s="83"/>
      <c r="I396" s="83"/>
      <c r="J396" s="83"/>
      <c r="K396" s="83"/>
    </row>
    <row r="397" spans="1:11" ht="12">
      <c r="A397" s="295"/>
      <c r="C397" s="296"/>
      <c r="E397" s="295"/>
      <c r="F397" s="292" t="s">
        <v>15</v>
      </c>
      <c r="G397" s="218" t="s">
        <v>15</v>
      </c>
      <c r="H397" s="219"/>
      <c r="I397" s="292"/>
      <c r="J397" s="218"/>
      <c r="K397" s="219"/>
    </row>
    <row r="398" spans="1:11" ht="12">
      <c r="A398" s="295">
        <v>30</v>
      </c>
      <c r="C398" s="296" t="s">
        <v>186</v>
      </c>
      <c r="E398" s="295">
        <v>30</v>
      </c>
      <c r="G398" s="79"/>
      <c r="H398" s="83">
        <f>SUM(H391:H396)</f>
        <v>5375297</v>
      </c>
      <c r="I398" s="83"/>
      <c r="J398" s="79"/>
      <c r="K398" s="83">
        <f>SUM(K391:K396)</f>
        <v>8652038</v>
      </c>
    </row>
    <row r="399" spans="1:11" ht="12">
      <c r="A399" s="298"/>
      <c r="C399" s="206"/>
      <c r="E399" s="252"/>
      <c r="F399" s="292" t="s">
        <v>15</v>
      </c>
      <c r="G399" s="218" t="s">
        <v>15</v>
      </c>
      <c r="H399" s="219" t="s">
        <v>15</v>
      </c>
      <c r="I399" s="292" t="s">
        <v>15</v>
      </c>
      <c r="J399" s="218" t="s">
        <v>15</v>
      </c>
      <c r="K399" s="219" t="s">
        <v>15</v>
      </c>
    </row>
    <row r="400" spans="3:11" ht="12">
      <c r="C400" s="190" t="s">
        <v>168</v>
      </c>
      <c r="F400" s="292"/>
      <c r="G400" s="218"/>
      <c r="H400" s="257"/>
      <c r="I400" s="292"/>
      <c r="J400" s="218"/>
      <c r="K400" s="257"/>
    </row>
    <row r="401" spans="3:11" ht="12">
      <c r="C401" s="190" t="s">
        <v>169</v>
      </c>
      <c r="F401" s="292"/>
      <c r="G401" s="218"/>
      <c r="H401" s="257"/>
      <c r="I401" s="292"/>
      <c r="J401" s="218"/>
      <c r="K401" s="257"/>
    </row>
    <row r="402" spans="3:11" ht="12">
      <c r="C402" s="190" t="s">
        <v>187</v>
      </c>
      <c r="F402" s="292"/>
      <c r="G402" s="218"/>
      <c r="H402" s="257"/>
      <c r="I402" s="292"/>
      <c r="J402" s="218"/>
      <c r="K402" s="257"/>
    </row>
    <row r="403" spans="3:11" ht="12">
      <c r="C403" s="190" t="s">
        <v>188</v>
      </c>
      <c r="F403" s="292"/>
      <c r="G403" s="218"/>
      <c r="H403" s="257"/>
      <c r="I403" s="292"/>
      <c r="J403" s="218"/>
      <c r="K403" s="257"/>
    </row>
    <row r="404" spans="3:11" ht="12">
      <c r="C404" s="190" t="s">
        <v>189</v>
      </c>
      <c r="F404" s="292"/>
      <c r="G404" s="218"/>
      <c r="H404" s="257"/>
      <c r="I404" s="292"/>
      <c r="J404" s="218"/>
      <c r="K404" s="257"/>
    </row>
    <row r="405" spans="3:11" ht="12">
      <c r="C405" s="190" t="s">
        <v>190</v>
      </c>
      <c r="F405" s="292"/>
      <c r="G405" s="218"/>
      <c r="H405" s="257"/>
      <c r="I405" s="292"/>
      <c r="J405" s="218"/>
      <c r="K405" s="257"/>
    </row>
    <row r="406" spans="6:11" ht="12">
      <c r="F406" s="292"/>
      <c r="G406" s="218"/>
      <c r="H406" s="257"/>
      <c r="I406" s="292"/>
      <c r="J406" s="218"/>
      <c r="K406" s="257"/>
    </row>
    <row r="407" spans="1:11" ht="12">
      <c r="A407" s="298"/>
      <c r="C407" s="206"/>
      <c r="E407" s="252"/>
      <c r="F407" s="292"/>
      <c r="G407" s="218"/>
      <c r="H407" s="219"/>
      <c r="I407" s="292"/>
      <c r="J407" s="218"/>
      <c r="K407" s="219"/>
    </row>
    <row r="410" spans="1:12" s="239" customFormat="1" ht="12">
      <c r="A410" s="214" t="str">
        <f>$A$83</f>
        <v>Institution No.:  GFC</v>
      </c>
      <c r="E410" s="253"/>
      <c r="G410" s="254"/>
      <c r="H410" s="255"/>
      <c r="J410" s="254"/>
      <c r="K410" s="212" t="s">
        <v>191</v>
      </c>
      <c r="L410" s="190"/>
    </row>
    <row r="411" spans="1:12" ht="12.75" customHeight="1">
      <c r="A411" s="256" t="s">
        <v>192</v>
      </c>
      <c r="B411" s="256"/>
      <c r="C411" s="256"/>
      <c r="D411" s="256"/>
      <c r="E411" s="256"/>
      <c r="F411" s="256"/>
      <c r="G411" s="256"/>
      <c r="H411" s="256"/>
      <c r="I411" s="256"/>
      <c r="J411" s="256"/>
      <c r="K411" s="256"/>
      <c r="L411" s="239"/>
    </row>
    <row r="412" spans="1:11" ht="12">
      <c r="A412" s="214" t="str">
        <f>$A$42</f>
        <v>NAME: </v>
      </c>
      <c r="C412" s="190" t="str">
        <f>$D$20</f>
        <v>University of Colorado</v>
      </c>
      <c r="H412" s="257"/>
      <c r="J412" s="211"/>
      <c r="K412" s="216" t="str">
        <f>$K$3</f>
        <v>Date: October 13, 2014</v>
      </c>
    </row>
    <row r="413" spans="1:11" ht="12">
      <c r="A413" s="217" t="s">
        <v>15</v>
      </c>
      <c r="B413" s="217" t="s">
        <v>15</v>
      </c>
      <c r="C413" s="217" t="s">
        <v>15</v>
      </c>
      <c r="D413" s="217" t="s">
        <v>15</v>
      </c>
      <c r="E413" s="217" t="s">
        <v>15</v>
      </c>
      <c r="F413" s="217" t="s">
        <v>15</v>
      </c>
      <c r="G413" s="218" t="s">
        <v>15</v>
      </c>
      <c r="H413" s="219" t="s">
        <v>15</v>
      </c>
      <c r="I413" s="217" t="s">
        <v>15</v>
      </c>
      <c r="J413" s="218" t="s">
        <v>15</v>
      </c>
      <c r="K413" s="219" t="s">
        <v>15</v>
      </c>
    </row>
    <row r="414" spans="1:11" ht="12">
      <c r="A414" s="220" t="s">
        <v>16</v>
      </c>
      <c r="E414" s="220" t="s">
        <v>16</v>
      </c>
      <c r="F414" s="221"/>
      <c r="G414" s="222"/>
      <c r="H414" s="241" t="s">
        <v>18</v>
      </c>
      <c r="I414" s="242"/>
      <c r="J414" s="240"/>
      <c r="K414" s="241" t="s">
        <v>19</v>
      </c>
    </row>
    <row r="415" spans="1:11" ht="12">
      <c r="A415" s="220" t="s">
        <v>20</v>
      </c>
      <c r="C415" s="224" t="s">
        <v>78</v>
      </c>
      <c r="E415" s="220" t="s">
        <v>20</v>
      </c>
      <c r="F415" s="221"/>
      <c r="G415" s="222"/>
      <c r="H415" s="241" t="s">
        <v>23</v>
      </c>
      <c r="I415" s="242"/>
      <c r="J415" s="240"/>
      <c r="K415" s="241" t="s">
        <v>24</v>
      </c>
    </row>
    <row r="416" spans="1:11" ht="12">
      <c r="A416" s="217" t="s">
        <v>15</v>
      </c>
      <c r="B416" s="217" t="s">
        <v>15</v>
      </c>
      <c r="C416" s="217" t="s">
        <v>15</v>
      </c>
      <c r="D416" s="217" t="s">
        <v>15</v>
      </c>
      <c r="E416" s="217" t="s">
        <v>15</v>
      </c>
      <c r="F416" s="217" t="s">
        <v>15</v>
      </c>
      <c r="G416" s="218" t="s">
        <v>15</v>
      </c>
      <c r="H416" s="219" t="s">
        <v>15</v>
      </c>
      <c r="I416" s="217" t="s">
        <v>15</v>
      </c>
      <c r="J416" s="218" t="s">
        <v>15</v>
      </c>
      <c r="K416" s="219" t="s">
        <v>15</v>
      </c>
    </row>
    <row r="417" spans="1:11" ht="12">
      <c r="A417" s="295">
        <v>1</v>
      </c>
      <c r="C417" s="206" t="s">
        <v>193</v>
      </c>
      <c r="E417" s="295">
        <v>1</v>
      </c>
      <c r="F417" s="207"/>
      <c r="G417" s="208"/>
      <c r="I417" s="207"/>
      <c r="J417" s="208"/>
      <c r="K417" s="209" t="s">
        <v>270</v>
      </c>
    </row>
    <row r="418" spans="1:11" ht="12">
      <c r="A418" s="295">
        <f aca="true" t="shared" si="1" ref="A418:A440">(A417+1)</f>
        <v>2</v>
      </c>
      <c r="C418" s="206" t="s">
        <v>194</v>
      </c>
      <c r="E418" s="295">
        <f aca="true" t="shared" si="2" ref="E418:E440">(E417+1)</f>
        <v>2</v>
      </c>
      <c r="F418" s="207"/>
      <c r="G418" s="115"/>
      <c r="H418" s="115"/>
      <c r="I418" s="115"/>
      <c r="J418" s="115"/>
      <c r="K418" s="115"/>
    </row>
    <row r="419" spans="1:11" ht="12">
      <c r="A419" s="295">
        <f t="shared" si="1"/>
        <v>3</v>
      </c>
      <c r="C419" s="206"/>
      <c r="E419" s="295">
        <f t="shared" si="2"/>
        <v>3</v>
      </c>
      <c r="F419" s="207"/>
      <c r="G419" s="115"/>
      <c r="H419" s="115"/>
      <c r="I419" s="115"/>
      <c r="J419" s="115"/>
      <c r="K419" s="115"/>
    </row>
    <row r="420" spans="1:11" ht="12">
      <c r="A420" s="295">
        <f t="shared" si="1"/>
        <v>4</v>
      </c>
      <c r="C420" s="206"/>
      <c r="E420" s="295">
        <f t="shared" si="2"/>
        <v>4</v>
      </c>
      <c r="F420" s="207"/>
      <c r="G420" s="115"/>
      <c r="H420" s="115"/>
      <c r="I420" s="115"/>
      <c r="J420" s="115"/>
      <c r="K420" s="115"/>
    </row>
    <row r="421" spans="1:11" ht="12">
      <c r="A421" s="295">
        <f>(A420+1)</f>
        <v>5</v>
      </c>
      <c r="C421" s="207"/>
      <c r="E421" s="295">
        <f>(E420+1)</f>
        <v>5</v>
      </c>
      <c r="F421" s="207"/>
      <c r="G421" s="115"/>
      <c r="H421" s="115"/>
      <c r="I421" s="115"/>
      <c r="J421" s="115"/>
      <c r="K421" s="115"/>
    </row>
    <row r="422" spans="1:11" ht="12">
      <c r="A422" s="295">
        <f t="shared" si="1"/>
        <v>6</v>
      </c>
      <c r="C422" s="207"/>
      <c r="E422" s="295">
        <f t="shared" si="2"/>
        <v>6</v>
      </c>
      <c r="F422" s="207"/>
      <c r="G422" s="115"/>
      <c r="H422" s="115"/>
      <c r="I422" s="115"/>
      <c r="J422" s="115"/>
      <c r="K422" s="115"/>
    </row>
    <row r="423" spans="1:11" ht="12">
      <c r="A423" s="295">
        <f>(A422+1)</f>
        <v>7</v>
      </c>
      <c r="C423" s="206"/>
      <c r="E423" s="295">
        <f>(E422+1)</f>
        <v>7</v>
      </c>
      <c r="F423" s="207"/>
      <c r="G423" s="115"/>
      <c r="H423" s="115"/>
      <c r="I423" s="115"/>
      <c r="J423" s="115"/>
      <c r="K423" s="115"/>
    </row>
    <row r="424" spans="1:11" ht="12">
      <c r="A424" s="295">
        <f>(A423+1)</f>
        <v>8</v>
      </c>
      <c r="C424" s="207"/>
      <c r="E424" s="295">
        <f>(E423+1)</f>
        <v>8</v>
      </c>
      <c r="F424" s="207"/>
      <c r="G424" s="115"/>
      <c r="H424" s="115"/>
      <c r="I424" s="115"/>
      <c r="J424" s="115"/>
      <c r="K424" s="115"/>
    </row>
    <row r="425" spans="1:11" ht="12">
      <c r="A425" s="295">
        <f t="shared" si="1"/>
        <v>9</v>
      </c>
      <c r="C425" s="207"/>
      <c r="E425" s="295">
        <f t="shared" si="2"/>
        <v>9</v>
      </c>
      <c r="F425" s="207"/>
      <c r="G425" s="115"/>
      <c r="H425" s="115"/>
      <c r="I425" s="115"/>
      <c r="J425" s="115"/>
      <c r="K425" s="115"/>
    </row>
    <row r="426" spans="1:11" ht="12">
      <c r="A426" s="295">
        <f t="shared" si="1"/>
        <v>10</v>
      </c>
      <c r="E426" s="295">
        <f t="shared" si="2"/>
        <v>10</v>
      </c>
      <c r="F426" s="207"/>
      <c r="G426" s="115"/>
      <c r="H426" s="115"/>
      <c r="I426" s="115"/>
      <c r="J426" s="115"/>
      <c r="K426" s="115"/>
    </row>
    <row r="427" spans="1:11" ht="12">
      <c r="A427" s="295">
        <f t="shared" si="1"/>
        <v>11</v>
      </c>
      <c r="E427" s="295">
        <f t="shared" si="2"/>
        <v>11</v>
      </c>
      <c r="F427" s="207"/>
      <c r="G427" s="115"/>
      <c r="H427" s="115"/>
      <c r="I427" s="115"/>
      <c r="J427" s="115"/>
      <c r="K427" s="115"/>
    </row>
    <row r="428" spans="1:11" ht="12">
      <c r="A428" s="295">
        <f t="shared" si="1"/>
        <v>12</v>
      </c>
      <c r="E428" s="295">
        <f t="shared" si="2"/>
        <v>12</v>
      </c>
      <c r="F428" s="207"/>
      <c r="G428" s="115"/>
      <c r="H428" s="115"/>
      <c r="I428" s="115"/>
      <c r="J428" s="115"/>
      <c r="K428" s="115"/>
    </row>
    <row r="429" spans="1:11" ht="12">
      <c r="A429" s="295">
        <f t="shared" si="1"/>
        <v>13</v>
      </c>
      <c r="C429" s="207"/>
      <c r="E429" s="295">
        <f t="shared" si="2"/>
        <v>13</v>
      </c>
      <c r="F429" s="207"/>
      <c r="G429" s="115"/>
      <c r="H429" s="115"/>
      <c r="I429" s="115"/>
      <c r="J429" s="115"/>
      <c r="K429" s="115"/>
    </row>
    <row r="430" spans="1:11" ht="12">
      <c r="A430" s="295">
        <f t="shared" si="1"/>
        <v>14</v>
      </c>
      <c r="C430" s="207" t="s">
        <v>195</v>
      </c>
      <c r="E430" s="295">
        <f t="shared" si="2"/>
        <v>14</v>
      </c>
      <c r="F430" s="207"/>
      <c r="G430" s="115"/>
      <c r="H430" s="115"/>
      <c r="I430" s="115"/>
      <c r="J430" s="115"/>
      <c r="K430" s="115"/>
    </row>
    <row r="431" spans="1:11" ht="12">
      <c r="A431" s="295">
        <f t="shared" si="1"/>
        <v>15</v>
      </c>
      <c r="C431" s="207"/>
      <c r="E431" s="295">
        <f t="shared" si="2"/>
        <v>15</v>
      </c>
      <c r="F431" s="207"/>
      <c r="G431" s="115"/>
      <c r="H431" s="115"/>
      <c r="I431" s="115"/>
      <c r="J431" s="115"/>
      <c r="K431" s="115"/>
    </row>
    <row r="432" spans="1:11" ht="12">
      <c r="A432" s="295">
        <f t="shared" si="1"/>
        <v>16</v>
      </c>
      <c r="C432" s="207"/>
      <c r="E432" s="295">
        <f t="shared" si="2"/>
        <v>16</v>
      </c>
      <c r="F432" s="207"/>
      <c r="G432" s="115"/>
      <c r="H432" s="115"/>
      <c r="I432" s="115"/>
      <c r="J432" s="115"/>
      <c r="K432" s="115"/>
    </row>
    <row r="433" spans="1:11" ht="12">
      <c r="A433" s="295">
        <f t="shared" si="1"/>
        <v>17</v>
      </c>
      <c r="C433" s="207"/>
      <c r="E433" s="295">
        <f t="shared" si="2"/>
        <v>17</v>
      </c>
      <c r="F433" s="207"/>
      <c r="G433" s="115"/>
      <c r="H433" s="115"/>
      <c r="I433" s="115"/>
      <c r="J433" s="115"/>
      <c r="K433" s="115"/>
    </row>
    <row r="434" spans="1:11" ht="12">
      <c r="A434" s="295">
        <f t="shared" si="1"/>
        <v>18</v>
      </c>
      <c r="C434" s="207"/>
      <c r="E434" s="295">
        <f t="shared" si="2"/>
        <v>18</v>
      </c>
      <c r="F434" s="207"/>
      <c r="G434" s="115"/>
      <c r="H434" s="115"/>
      <c r="I434" s="115"/>
      <c r="J434" s="115"/>
      <c r="K434" s="115"/>
    </row>
    <row r="435" spans="1:11" ht="12">
      <c r="A435" s="295">
        <f t="shared" si="1"/>
        <v>19</v>
      </c>
      <c r="C435" s="207"/>
      <c r="E435" s="295">
        <f t="shared" si="2"/>
        <v>19</v>
      </c>
      <c r="F435" s="207"/>
      <c r="G435" s="115"/>
      <c r="H435" s="115"/>
      <c r="I435" s="115"/>
      <c r="J435" s="115"/>
      <c r="K435" s="115"/>
    </row>
    <row r="436" spans="1:11" ht="12">
      <c r="A436" s="295">
        <f t="shared" si="1"/>
        <v>20</v>
      </c>
      <c r="C436" s="207"/>
      <c r="E436" s="295">
        <f t="shared" si="2"/>
        <v>20</v>
      </c>
      <c r="F436" s="207"/>
      <c r="G436" s="115"/>
      <c r="H436" s="115"/>
      <c r="I436" s="115"/>
      <c r="J436" s="115"/>
      <c r="K436" s="115"/>
    </row>
    <row r="437" spans="1:11" ht="12">
      <c r="A437" s="295">
        <f t="shared" si="1"/>
        <v>21</v>
      </c>
      <c r="C437" s="207"/>
      <c r="E437" s="295">
        <f t="shared" si="2"/>
        <v>21</v>
      </c>
      <c r="F437" s="207"/>
      <c r="G437" s="115"/>
      <c r="H437" s="115"/>
      <c r="I437" s="115"/>
      <c r="J437" s="115"/>
      <c r="K437" s="115"/>
    </row>
    <row r="438" spans="1:11" ht="12">
      <c r="A438" s="295">
        <f t="shared" si="1"/>
        <v>22</v>
      </c>
      <c r="C438" s="207"/>
      <c r="E438" s="295">
        <f t="shared" si="2"/>
        <v>22</v>
      </c>
      <c r="F438" s="207"/>
      <c r="G438" s="115"/>
      <c r="H438" s="115"/>
      <c r="I438" s="115"/>
      <c r="J438" s="115"/>
      <c r="K438" s="115"/>
    </row>
    <row r="439" spans="1:11" ht="12">
      <c r="A439" s="295">
        <f t="shared" si="1"/>
        <v>23</v>
      </c>
      <c r="C439" s="207"/>
      <c r="E439" s="295">
        <f t="shared" si="2"/>
        <v>23</v>
      </c>
      <c r="F439" s="207"/>
      <c r="G439" s="115"/>
      <c r="H439" s="115"/>
      <c r="I439" s="115"/>
      <c r="J439" s="115"/>
      <c r="K439" s="115"/>
    </row>
    <row r="440" spans="1:11" ht="12">
      <c r="A440" s="295">
        <f t="shared" si="1"/>
        <v>24</v>
      </c>
      <c r="C440" s="207"/>
      <c r="E440" s="295">
        <f t="shared" si="2"/>
        <v>24</v>
      </c>
      <c r="F440" s="207"/>
      <c r="G440" s="115"/>
      <c r="H440" s="115"/>
      <c r="I440" s="115"/>
      <c r="J440" s="115"/>
      <c r="K440" s="115"/>
    </row>
    <row r="441" spans="1:11" ht="12">
      <c r="A441" s="301"/>
      <c r="E441" s="301"/>
      <c r="F441" s="292" t="s">
        <v>15</v>
      </c>
      <c r="G441" s="218" t="s">
        <v>15</v>
      </c>
      <c r="H441" s="219"/>
      <c r="I441" s="292"/>
      <c r="J441" s="218"/>
      <c r="K441" s="219"/>
    </row>
    <row r="442" spans="1:11" ht="12">
      <c r="A442" s="295">
        <f>(A440+1)</f>
        <v>25</v>
      </c>
      <c r="C442" s="206" t="s">
        <v>196</v>
      </c>
      <c r="E442" s="295">
        <f>(E440+1)</f>
        <v>25</v>
      </c>
      <c r="G442" s="117"/>
      <c r="H442" s="118">
        <f>SUM(H417:H440)</f>
        <v>0</v>
      </c>
      <c r="I442" s="118"/>
      <c r="J442" s="117"/>
      <c r="K442" s="118">
        <f>SUM(K417:K440)</f>
        <v>0</v>
      </c>
    </row>
    <row r="443" spans="1:11" ht="12">
      <c r="A443" s="302"/>
      <c r="C443" s="206"/>
      <c r="E443" s="295"/>
      <c r="F443" s="292" t="s">
        <v>15</v>
      </c>
      <c r="G443" s="218" t="s">
        <v>15</v>
      </c>
      <c r="H443" s="219"/>
      <c r="I443" s="292"/>
      <c r="J443" s="218"/>
      <c r="K443" s="219"/>
    </row>
    <row r="444" ht="12">
      <c r="E444" s="252"/>
    </row>
    <row r="445" ht="12">
      <c r="E445" s="252"/>
    </row>
    <row r="447" spans="5:11" ht="12">
      <c r="E447" s="252"/>
      <c r="G447" s="211"/>
      <c r="H447" s="257"/>
      <c r="J447" s="211"/>
      <c r="K447" s="257"/>
    </row>
    <row r="448" spans="1:12" s="239" customFormat="1" ht="12">
      <c r="A448" s="214" t="str">
        <f>$A$83</f>
        <v>Institution No.:  GFC</v>
      </c>
      <c r="E448" s="253"/>
      <c r="G448" s="254"/>
      <c r="H448" s="255"/>
      <c r="J448" s="254"/>
      <c r="K448" s="212" t="s">
        <v>197</v>
      </c>
      <c r="L448" s="190"/>
    </row>
    <row r="449" spans="1:11" s="239" customFormat="1" ht="12">
      <c r="A449" s="303" t="s">
        <v>198</v>
      </c>
      <c r="B449" s="303"/>
      <c r="C449" s="303"/>
      <c r="D449" s="303"/>
      <c r="E449" s="303"/>
      <c r="F449" s="303"/>
      <c r="G449" s="303"/>
      <c r="H449" s="303"/>
      <c r="I449" s="303"/>
      <c r="J449" s="303"/>
      <c r="K449" s="303"/>
    </row>
    <row r="450" spans="1:12" ht="12">
      <c r="A450" s="214" t="str">
        <f>$A$42</f>
        <v>NAME: </v>
      </c>
      <c r="C450" s="190" t="str">
        <f>$D$20</f>
        <v>University of Colorado</v>
      </c>
      <c r="G450" s="304"/>
      <c r="H450" s="257"/>
      <c r="J450" s="211"/>
      <c r="K450" s="216" t="str">
        <f>$K$3</f>
        <v>Date: October 13, 2014</v>
      </c>
      <c r="L450" s="239"/>
    </row>
    <row r="451" spans="1:11" ht="12">
      <c r="A451" s="217" t="s">
        <v>15</v>
      </c>
      <c r="B451" s="217" t="s">
        <v>15</v>
      </c>
      <c r="C451" s="217" t="s">
        <v>15</v>
      </c>
      <c r="D451" s="217" t="s">
        <v>15</v>
      </c>
      <c r="E451" s="217" t="s">
        <v>15</v>
      </c>
      <c r="F451" s="217" t="s">
        <v>15</v>
      </c>
      <c r="G451" s="218" t="s">
        <v>15</v>
      </c>
      <c r="H451" s="219" t="s">
        <v>15</v>
      </c>
      <c r="I451" s="217" t="s">
        <v>15</v>
      </c>
      <c r="J451" s="218" t="s">
        <v>15</v>
      </c>
      <c r="K451" s="219" t="s">
        <v>15</v>
      </c>
    </row>
    <row r="452" spans="1:11" ht="12">
      <c r="A452" s="220" t="s">
        <v>16</v>
      </c>
      <c r="E452" s="220" t="s">
        <v>16</v>
      </c>
      <c r="F452" s="221"/>
      <c r="G452" s="240"/>
      <c r="H452" s="241" t="s">
        <v>18</v>
      </c>
      <c r="I452" s="242"/>
      <c r="J452" s="240"/>
      <c r="K452" s="241" t="s">
        <v>19</v>
      </c>
    </row>
    <row r="453" spans="1:11" ht="12">
      <c r="A453" s="220" t="s">
        <v>20</v>
      </c>
      <c r="C453" s="224" t="s">
        <v>78</v>
      </c>
      <c r="E453" s="220" t="s">
        <v>20</v>
      </c>
      <c r="F453" s="221"/>
      <c r="G453" s="240" t="s">
        <v>22</v>
      </c>
      <c r="H453" s="241" t="s">
        <v>23</v>
      </c>
      <c r="I453" s="242"/>
      <c r="J453" s="240" t="s">
        <v>22</v>
      </c>
      <c r="K453" s="241" t="s">
        <v>24</v>
      </c>
    </row>
    <row r="454" spans="1:11" ht="12">
      <c r="A454" s="217" t="s">
        <v>15</v>
      </c>
      <c r="B454" s="217" t="s">
        <v>15</v>
      </c>
      <c r="C454" s="217" t="s">
        <v>15</v>
      </c>
      <c r="D454" s="217" t="s">
        <v>15</v>
      </c>
      <c r="E454" s="217" t="s">
        <v>15</v>
      </c>
      <c r="F454" s="217" t="s">
        <v>15</v>
      </c>
      <c r="G454" s="218" t="s">
        <v>15</v>
      </c>
      <c r="H454" s="219" t="s">
        <v>15</v>
      </c>
      <c r="I454" s="217" t="s">
        <v>15</v>
      </c>
      <c r="J454" s="218" t="s">
        <v>15</v>
      </c>
      <c r="K454" s="219" t="s">
        <v>15</v>
      </c>
    </row>
    <row r="455" spans="1:11" ht="12">
      <c r="A455" s="224">
        <v>1</v>
      </c>
      <c r="B455" s="217"/>
      <c r="C455" s="206" t="s">
        <v>199</v>
      </c>
      <c r="D455" s="217"/>
      <c r="E455" s="224">
        <v>1</v>
      </c>
      <c r="F455" s="217"/>
      <c r="G455" s="88">
        <f>652.05*0.825</f>
        <v>537.94125</v>
      </c>
      <c r="H455" s="305">
        <v>29464754</v>
      </c>
      <c r="I455" s="88"/>
      <c r="J455" s="88">
        <f>537.94*1.0094</f>
        <v>542.9966360000001</v>
      </c>
      <c r="K455" s="305">
        <v>31075379</v>
      </c>
    </row>
    <row r="456" spans="1:11" ht="12">
      <c r="A456" s="224">
        <v>2</v>
      </c>
      <c r="B456" s="217"/>
      <c r="C456" s="206" t="s">
        <v>200</v>
      </c>
      <c r="D456" s="217"/>
      <c r="E456" s="224">
        <v>2</v>
      </c>
      <c r="F456" s="217"/>
      <c r="G456" s="240"/>
      <c r="H456" s="305">
        <f>8358865+13369</f>
        <v>8372234</v>
      </c>
      <c r="I456" s="225"/>
      <c r="J456" s="240"/>
      <c r="K456" s="305">
        <v>8607602</v>
      </c>
    </row>
    <row r="457" spans="1:11" ht="12">
      <c r="A457" s="224">
        <v>3</v>
      </c>
      <c r="C457" s="206" t="s">
        <v>201</v>
      </c>
      <c r="E457" s="224">
        <v>3</v>
      </c>
      <c r="F457" s="207"/>
      <c r="G457" s="88">
        <f>652.05*0.175</f>
        <v>114.10874999999999</v>
      </c>
      <c r="H457" s="305">
        <v>3807199</v>
      </c>
      <c r="I457" s="87"/>
      <c r="J457" s="88">
        <f>114.11*1.0094</f>
        <v>115.18263400000001</v>
      </c>
      <c r="K457" s="305">
        <f>3346997+236063</f>
        <v>3583060</v>
      </c>
    </row>
    <row r="458" spans="1:11" ht="12">
      <c r="A458" s="224">
        <v>4</v>
      </c>
      <c r="C458" s="206" t="s">
        <v>202</v>
      </c>
      <c r="E458" s="224">
        <v>4</v>
      </c>
      <c r="F458" s="207"/>
      <c r="G458" s="88"/>
      <c r="H458" s="305">
        <v>436536</v>
      </c>
      <c r="I458" s="87"/>
      <c r="J458" s="88"/>
      <c r="K458" s="305">
        <f>457471+30631</f>
        <v>488102</v>
      </c>
    </row>
    <row r="459" spans="1:11" ht="12">
      <c r="A459" s="224">
        <v>5</v>
      </c>
      <c r="C459" s="206" t="s">
        <v>203</v>
      </c>
      <c r="E459" s="224">
        <v>5</v>
      </c>
      <c r="F459" s="207"/>
      <c r="G459" s="88">
        <f>G455+G457</f>
        <v>652.05</v>
      </c>
      <c r="H459" s="305">
        <f>SUM(H455:H458)</f>
        <v>42080723</v>
      </c>
      <c r="I459" s="87"/>
      <c r="J459" s="88">
        <f>SUM(J455:J458)</f>
        <v>658.1792700000001</v>
      </c>
      <c r="K459" s="305">
        <f>SUM(K455:K458)</f>
        <v>43754143</v>
      </c>
    </row>
    <row r="460" spans="1:11" ht="12">
      <c r="A460" s="224">
        <v>6</v>
      </c>
      <c r="C460" s="206" t="s">
        <v>204</v>
      </c>
      <c r="E460" s="224">
        <v>6</v>
      </c>
      <c r="F460" s="207"/>
      <c r="G460" s="88">
        <v>41.62</v>
      </c>
      <c r="H460" s="305">
        <v>2570428</v>
      </c>
      <c r="I460" s="87"/>
      <c r="J460" s="88">
        <v>40.26</v>
      </c>
      <c r="K460" s="305">
        <v>2864485</v>
      </c>
    </row>
    <row r="461" spans="1:11" ht="12">
      <c r="A461" s="224">
        <v>7</v>
      </c>
      <c r="C461" s="206" t="s">
        <v>205</v>
      </c>
      <c r="E461" s="224">
        <v>7</v>
      </c>
      <c r="F461" s="207"/>
      <c r="G461" s="88"/>
      <c r="H461" s="305">
        <v>828813</v>
      </c>
      <c r="I461" s="87"/>
      <c r="J461" s="88"/>
      <c r="K461" s="305">
        <v>936665</v>
      </c>
    </row>
    <row r="462" spans="1:11" ht="12">
      <c r="A462" s="224">
        <v>8</v>
      </c>
      <c r="C462" s="206" t="s">
        <v>206</v>
      </c>
      <c r="E462" s="224">
        <v>8</v>
      </c>
      <c r="F462" s="207"/>
      <c r="G462" s="88">
        <f>G459+G460+G461</f>
        <v>693.67</v>
      </c>
      <c r="H462" s="305">
        <f>H459+H460+H461</f>
        <v>45479964</v>
      </c>
      <c r="I462" s="88"/>
      <c r="J462" s="88">
        <f>J459+J460+J461</f>
        <v>698.4392700000001</v>
      </c>
      <c r="K462" s="305">
        <f>K459+K460+K461</f>
        <v>47555293</v>
      </c>
    </row>
    <row r="463" spans="1:11" ht="12">
      <c r="A463" s="224">
        <v>9</v>
      </c>
      <c r="E463" s="224">
        <v>9</v>
      </c>
      <c r="F463" s="207"/>
      <c r="G463" s="88"/>
      <c r="H463" s="305"/>
      <c r="I463" s="83"/>
      <c r="J463" s="88"/>
      <c r="K463" s="305"/>
    </row>
    <row r="464" spans="1:11" ht="12">
      <c r="A464" s="224">
        <v>10</v>
      </c>
      <c r="C464" s="206" t="s">
        <v>207</v>
      </c>
      <c r="E464" s="224">
        <v>10</v>
      </c>
      <c r="F464" s="207"/>
      <c r="G464" s="88">
        <v>0</v>
      </c>
      <c r="H464" s="305">
        <v>0</v>
      </c>
      <c r="I464" s="87"/>
      <c r="J464" s="88">
        <v>0</v>
      </c>
      <c r="K464" s="305">
        <v>0</v>
      </c>
    </row>
    <row r="465" spans="1:11" ht="12">
      <c r="A465" s="224">
        <v>11</v>
      </c>
      <c r="C465" s="206" t="s">
        <v>208</v>
      </c>
      <c r="E465" s="224">
        <v>11</v>
      </c>
      <c r="F465" s="207"/>
      <c r="G465" s="88">
        <v>29.3</v>
      </c>
      <c r="H465" s="305">
        <v>1464235</v>
      </c>
      <c r="I465" s="87"/>
      <c r="J465" s="88">
        <v>29.3</v>
      </c>
      <c r="K465" s="305">
        <v>1533404</v>
      </c>
    </row>
    <row r="466" spans="1:11" ht="12">
      <c r="A466" s="224">
        <v>12</v>
      </c>
      <c r="C466" s="206" t="s">
        <v>209</v>
      </c>
      <c r="E466" s="224">
        <v>12</v>
      </c>
      <c r="F466" s="207"/>
      <c r="G466" s="88"/>
      <c r="H466" s="305">
        <v>537737</v>
      </c>
      <c r="I466" s="87"/>
      <c r="J466" s="88"/>
      <c r="K466" s="305">
        <v>637988</v>
      </c>
    </row>
    <row r="467" spans="1:11" ht="12">
      <c r="A467" s="224">
        <v>13</v>
      </c>
      <c r="C467" s="206" t="s">
        <v>210</v>
      </c>
      <c r="E467" s="224">
        <v>13</v>
      </c>
      <c r="F467" s="207"/>
      <c r="G467" s="88">
        <f>SUM(G464:G466)</f>
        <v>29.3</v>
      </c>
      <c r="H467" s="305">
        <f>SUM(H464:H466)</f>
        <v>2001972</v>
      </c>
      <c r="I467" s="79"/>
      <c r="J467" s="88">
        <f>SUM(J464:J466)</f>
        <v>29.3</v>
      </c>
      <c r="K467" s="305">
        <f>SUM(K464:K466)</f>
        <v>2171392</v>
      </c>
    </row>
    <row r="468" spans="1:11" ht="12">
      <c r="A468" s="224">
        <v>14</v>
      </c>
      <c r="E468" s="224">
        <v>14</v>
      </c>
      <c r="F468" s="207"/>
      <c r="G468" s="80"/>
      <c r="H468" s="305"/>
      <c r="I468" s="83"/>
      <c r="J468" s="80"/>
      <c r="K468" s="305"/>
    </row>
    <row r="469" spans="1:11" ht="12">
      <c r="A469" s="224">
        <v>15</v>
      </c>
      <c r="C469" s="206" t="s">
        <v>211</v>
      </c>
      <c r="E469" s="224">
        <v>15</v>
      </c>
      <c r="G469" s="82">
        <f>SUM(G462+G467)</f>
        <v>722.9699999999999</v>
      </c>
      <c r="H469" s="306">
        <f>SUM(H462+H467)</f>
        <v>47481936</v>
      </c>
      <c r="I469" s="83"/>
      <c r="J469" s="82">
        <f>SUM(J462+J467)</f>
        <v>727.73927</v>
      </c>
      <c r="K469" s="306">
        <f>SUM(K462+K467)</f>
        <v>49726685</v>
      </c>
    </row>
    <row r="470" spans="1:11" ht="12">
      <c r="A470" s="224">
        <v>16</v>
      </c>
      <c r="E470" s="224">
        <v>16</v>
      </c>
      <c r="G470" s="82"/>
      <c r="H470" s="306"/>
      <c r="I470" s="83"/>
      <c r="J470" s="82"/>
      <c r="K470" s="306"/>
    </row>
    <row r="471" spans="1:11" ht="12">
      <c r="A471" s="224">
        <v>17</v>
      </c>
      <c r="C471" s="206" t="s">
        <v>212</v>
      </c>
      <c r="E471" s="224">
        <v>17</v>
      </c>
      <c r="F471" s="207"/>
      <c r="G471" s="88"/>
      <c r="H471" s="305">
        <f>1377458+4330</f>
        <v>1381788</v>
      </c>
      <c r="I471" s="87"/>
      <c r="J471" s="88"/>
      <c r="K471" s="305">
        <f>429218+12352</f>
        <v>441570</v>
      </c>
    </row>
    <row r="472" spans="1:11" ht="12">
      <c r="A472" s="224">
        <v>18</v>
      </c>
      <c r="E472" s="224">
        <v>18</v>
      </c>
      <c r="F472" s="207"/>
      <c r="G472" s="88"/>
      <c r="H472" s="305"/>
      <c r="I472" s="87"/>
      <c r="J472" s="88"/>
      <c r="K472" s="305"/>
    </row>
    <row r="473" spans="1:11" ht="12">
      <c r="A473" s="224">
        <v>19</v>
      </c>
      <c r="C473" s="206" t="s">
        <v>213</v>
      </c>
      <c r="E473" s="224">
        <v>19</v>
      </c>
      <c r="F473" s="207"/>
      <c r="G473" s="88"/>
      <c r="H473" s="305">
        <v>615286</v>
      </c>
      <c r="I473" s="87"/>
      <c r="J473" s="88"/>
      <c r="K473" s="305">
        <v>199584</v>
      </c>
    </row>
    <row r="474" spans="1:11" ht="12" customHeight="1">
      <c r="A474" s="224">
        <v>20</v>
      </c>
      <c r="C474" s="307" t="s">
        <v>214</v>
      </c>
      <c r="E474" s="224">
        <v>20</v>
      </c>
      <c r="F474" s="207"/>
      <c r="G474" s="88"/>
      <c r="H474" s="305">
        <v>4170684</v>
      </c>
      <c r="I474" s="87"/>
      <c r="J474" s="88"/>
      <c r="K474" s="305">
        <f>5760143+380752+3000</f>
        <v>6143895</v>
      </c>
    </row>
    <row r="475" spans="1:12" s="308" customFormat="1" ht="12" customHeight="1">
      <c r="A475" s="224">
        <v>21</v>
      </c>
      <c r="B475" s="190"/>
      <c r="C475" s="307"/>
      <c r="D475" s="190"/>
      <c r="E475" s="224">
        <v>21</v>
      </c>
      <c r="F475" s="207"/>
      <c r="G475" s="88"/>
      <c r="H475" s="87"/>
      <c r="I475" s="87"/>
      <c r="J475" s="88"/>
      <c r="K475" s="305"/>
      <c r="L475" s="190"/>
    </row>
    <row r="476" spans="1:12" ht="12">
      <c r="A476" s="224">
        <v>22</v>
      </c>
      <c r="C476" s="206"/>
      <c r="E476" s="224">
        <v>22</v>
      </c>
      <c r="G476" s="88"/>
      <c r="H476" s="87"/>
      <c r="I476" s="87"/>
      <c r="J476" s="88"/>
      <c r="K476" s="305"/>
      <c r="L476" s="308"/>
    </row>
    <row r="477" spans="1:11" ht="12">
      <c r="A477" s="224">
        <v>23</v>
      </c>
      <c r="C477" s="206" t="s">
        <v>215</v>
      </c>
      <c r="E477" s="224">
        <v>23</v>
      </c>
      <c r="G477" s="88"/>
      <c r="H477" s="87">
        <v>0</v>
      </c>
      <c r="I477" s="87"/>
      <c r="J477" s="88"/>
      <c r="K477" s="305">
        <v>0</v>
      </c>
    </row>
    <row r="478" spans="1:11" ht="12">
      <c r="A478" s="224">
        <v>24</v>
      </c>
      <c r="C478" s="206"/>
      <c r="E478" s="224">
        <v>24</v>
      </c>
      <c r="G478" s="88"/>
      <c r="H478" s="87"/>
      <c r="I478" s="87"/>
      <c r="J478" s="88"/>
      <c r="K478" s="305"/>
    </row>
    <row r="479" spans="1:11" ht="12">
      <c r="A479" s="224"/>
      <c r="E479" s="224"/>
      <c r="F479" s="292" t="s">
        <v>15</v>
      </c>
      <c r="G479" s="309"/>
      <c r="H479" s="219"/>
      <c r="I479" s="292"/>
      <c r="J479" s="309"/>
      <c r="K479" s="219"/>
    </row>
    <row r="480" spans="1:11" ht="12">
      <c r="A480" s="224">
        <v>25</v>
      </c>
      <c r="C480" s="206" t="s">
        <v>216</v>
      </c>
      <c r="E480" s="224">
        <v>25</v>
      </c>
      <c r="G480" s="125">
        <f>SUM(G469:G478)</f>
        <v>722.9699999999999</v>
      </c>
      <c r="H480" s="118">
        <f>SUM(H469:H478)</f>
        <v>53649694</v>
      </c>
      <c r="I480" s="129"/>
      <c r="J480" s="125">
        <f>SUM(J469:J478)</f>
        <v>727.73927</v>
      </c>
      <c r="K480" s="118">
        <f>SUM(K469:K478)</f>
        <v>56511734</v>
      </c>
    </row>
    <row r="481" spans="6:11" ht="12">
      <c r="F481" s="292" t="s">
        <v>15</v>
      </c>
      <c r="G481" s="218"/>
      <c r="H481" s="219"/>
      <c r="I481" s="292"/>
      <c r="J481" s="218"/>
      <c r="K481" s="219"/>
    </row>
    <row r="482" spans="6:11" ht="12">
      <c r="F482" s="292"/>
      <c r="G482" s="218"/>
      <c r="H482" s="219"/>
      <c r="I482" s="292"/>
      <c r="J482" s="218"/>
      <c r="K482" s="219"/>
    </row>
    <row r="483" spans="3:11" ht="20.25" customHeight="1">
      <c r="C483" s="310"/>
      <c r="D483" s="310"/>
      <c r="E483" s="310"/>
      <c r="F483" s="292"/>
      <c r="G483" s="218"/>
      <c r="H483" s="219"/>
      <c r="I483" s="292"/>
      <c r="J483" s="218"/>
      <c r="K483" s="219"/>
    </row>
    <row r="484" spans="3:11" ht="12">
      <c r="C484" s="190" t="s">
        <v>63</v>
      </c>
      <c r="F484" s="292"/>
      <c r="G484" s="218"/>
      <c r="H484" s="219"/>
      <c r="I484" s="292"/>
      <c r="J484" s="218"/>
      <c r="K484" s="219"/>
    </row>
    <row r="485" ht="12">
      <c r="A485" s="206"/>
    </row>
    <row r="486" spans="5:11" ht="12">
      <c r="E486" s="252"/>
      <c r="G486" s="211"/>
      <c r="H486" s="257"/>
      <c r="J486" s="211"/>
      <c r="K486" s="257"/>
    </row>
    <row r="487" spans="1:12" s="239" customFormat="1" ht="12">
      <c r="A487" s="214" t="str">
        <f>$A$83</f>
        <v>Institution No.:  GFC</v>
      </c>
      <c r="E487" s="253"/>
      <c r="G487" s="254"/>
      <c r="H487" s="255"/>
      <c r="J487" s="254"/>
      <c r="K487" s="212" t="s">
        <v>217</v>
      </c>
      <c r="L487" s="190"/>
    </row>
    <row r="488" spans="1:11" s="239" customFormat="1" ht="12">
      <c r="A488" s="303" t="s">
        <v>218</v>
      </c>
      <c r="B488" s="303"/>
      <c r="C488" s="303"/>
      <c r="D488" s="303"/>
      <c r="E488" s="303"/>
      <c r="F488" s="303"/>
      <c r="G488" s="303"/>
      <c r="H488" s="303"/>
      <c r="I488" s="303"/>
      <c r="J488" s="303"/>
      <c r="K488" s="303"/>
    </row>
    <row r="489" spans="1:12" ht="12">
      <c r="A489" s="214" t="str">
        <f>$A$42</f>
        <v>NAME: </v>
      </c>
      <c r="C489" s="190" t="str">
        <f>$D$20</f>
        <v>University of Colorado</v>
      </c>
      <c r="G489" s="304"/>
      <c r="H489" s="257"/>
      <c r="J489" s="211"/>
      <c r="K489" s="216" t="str">
        <f>$K$3</f>
        <v>Date: October 13, 2014</v>
      </c>
      <c r="L489" s="239"/>
    </row>
    <row r="490" spans="1:11" ht="12">
      <c r="A490" s="217" t="s">
        <v>15</v>
      </c>
      <c r="B490" s="217" t="s">
        <v>15</v>
      </c>
      <c r="C490" s="217" t="s">
        <v>15</v>
      </c>
      <c r="D490" s="217" t="s">
        <v>15</v>
      </c>
      <c r="E490" s="217" t="s">
        <v>15</v>
      </c>
      <c r="F490" s="217" t="s">
        <v>15</v>
      </c>
      <c r="G490" s="218" t="s">
        <v>15</v>
      </c>
      <c r="H490" s="219" t="s">
        <v>15</v>
      </c>
      <c r="I490" s="217" t="s">
        <v>15</v>
      </c>
      <c r="J490" s="218" t="s">
        <v>15</v>
      </c>
      <c r="K490" s="219" t="s">
        <v>15</v>
      </c>
    </row>
    <row r="491" spans="1:11" ht="12">
      <c r="A491" s="220" t="s">
        <v>16</v>
      </c>
      <c r="E491" s="220" t="s">
        <v>16</v>
      </c>
      <c r="F491" s="221"/>
      <c r="G491" s="240"/>
      <c r="H491" s="241" t="s">
        <v>18</v>
      </c>
      <c r="I491" s="242"/>
      <c r="J491" s="240"/>
      <c r="K491" s="241" t="s">
        <v>19</v>
      </c>
    </row>
    <row r="492" spans="1:11" ht="12">
      <c r="A492" s="220" t="s">
        <v>20</v>
      </c>
      <c r="C492" s="224" t="s">
        <v>78</v>
      </c>
      <c r="E492" s="220" t="s">
        <v>20</v>
      </c>
      <c r="F492" s="221"/>
      <c r="G492" s="240" t="s">
        <v>22</v>
      </c>
      <c r="H492" s="241" t="s">
        <v>23</v>
      </c>
      <c r="I492" s="242"/>
      <c r="J492" s="240" t="s">
        <v>22</v>
      </c>
      <c r="K492" s="241" t="s">
        <v>24</v>
      </c>
    </row>
    <row r="493" spans="1:11" ht="12">
      <c r="A493" s="217" t="s">
        <v>15</v>
      </c>
      <c r="B493" s="217" t="s">
        <v>15</v>
      </c>
      <c r="C493" s="217" t="s">
        <v>15</v>
      </c>
      <c r="D493" s="217" t="s">
        <v>15</v>
      </c>
      <c r="E493" s="217" t="s">
        <v>15</v>
      </c>
      <c r="F493" s="217" t="s">
        <v>15</v>
      </c>
      <c r="G493" s="218" t="s">
        <v>15</v>
      </c>
      <c r="H493" s="219" t="s">
        <v>15</v>
      </c>
      <c r="I493" s="217" t="s">
        <v>15</v>
      </c>
      <c r="J493" s="218" t="s">
        <v>15</v>
      </c>
      <c r="K493" s="219" t="s">
        <v>15</v>
      </c>
    </row>
    <row r="494" spans="1:11" ht="12">
      <c r="A494" s="224">
        <v>1</v>
      </c>
      <c r="B494" s="217"/>
      <c r="C494" s="206" t="s">
        <v>199</v>
      </c>
      <c r="D494" s="217"/>
      <c r="E494" s="224">
        <v>1</v>
      </c>
      <c r="F494" s="217"/>
      <c r="G494" s="121">
        <v>0</v>
      </c>
      <c r="H494" s="123">
        <v>57099</v>
      </c>
      <c r="I494" s="217"/>
      <c r="J494" s="121">
        <v>0</v>
      </c>
      <c r="K494" s="311">
        <v>39419</v>
      </c>
    </row>
    <row r="495" spans="1:11" ht="12">
      <c r="A495" s="224">
        <v>2</v>
      </c>
      <c r="B495" s="217"/>
      <c r="C495" s="206" t="s">
        <v>200</v>
      </c>
      <c r="D495" s="217"/>
      <c r="E495" s="224">
        <v>2</v>
      </c>
      <c r="F495" s="217"/>
      <c r="G495" s="121"/>
      <c r="H495" s="123">
        <v>22153</v>
      </c>
      <c r="I495" s="121"/>
      <c r="J495" s="121">
        <v>0</v>
      </c>
      <c r="K495" s="311">
        <v>36298</v>
      </c>
    </row>
    <row r="496" spans="1:11" ht="12">
      <c r="A496" s="224">
        <v>3</v>
      </c>
      <c r="C496" s="206" t="s">
        <v>201</v>
      </c>
      <c r="E496" s="224">
        <v>3</v>
      </c>
      <c r="F496" s="207"/>
      <c r="G496" s="121"/>
      <c r="H496" s="123">
        <v>26283</v>
      </c>
      <c r="I496" s="123"/>
      <c r="J496" s="121">
        <v>0</v>
      </c>
      <c r="K496" s="123">
        <v>5987</v>
      </c>
    </row>
    <row r="497" spans="1:11" ht="12">
      <c r="A497" s="224">
        <v>4</v>
      </c>
      <c r="C497" s="206" t="s">
        <v>202</v>
      </c>
      <c r="E497" s="224">
        <v>4</v>
      </c>
      <c r="F497" s="207"/>
      <c r="G497" s="121"/>
      <c r="H497" s="123">
        <v>1187</v>
      </c>
      <c r="I497" s="123"/>
      <c r="J497" s="121">
        <v>0</v>
      </c>
      <c r="K497" s="123">
        <f>4697+10</f>
        <v>4707</v>
      </c>
    </row>
    <row r="498" spans="1:11" ht="12">
      <c r="A498" s="224">
        <v>5</v>
      </c>
      <c r="C498" s="206" t="s">
        <v>203</v>
      </c>
      <c r="E498" s="224">
        <v>5</v>
      </c>
      <c r="F498" s="207"/>
      <c r="G498" s="121">
        <f>SUM(G494:G497)</f>
        <v>0</v>
      </c>
      <c r="H498" s="123">
        <f>SUM(H494:H497)</f>
        <v>106722</v>
      </c>
      <c r="I498" s="123"/>
      <c r="J498" s="121">
        <f>SUM(J494:J497)</f>
        <v>0</v>
      </c>
      <c r="K498" s="123">
        <f>SUM(K494:K497)</f>
        <v>86411</v>
      </c>
    </row>
    <row r="499" spans="1:11" ht="12">
      <c r="A499" s="224">
        <v>6</v>
      </c>
      <c r="C499" s="206" t="s">
        <v>204</v>
      </c>
      <c r="E499" s="224">
        <v>6</v>
      </c>
      <c r="F499" s="207"/>
      <c r="G499" s="121">
        <v>2.5</v>
      </c>
      <c r="H499" s="123">
        <v>117745</v>
      </c>
      <c r="I499" s="123"/>
      <c r="J499" s="121">
        <v>2.5</v>
      </c>
      <c r="K499" s="123">
        <v>185980</v>
      </c>
    </row>
    <row r="500" spans="1:11" ht="12">
      <c r="A500" s="224">
        <v>7</v>
      </c>
      <c r="C500" s="206" t="s">
        <v>205</v>
      </c>
      <c r="E500" s="224">
        <v>7</v>
      </c>
      <c r="F500" s="207"/>
      <c r="G500" s="121"/>
      <c r="H500" s="123">
        <v>37217</v>
      </c>
      <c r="I500" s="123"/>
      <c r="J500" s="121"/>
      <c r="K500" s="123">
        <v>62595</v>
      </c>
    </row>
    <row r="501" spans="1:11" ht="12">
      <c r="A501" s="224">
        <v>8</v>
      </c>
      <c r="C501" s="206" t="s">
        <v>219</v>
      </c>
      <c r="E501" s="224">
        <v>8</v>
      </c>
      <c r="F501" s="207"/>
      <c r="G501" s="121">
        <f>G498+G499+G500</f>
        <v>2.5</v>
      </c>
      <c r="H501" s="123">
        <f>H498+H499+H500</f>
        <v>261684</v>
      </c>
      <c r="I501" s="121"/>
      <c r="J501" s="121">
        <f>J498+J499+J500</f>
        <v>2.5</v>
      </c>
      <c r="K501" s="123">
        <f>K498+K499+K500</f>
        <v>334986</v>
      </c>
    </row>
    <row r="502" spans="1:11" ht="12">
      <c r="A502" s="224">
        <v>9</v>
      </c>
      <c r="E502" s="224">
        <v>9</v>
      </c>
      <c r="F502" s="207"/>
      <c r="G502" s="121"/>
      <c r="H502" s="123"/>
      <c r="I502" s="118"/>
      <c r="J502" s="121"/>
      <c r="K502" s="123"/>
    </row>
    <row r="503" spans="1:11" ht="12">
      <c r="A503" s="224">
        <v>10</v>
      </c>
      <c r="C503" s="206" t="s">
        <v>207</v>
      </c>
      <c r="E503" s="224">
        <v>10</v>
      </c>
      <c r="F503" s="207"/>
      <c r="G503" s="121">
        <v>0</v>
      </c>
      <c r="H503" s="123">
        <v>0</v>
      </c>
      <c r="I503" s="123"/>
      <c r="J503" s="121">
        <v>0</v>
      </c>
      <c r="K503" s="123">
        <v>0</v>
      </c>
    </row>
    <row r="504" spans="1:11" ht="12">
      <c r="A504" s="224">
        <v>11</v>
      </c>
      <c r="C504" s="206" t="s">
        <v>208</v>
      </c>
      <c r="E504" s="224">
        <v>11</v>
      </c>
      <c r="F504" s="207"/>
      <c r="G504" s="121">
        <v>0</v>
      </c>
      <c r="H504" s="123">
        <v>26850</v>
      </c>
      <c r="I504" s="123"/>
      <c r="J504" s="121">
        <v>0</v>
      </c>
      <c r="K504" s="123">
        <v>23256</v>
      </c>
    </row>
    <row r="505" spans="1:11" ht="12">
      <c r="A505" s="224">
        <v>12</v>
      </c>
      <c r="C505" s="206" t="s">
        <v>209</v>
      </c>
      <c r="E505" s="224">
        <v>12</v>
      </c>
      <c r="F505" s="207"/>
      <c r="G505" s="121"/>
      <c r="H505" s="123">
        <v>12608</v>
      </c>
      <c r="I505" s="123"/>
      <c r="J505" s="121"/>
      <c r="K505" s="123">
        <v>28054</v>
      </c>
    </row>
    <row r="506" spans="1:11" ht="12">
      <c r="A506" s="224">
        <v>13</v>
      </c>
      <c r="C506" s="206" t="s">
        <v>220</v>
      </c>
      <c r="E506" s="224">
        <v>13</v>
      </c>
      <c r="F506" s="207"/>
      <c r="G506" s="121">
        <f>SUM(G503:G505)</f>
        <v>0</v>
      </c>
      <c r="H506" s="123">
        <f>SUM(H503:H505)</f>
        <v>39458</v>
      </c>
      <c r="I506" s="117"/>
      <c r="J506" s="121">
        <f>SUM(J503:J505)</f>
        <v>0</v>
      </c>
      <c r="K506" s="123">
        <f>SUM(K503:K505)</f>
        <v>51310</v>
      </c>
    </row>
    <row r="507" spans="1:11" ht="12">
      <c r="A507" s="224">
        <v>14</v>
      </c>
      <c r="E507" s="224">
        <v>14</v>
      </c>
      <c r="F507" s="207"/>
      <c r="G507" s="124"/>
      <c r="H507" s="123"/>
      <c r="I507" s="118"/>
      <c r="J507" s="124"/>
      <c r="K507" s="123"/>
    </row>
    <row r="508" spans="1:11" ht="12">
      <c r="A508" s="224">
        <v>15</v>
      </c>
      <c r="C508" s="206" t="s">
        <v>211</v>
      </c>
      <c r="E508" s="224">
        <v>15</v>
      </c>
      <c r="G508" s="125">
        <f>SUM(G501+G506)</f>
        <v>2.5</v>
      </c>
      <c r="H508" s="118">
        <f>SUM(H501+H506)</f>
        <v>301142</v>
      </c>
      <c r="I508" s="118"/>
      <c r="J508" s="125">
        <f>SUM(J501+J506)</f>
        <v>2.5</v>
      </c>
      <c r="K508" s="118">
        <f>SUM(K501+K506)</f>
        <v>386296</v>
      </c>
    </row>
    <row r="509" spans="1:11" ht="12">
      <c r="A509" s="224">
        <v>16</v>
      </c>
      <c r="E509" s="224">
        <v>16</v>
      </c>
      <c r="G509" s="125"/>
      <c r="H509" s="118"/>
      <c r="I509" s="118"/>
      <c r="J509" s="125"/>
      <c r="K509" s="118"/>
    </row>
    <row r="510" spans="1:11" ht="12">
      <c r="A510" s="224">
        <v>17</v>
      </c>
      <c r="C510" s="206" t="s">
        <v>212</v>
      </c>
      <c r="E510" s="224">
        <v>17</v>
      </c>
      <c r="F510" s="207"/>
      <c r="G510" s="121"/>
      <c r="H510" s="123">
        <f>27218+115</f>
        <v>27333</v>
      </c>
      <c r="I510" s="123"/>
      <c r="J510" s="121"/>
      <c r="K510" s="123">
        <v>2303</v>
      </c>
    </row>
    <row r="511" spans="1:11" ht="12">
      <c r="A511" s="224">
        <v>18</v>
      </c>
      <c r="E511" s="224">
        <v>18</v>
      </c>
      <c r="F511" s="207"/>
      <c r="G511" s="121"/>
      <c r="H511" s="123"/>
      <c r="I511" s="123"/>
      <c r="J511" s="121"/>
      <c r="K511" s="123"/>
    </row>
    <row r="512" spans="1:11" ht="12">
      <c r="A512" s="224">
        <v>19</v>
      </c>
      <c r="C512" s="206" t="s">
        <v>213</v>
      </c>
      <c r="E512" s="224">
        <v>19</v>
      </c>
      <c r="F512" s="207"/>
      <c r="G512" s="121"/>
      <c r="H512" s="123">
        <v>27341</v>
      </c>
      <c r="I512" s="123"/>
      <c r="J512" s="121"/>
      <c r="K512" s="123">
        <v>9808</v>
      </c>
    </row>
    <row r="513" spans="1:11" ht="12" customHeight="1">
      <c r="A513" s="224">
        <v>20</v>
      </c>
      <c r="C513" s="307" t="s">
        <v>214</v>
      </c>
      <c r="E513" s="224">
        <v>20</v>
      </c>
      <c r="F513" s="207"/>
      <c r="G513" s="121"/>
      <c r="H513" s="123">
        <f>77375+-199</f>
        <v>77176</v>
      </c>
      <c r="I513" s="123"/>
      <c r="J513" s="121"/>
      <c r="K513" s="123">
        <v>168258</v>
      </c>
    </row>
    <row r="514" spans="1:12" s="308" customFormat="1" ht="12" customHeight="1">
      <c r="A514" s="224">
        <v>21</v>
      </c>
      <c r="B514" s="190"/>
      <c r="C514" s="307"/>
      <c r="D514" s="190"/>
      <c r="E514" s="224">
        <v>21</v>
      </c>
      <c r="F514" s="207"/>
      <c r="G514" s="121"/>
      <c r="H514" s="123"/>
      <c r="I514" s="123"/>
      <c r="J514" s="121"/>
      <c r="K514" s="123"/>
      <c r="L514" s="190"/>
    </row>
    <row r="515" spans="1:12" ht="12">
      <c r="A515" s="224">
        <v>22</v>
      </c>
      <c r="C515" s="206"/>
      <c r="E515" s="224">
        <v>22</v>
      </c>
      <c r="G515" s="121"/>
      <c r="H515" s="123"/>
      <c r="I515" s="123"/>
      <c r="J515" s="121"/>
      <c r="K515" s="123"/>
      <c r="L515" s="308"/>
    </row>
    <row r="516" spans="1:11" ht="12">
      <c r="A516" s="224">
        <v>23</v>
      </c>
      <c r="C516" s="206" t="s">
        <v>215</v>
      </c>
      <c r="E516" s="224">
        <v>23</v>
      </c>
      <c r="G516" s="121"/>
      <c r="H516" s="123">
        <v>0</v>
      </c>
      <c r="I516" s="123"/>
      <c r="J516" s="121"/>
      <c r="K516" s="123">
        <v>0</v>
      </c>
    </row>
    <row r="517" spans="1:11" ht="12">
      <c r="A517" s="224">
        <v>24</v>
      </c>
      <c r="C517" s="206"/>
      <c r="E517" s="224">
        <v>24</v>
      </c>
      <c r="G517" s="121"/>
      <c r="H517" s="123"/>
      <c r="I517" s="123"/>
      <c r="J517" s="121"/>
      <c r="K517" s="123"/>
    </row>
    <row r="518" spans="1:11" ht="12">
      <c r="A518" s="224"/>
      <c r="E518" s="224"/>
      <c r="F518" s="292" t="s">
        <v>15</v>
      </c>
      <c r="G518" s="309"/>
      <c r="H518" s="219"/>
      <c r="I518" s="292"/>
      <c r="J518" s="309"/>
      <c r="K518" s="219"/>
    </row>
    <row r="519" spans="1:11" ht="12">
      <c r="A519" s="224">
        <v>25</v>
      </c>
      <c r="C519" s="206" t="s">
        <v>221</v>
      </c>
      <c r="E519" s="224">
        <v>25</v>
      </c>
      <c r="G519" s="125">
        <f>SUM(G508:G517)</f>
        <v>2.5</v>
      </c>
      <c r="H519" s="118">
        <f>SUM(H508:H517)+1</f>
        <v>432993</v>
      </c>
      <c r="I519" s="129"/>
      <c r="J519" s="125">
        <f>SUM(J508:J517)</f>
        <v>2.5</v>
      </c>
      <c r="K519" s="118">
        <f>SUM(K508:K517)</f>
        <v>566665</v>
      </c>
    </row>
    <row r="520" spans="6:11" ht="12">
      <c r="F520" s="292" t="s">
        <v>15</v>
      </c>
      <c r="G520" s="218"/>
      <c r="H520" s="219"/>
      <c r="I520" s="292"/>
      <c r="J520" s="218"/>
      <c r="K520" s="219"/>
    </row>
    <row r="521" spans="3:11" ht="12">
      <c r="C521" s="190" t="s">
        <v>63</v>
      </c>
      <c r="F521" s="292"/>
      <c r="G521" s="218"/>
      <c r="H521" s="219"/>
      <c r="I521" s="292"/>
      <c r="J521" s="218"/>
      <c r="K521" s="219"/>
    </row>
    <row r="522" ht="12">
      <c r="A522" s="206"/>
    </row>
    <row r="523" spans="8:11" ht="12">
      <c r="H523" s="257"/>
      <c r="K523" s="257"/>
    </row>
    <row r="524" spans="1:12" s="239" customFormat="1" ht="12">
      <c r="A524" s="214" t="str">
        <f>$A$83</f>
        <v>Institution No.:  GFC</v>
      </c>
      <c r="E524" s="253"/>
      <c r="G524" s="254"/>
      <c r="H524" s="255"/>
      <c r="J524" s="254"/>
      <c r="K524" s="212" t="s">
        <v>222</v>
      </c>
      <c r="L524" s="190"/>
    </row>
    <row r="525" spans="1:11" s="239" customFormat="1" ht="12">
      <c r="A525" s="303" t="s">
        <v>223</v>
      </c>
      <c r="B525" s="303"/>
      <c r="C525" s="303"/>
      <c r="D525" s="303"/>
      <c r="E525" s="303"/>
      <c r="F525" s="303"/>
      <c r="G525" s="303"/>
      <c r="H525" s="303"/>
      <c r="I525" s="303"/>
      <c r="J525" s="303"/>
      <c r="K525" s="303"/>
    </row>
    <row r="526" spans="1:12" ht="12">
      <c r="A526" s="214" t="str">
        <f>$A$42</f>
        <v>NAME: </v>
      </c>
      <c r="C526" s="190" t="str">
        <f>$D$20</f>
        <v>University of Colorado</v>
      </c>
      <c r="G526" s="304"/>
      <c r="H526" s="290"/>
      <c r="J526" s="211"/>
      <c r="K526" s="216" t="str">
        <f>$K$3</f>
        <v>Date: October 13, 2014</v>
      </c>
      <c r="L526" s="239"/>
    </row>
    <row r="527" spans="1:11" ht="12">
      <c r="A527" s="217" t="s">
        <v>15</v>
      </c>
      <c r="B527" s="217" t="s">
        <v>15</v>
      </c>
      <c r="C527" s="217" t="s">
        <v>15</v>
      </c>
      <c r="D527" s="217" t="s">
        <v>15</v>
      </c>
      <c r="E527" s="217" t="s">
        <v>15</v>
      </c>
      <c r="F527" s="217" t="s">
        <v>15</v>
      </c>
      <c r="G527" s="218" t="s">
        <v>15</v>
      </c>
      <c r="H527" s="219" t="s">
        <v>15</v>
      </c>
      <c r="I527" s="217" t="s">
        <v>15</v>
      </c>
      <c r="J527" s="218" t="s">
        <v>15</v>
      </c>
      <c r="K527" s="219" t="s">
        <v>15</v>
      </c>
    </row>
    <row r="528" spans="1:11" ht="12">
      <c r="A528" s="220" t="s">
        <v>16</v>
      </c>
      <c r="E528" s="220" t="s">
        <v>16</v>
      </c>
      <c r="F528" s="221"/>
      <c r="G528" s="240"/>
      <c r="H528" s="241" t="s">
        <v>18</v>
      </c>
      <c r="I528" s="242"/>
      <c r="J528" s="240"/>
      <c r="K528" s="241" t="s">
        <v>19</v>
      </c>
    </row>
    <row r="529" spans="1:11" ht="12">
      <c r="A529" s="220" t="s">
        <v>20</v>
      </c>
      <c r="C529" s="224" t="s">
        <v>78</v>
      </c>
      <c r="E529" s="220" t="s">
        <v>20</v>
      </c>
      <c r="F529" s="221"/>
      <c r="G529" s="240" t="s">
        <v>22</v>
      </c>
      <c r="H529" s="241" t="s">
        <v>23</v>
      </c>
      <c r="I529" s="242"/>
      <c r="J529" s="240" t="s">
        <v>22</v>
      </c>
      <c r="K529" s="241" t="s">
        <v>24</v>
      </c>
    </row>
    <row r="530" spans="1:11" ht="12">
      <c r="A530" s="217" t="s">
        <v>15</v>
      </c>
      <c r="B530" s="217" t="s">
        <v>15</v>
      </c>
      <c r="C530" s="217" t="s">
        <v>15</v>
      </c>
      <c r="D530" s="217" t="s">
        <v>15</v>
      </c>
      <c r="E530" s="217" t="s">
        <v>15</v>
      </c>
      <c r="F530" s="217" t="s">
        <v>15</v>
      </c>
      <c r="G530" s="218" t="s">
        <v>15</v>
      </c>
      <c r="H530" s="219" t="s">
        <v>15</v>
      </c>
      <c r="I530" s="217" t="s">
        <v>15</v>
      </c>
      <c r="J530" s="218" t="s">
        <v>15</v>
      </c>
      <c r="K530" s="219" t="s">
        <v>15</v>
      </c>
    </row>
    <row r="531" spans="1:11" ht="12">
      <c r="A531" s="312">
        <v>1</v>
      </c>
      <c r="B531" s="313"/>
      <c r="C531" s="313" t="s">
        <v>224</v>
      </c>
      <c r="D531" s="313"/>
      <c r="E531" s="312">
        <v>1</v>
      </c>
      <c r="F531" s="314"/>
      <c r="G531" s="134"/>
      <c r="H531" s="135"/>
      <c r="I531" s="315"/>
      <c r="J531" s="137"/>
      <c r="K531" s="138"/>
    </row>
    <row r="532" spans="1:11" ht="12">
      <c r="A532" s="312">
        <v>2</v>
      </c>
      <c r="B532" s="313"/>
      <c r="C532" s="313" t="s">
        <v>224</v>
      </c>
      <c r="D532" s="313"/>
      <c r="E532" s="312">
        <v>2</v>
      </c>
      <c r="F532" s="314"/>
      <c r="G532" s="134"/>
      <c r="H532" s="135"/>
      <c r="I532" s="315"/>
      <c r="J532" s="137"/>
      <c r="K532" s="135"/>
    </row>
    <row r="533" spans="1:11" ht="12">
      <c r="A533" s="312">
        <v>3</v>
      </c>
      <c r="B533" s="313"/>
      <c r="C533" s="313" t="s">
        <v>224</v>
      </c>
      <c r="D533" s="313"/>
      <c r="E533" s="312">
        <v>3</v>
      </c>
      <c r="F533" s="314"/>
      <c r="G533" s="134"/>
      <c r="H533" s="135"/>
      <c r="I533" s="315"/>
      <c r="J533" s="137"/>
      <c r="K533" s="135"/>
    </row>
    <row r="534" spans="1:11" ht="12">
      <c r="A534" s="312">
        <v>4</v>
      </c>
      <c r="B534" s="313"/>
      <c r="C534" s="313" t="s">
        <v>224</v>
      </c>
      <c r="D534" s="313"/>
      <c r="E534" s="312">
        <v>4</v>
      </c>
      <c r="F534" s="314"/>
      <c r="G534" s="134"/>
      <c r="H534" s="135"/>
      <c r="I534" s="316"/>
      <c r="J534" s="137"/>
      <c r="K534" s="135"/>
    </row>
    <row r="535" spans="1:11" ht="12">
      <c r="A535" s="312">
        <v>5</v>
      </c>
      <c r="B535" s="313"/>
      <c r="C535" s="313" t="s">
        <v>224</v>
      </c>
      <c r="D535" s="313"/>
      <c r="E535" s="312">
        <v>5</v>
      </c>
      <c r="F535" s="314"/>
      <c r="G535" s="134"/>
      <c r="H535" s="135"/>
      <c r="I535" s="316"/>
      <c r="J535" s="137"/>
      <c r="K535" s="135"/>
    </row>
    <row r="536" spans="1:11" ht="12">
      <c r="A536" s="224">
        <v>6</v>
      </c>
      <c r="C536" s="206" t="s">
        <v>225</v>
      </c>
      <c r="E536" s="224">
        <v>6</v>
      </c>
      <c r="F536" s="207"/>
      <c r="G536" s="140"/>
      <c r="H536" s="87">
        <v>7065</v>
      </c>
      <c r="I536" s="227"/>
      <c r="J536" s="88">
        <v>0.49</v>
      </c>
      <c r="K536" s="87"/>
    </row>
    <row r="537" spans="1:11" ht="12">
      <c r="A537" s="224">
        <v>7</v>
      </c>
      <c r="C537" s="206" t="s">
        <v>226</v>
      </c>
      <c r="E537" s="224">
        <v>7</v>
      </c>
      <c r="F537" s="207"/>
      <c r="G537" s="140"/>
      <c r="H537" s="87">
        <v>2253</v>
      </c>
      <c r="I537" s="317"/>
      <c r="J537" s="88"/>
      <c r="K537" s="87">
        <f>3000</f>
        <v>3000</v>
      </c>
    </row>
    <row r="538" spans="1:11" ht="12">
      <c r="A538" s="224">
        <v>8</v>
      </c>
      <c r="C538" s="206" t="s">
        <v>227</v>
      </c>
      <c r="E538" s="224">
        <v>8</v>
      </c>
      <c r="F538" s="207"/>
      <c r="G538" s="140">
        <f>SUM(G536:G537)</f>
        <v>0</v>
      </c>
      <c r="H538" s="87">
        <f>SUM(H536:H537)</f>
        <v>9318</v>
      </c>
      <c r="I538" s="317"/>
      <c r="J538" s="88">
        <f>SUM(J536:J537)</f>
        <v>0.49</v>
      </c>
      <c r="K538" s="87">
        <f>SUM(K536:K537)</f>
        <v>3000</v>
      </c>
    </row>
    <row r="539" spans="1:13" ht="12">
      <c r="A539" s="224">
        <v>9</v>
      </c>
      <c r="C539" s="206"/>
      <c r="E539" s="224">
        <v>9</v>
      </c>
      <c r="F539" s="207"/>
      <c r="G539" s="140"/>
      <c r="H539" s="87"/>
      <c r="I539" s="231"/>
      <c r="J539" s="88"/>
      <c r="K539" s="87"/>
      <c r="M539" s="190" t="s">
        <v>43</v>
      </c>
    </row>
    <row r="540" spans="1:11" ht="12">
      <c r="A540" s="224">
        <v>10</v>
      </c>
      <c r="C540" s="206"/>
      <c r="E540" s="224">
        <v>10</v>
      </c>
      <c r="F540" s="207"/>
      <c r="G540" s="140"/>
      <c r="H540" s="87"/>
      <c r="I540" s="227"/>
      <c r="J540" s="88"/>
      <c r="K540" s="87"/>
    </row>
    <row r="541" spans="1:11" ht="12">
      <c r="A541" s="224">
        <v>11</v>
      </c>
      <c r="C541" s="206" t="s">
        <v>208</v>
      </c>
      <c r="E541" s="224">
        <v>11</v>
      </c>
      <c r="G541" s="82"/>
      <c r="H541" s="83">
        <v>0</v>
      </c>
      <c r="I541" s="231"/>
      <c r="J541" s="82"/>
      <c r="K541" s="83"/>
    </row>
    <row r="542" spans="1:11" ht="12">
      <c r="A542" s="224">
        <v>12</v>
      </c>
      <c r="C542" s="206" t="s">
        <v>209</v>
      </c>
      <c r="E542" s="224">
        <v>12</v>
      </c>
      <c r="G542" s="142"/>
      <c r="H542" s="83">
        <v>0</v>
      </c>
      <c r="I542" s="227"/>
      <c r="J542" s="82"/>
      <c r="K542" s="83"/>
    </row>
    <row r="543" spans="1:11" ht="12">
      <c r="A543" s="224">
        <v>13</v>
      </c>
      <c r="C543" s="206" t="s">
        <v>228</v>
      </c>
      <c r="E543" s="224">
        <v>13</v>
      </c>
      <c r="F543" s="207"/>
      <c r="G543" s="140">
        <f>SUM(G541:G542)</f>
        <v>0</v>
      </c>
      <c r="H543" s="87">
        <f>SUM(H541:H542)</f>
        <v>0</v>
      </c>
      <c r="I543" s="317"/>
      <c r="J543" s="140">
        <f>SUM(J541:J542)</f>
        <v>0</v>
      </c>
      <c r="K543" s="140">
        <f>SUM(K541:K542)</f>
        <v>0</v>
      </c>
    </row>
    <row r="544" spans="1:11" ht="12">
      <c r="A544" s="224">
        <v>14</v>
      </c>
      <c r="E544" s="224">
        <v>14</v>
      </c>
      <c r="F544" s="207"/>
      <c r="G544" s="140"/>
      <c r="H544" s="87"/>
      <c r="I544" s="317"/>
      <c r="J544" s="88"/>
      <c r="K544" s="87"/>
    </row>
    <row r="545" spans="1:11" ht="12">
      <c r="A545" s="224">
        <v>15</v>
      </c>
      <c r="C545" s="206" t="s">
        <v>211</v>
      </c>
      <c r="E545" s="224">
        <v>15</v>
      </c>
      <c r="F545" s="207"/>
      <c r="G545" s="140">
        <f>G538+G543</f>
        <v>0</v>
      </c>
      <c r="H545" s="87">
        <f>H538+H543</f>
        <v>9318</v>
      </c>
      <c r="I545" s="317"/>
      <c r="J545" s="88">
        <f>J538+J543</f>
        <v>0.49</v>
      </c>
      <c r="K545" s="87">
        <f>K538+K543</f>
        <v>3000</v>
      </c>
    </row>
    <row r="546" spans="1:11" ht="12">
      <c r="A546" s="224">
        <v>16</v>
      </c>
      <c r="E546" s="224">
        <v>16</v>
      </c>
      <c r="F546" s="207"/>
      <c r="G546" s="140"/>
      <c r="H546" s="87"/>
      <c r="I546" s="317"/>
      <c r="J546" s="88"/>
      <c r="K546" s="87"/>
    </row>
    <row r="547" spans="1:11" ht="12">
      <c r="A547" s="224">
        <v>17</v>
      </c>
      <c r="C547" s="206" t="s">
        <v>212</v>
      </c>
      <c r="E547" s="224">
        <v>17</v>
      </c>
      <c r="F547" s="207"/>
      <c r="G547" s="140"/>
      <c r="H547" s="87">
        <f>5547+58</f>
        <v>5605</v>
      </c>
      <c r="I547" s="317"/>
      <c r="J547" s="88"/>
      <c r="K547" s="87">
        <v>15</v>
      </c>
    </row>
    <row r="548" spans="1:11" ht="12">
      <c r="A548" s="224">
        <v>18</v>
      </c>
      <c r="C548" s="206"/>
      <c r="E548" s="224">
        <v>18</v>
      </c>
      <c r="F548" s="207"/>
      <c r="G548" s="140"/>
      <c r="H548" s="87"/>
      <c r="I548" s="317"/>
      <c r="J548" s="88"/>
      <c r="K548" s="87"/>
    </row>
    <row r="549" spans="1:11" ht="12">
      <c r="A549" s="224">
        <v>19</v>
      </c>
      <c r="C549" s="206" t="s">
        <v>213</v>
      </c>
      <c r="E549" s="224">
        <v>19</v>
      </c>
      <c r="F549" s="207"/>
      <c r="G549" s="140"/>
      <c r="H549" s="87">
        <v>216</v>
      </c>
      <c r="I549" s="317"/>
      <c r="J549" s="88"/>
      <c r="K549" s="87"/>
    </row>
    <row r="550" spans="1:11" ht="12">
      <c r="A550" s="224">
        <v>20</v>
      </c>
      <c r="C550" s="206" t="s">
        <v>214</v>
      </c>
      <c r="E550" s="224">
        <v>20</v>
      </c>
      <c r="F550" s="207"/>
      <c r="G550" s="140"/>
      <c r="H550" s="87">
        <v>3954</v>
      </c>
      <c r="I550" s="317"/>
      <c r="J550" s="88"/>
      <c r="K550" s="87"/>
    </row>
    <row r="551" spans="1:11" ht="12">
      <c r="A551" s="224">
        <v>21</v>
      </c>
      <c r="C551" s="206"/>
      <c r="E551" s="224">
        <v>21</v>
      </c>
      <c r="F551" s="207"/>
      <c r="G551" s="140"/>
      <c r="H551" s="87"/>
      <c r="I551" s="317"/>
      <c r="J551" s="88"/>
      <c r="K551" s="87"/>
    </row>
    <row r="552" spans="1:11" ht="12">
      <c r="A552" s="224">
        <v>22</v>
      </c>
      <c r="C552" s="206"/>
      <c r="E552" s="224">
        <v>22</v>
      </c>
      <c r="F552" s="207"/>
      <c r="G552" s="140"/>
      <c r="H552" s="87"/>
      <c r="I552" s="317"/>
      <c r="J552" s="88"/>
      <c r="K552" s="87"/>
    </row>
    <row r="553" spans="1:11" ht="12">
      <c r="A553" s="224">
        <v>23</v>
      </c>
      <c r="C553" s="206" t="s">
        <v>229</v>
      </c>
      <c r="E553" s="224">
        <v>23</v>
      </c>
      <c r="F553" s="207"/>
      <c r="G553" s="140"/>
      <c r="H553" s="87"/>
      <c r="I553" s="317"/>
      <c r="J553" s="88"/>
      <c r="K553" s="87"/>
    </row>
    <row r="554" spans="1:11" ht="12">
      <c r="A554" s="224">
        <v>24</v>
      </c>
      <c r="C554" s="206"/>
      <c r="E554" s="224">
        <v>24</v>
      </c>
      <c r="F554" s="207"/>
      <c r="G554" s="140"/>
      <c r="H554" s="87"/>
      <c r="I554" s="317"/>
      <c r="J554" s="88"/>
      <c r="K554" s="87"/>
    </row>
    <row r="555" spans="1:11" ht="12">
      <c r="A555" s="221"/>
      <c r="E555" s="220"/>
      <c r="F555" s="292" t="s">
        <v>15</v>
      </c>
      <c r="G555" s="219" t="s">
        <v>15</v>
      </c>
      <c r="H555" s="318" t="s">
        <v>15</v>
      </c>
      <c r="I555" s="292" t="s">
        <v>15</v>
      </c>
      <c r="J555" s="219" t="s">
        <v>15</v>
      </c>
      <c r="K555" s="219" t="s">
        <v>15</v>
      </c>
    </row>
    <row r="556" spans="1:11" ht="12">
      <c r="A556" s="224">
        <v>25</v>
      </c>
      <c r="C556" s="206" t="s">
        <v>230</v>
      </c>
      <c r="E556" s="224">
        <v>25</v>
      </c>
      <c r="G556" s="82">
        <f>SUM(G545:G555)</f>
        <v>0</v>
      </c>
      <c r="H556" s="83">
        <f>SUM(H545:H555)+1</f>
        <v>19094</v>
      </c>
      <c r="I556" s="83"/>
      <c r="J556" s="82">
        <f>SUM(J545:J555)</f>
        <v>0.49</v>
      </c>
      <c r="K556" s="83">
        <f>SUM(K545:K555)</f>
        <v>3015</v>
      </c>
    </row>
    <row r="557" spans="5:11" ht="12">
      <c r="E557" s="252"/>
      <c r="F557" s="292" t="s">
        <v>15</v>
      </c>
      <c r="G557" s="218" t="s">
        <v>15</v>
      </c>
      <c r="H557" s="219" t="s">
        <v>15</v>
      </c>
      <c r="I557" s="292" t="s">
        <v>15</v>
      </c>
      <c r="J557" s="218" t="s">
        <v>15</v>
      </c>
      <c r="K557" s="219" t="s">
        <v>15</v>
      </c>
    </row>
    <row r="558" spans="3:11" ht="12">
      <c r="C558" s="190" t="s">
        <v>63</v>
      </c>
      <c r="E558" s="252"/>
      <c r="F558" s="292"/>
      <c r="G558" s="218"/>
      <c r="H558" s="219"/>
      <c r="I558" s="292"/>
      <c r="J558" s="218"/>
      <c r="K558" s="219"/>
    </row>
    <row r="559" spans="1:11" ht="12">
      <c r="A559" s="206"/>
      <c r="H559" s="257"/>
      <c r="K559" s="257"/>
    </row>
    <row r="560" spans="8:11" ht="12">
      <c r="H560" s="257"/>
      <c r="K560" s="257"/>
    </row>
    <row r="561" spans="1:12" s="239" customFormat="1" ht="12">
      <c r="A561" s="214" t="str">
        <f>$A$83</f>
        <v>Institution No.:  GFC</v>
      </c>
      <c r="E561" s="253"/>
      <c r="G561" s="254"/>
      <c r="H561" s="255"/>
      <c r="J561" s="254"/>
      <c r="K561" s="212" t="s">
        <v>231</v>
      </c>
      <c r="L561" s="190"/>
    </row>
    <row r="562" spans="1:11" s="239" customFormat="1" ht="12">
      <c r="A562" s="303" t="s">
        <v>232</v>
      </c>
      <c r="B562" s="303"/>
      <c r="C562" s="303"/>
      <c r="D562" s="303"/>
      <c r="E562" s="303"/>
      <c r="F562" s="303"/>
      <c r="G562" s="303"/>
      <c r="H562" s="303"/>
      <c r="I562" s="303"/>
      <c r="J562" s="303"/>
      <c r="K562" s="303"/>
    </row>
    <row r="563" spans="1:12" ht="12">
      <c r="A563" s="214" t="str">
        <f>$A$42</f>
        <v>NAME: </v>
      </c>
      <c r="B563" s="214"/>
      <c r="C563" s="190" t="str">
        <f>$D$20</f>
        <v>University of Colorado</v>
      </c>
      <c r="G563" s="304"/>
      <c r="H563" s="290"/>
      <c r="J563" s="211"/>
      <c r="K563" s="216" t="str">
        <f>$K$3</f>
        <v>Date: October 13, 2014</v>
      </c>
      <c r="L563" s="239"/>
    </row>
    <row r="564" spans="1:11" ht="12">
      <c r="A564" s="217" t="s">
        <v>15</v>
      </c>
      <c r="B564" s="217" t="s">
        <v>15</v>
      </c>
      <c r="C564" s="217" t="s">
        <v>15</v>
      </c>
      <c r="D564" s="217" t="s">
        <v>15</v>
      </c>
      <c r="E564" s="217" t="s">
        <v>15</v>
      </c>
      <c r="F564" s="217" t="s">
        <v>15</v>
      </c>
      <c r="G564" s="218" t="s">
        <v>15</v>
      </c>
      <c r="H564" s="219" t="s">
        <v>15</v>
      </c>
      <c r="I564" s="217" t="s">
        <v>15</v>
      </c>
      <c r="J564" s="218" t="s">
        <v>15</v>
      </c>
      <c r="K564" s="219" t="s">
        <v>15</v>
      </c>
    </row>
    <row r="565" spans="1:11" ht="12">
      <c r="A565" s="220" t="s">
        <v>16</v>
      </c>
      <c r="E565" s="220" t="s">
        <v>16</v>
      </c>
      <c r="F565" s="221"/>
      <c r="G565" s="240"/>
      <c r="H565" s="241" t="s">
        <v>18</v>
      </c>
      <c r="I565" s="242"/>
      <c r="J565" s="240"/>
      <c r="K565" s="241" t="s">
        <v>19</v>
      </c>
    </row>
    <row r="566" spans="1:11" ht="12">
      <c r="A566" s="220" t="s">
        <v>20</v>
      </c>
      <c r="C566" s="224" t="s">
        <v>78</v>
      </c>
      <c r="E566" s="220" t="s">
        <v>20</v>
      </c>
      <c r="F566" s="221"/>
      <c r="G566" s="240" t="s">
        <v>22</v>
      </c>
      <c r="H566" s="241" t="s">
        <v>23</v>
      </c>
      <c r="I566" s="242"/>
      <c r="J566" s="240" t="s">
        <v>22</v>
      </c>
      <c r="K566" s="241" t="s">
        <v>24</v>
      </c>
    </row>
    <row r="567" spans="1:11" ht="12">
      <c r="A567" s="217" t="s">
        <v>15</v>
      </c>
      <c r="B567" s="217" t="s">
        <v>15</v>
      </c>
      <c r="C567" s="217" t="s">
        <v>15</v>
      </c>
      <c r="D567" s="217" t="s">
        <v>15</v>
      </c>
      <c r="E567" s="217" t="s">
        <v>15</v>
      </c>
      <c r="F567" s="217" t="s">
        <v>15</v>
      </c>
      <c r="G567" s="218" t="s">
        <v>15</v>
      </c>
      <c r="H567" s="219" t="s">
        <v>15</v>
      </c>
      <c r="I567" s="217" t="s">
        <v>15</v>
      </c>
      <c r="J567" s="319" t="s">
        <v>15</v>
      </c>
      <c r="K567" s="219" t="s">
        <v>15</v>
      </c>
    </row>
    <row r="568" spans="1:11" ht="12">
      <c r="A568" s="312">
        <v>1</v>
      </c>
      <c r="B568" s="313"/>
      <c r="C568" s="313" t="s">
        <v>224</v>
      </c>
      <c r="D568" s="313"/>
      <c r="E568" s="312">
        <v>1</v>
      </c>
      <c r="F568" s="314"/>
      <c r="G568" s="134"/>
      <c r="H568" s="135"/>
      <c r="I568" s="315"/>
      <c r="J568" s="137"/>
      <c r="K568" s="138"/>
    </row>
    <row r="569" spans="1:11" ht="12">
      <c r="A569" s="312">
        <v>2</v>
      </c>
      <c r="B569" s="313"/>
      <c r="C569" s="313" t="s">
        <v>224</v>
      </c>
      <c r="D569" s="313"/>
      <c r="E569" s="312">
        <v>2</v>
      </c>
      <c r="F569" s="314"/>
      <c r="G569" s="134"/>
      <c r="H569" s="135"/>
      <c r="I569" s="315"/>
      <c r="J569" s="137"/>
      <c r="K569" s="135"/>
    </row>
    <row r="570" spans="1:11" ht="12">
      <c r="A570" s="312">
        <v>3</v>
      </c>
      <c r="B570" s="313"/>
      <c r="C570" s="313" t="s">
        <v>224</v>
      </c>
      <c r="D570" s="313"/>
      <c r="E570" s="312">
        <v>3</v>
      </c>
      <c r="F570" s="314"/>
      <c r="G570" s="134"/>
      <c r="H570" s="135"/>
      <c r="I570" s="315"/>
      <c r="J570" s="137"/>
      <c r="K570" s="135"/>
    </row>
    <row r="571" spans="1:11" ht="12">
      <c r="A571" s="312">
        <v>4</v>
      </c>
      <c r="B571" s="313"/>
      <c r="C571" s="313" t="s">
        <v>224</v>
      </c>
      <c r="D571" s="313"/>
      <c r="E571" s="312">
        <v>4</v>
      </c>
      <c r="F571" s="314"/>
      <c r="G571" s="134"/>
      <c r="H571" s="135"/>
      <c r="I571" s="316"/>
      <c r="J571" s="137"/>
      <c r="K571" s="135"/>
    </row>
    <row r="572" spans="1:11" ht="12">
      <c r="A572" s="312">
        <v>5</v>
      </c>
      <c r="B572" s="313"/>
      <c r="C572" s="313" t="s">
        <v>224</v>
      </c>
      <c r="D572" s="313"/>
      <c r="E572" s="312">
        <v>5</v>
      </c>
      <c r="F572" s="314"/>
      <c r="G572" s="137"/>
      <c r="H572" s="135"/>
      <c r="I572" s="316"/>
      <c r="J572" s="137"/>
      <c r="K572" s="135"/>
    </row>
    <row r="573" spans="1:11" ht="12">
      <c r="A573" s="224">
        <v>6</v>
      </c>
      <c r="C573" s="206" t="s">
        <v>225</v>
      </c>
      <c r="E573" s="224">
        <v>6</v>
      </c>
      <c r="F573" s="207"/>
      <c r="G573" s="88">
        <f>10.3+0.4+54.95</f>
        <v>65.65</v>
      </c>
      <c r="H573" s="87">
        <v>4885252</v>
      </c>
      <c r="I573" s="227"/>
      <c r="J573" s="88">
        <f>12.3+56.81</f>
        <v>69.11</v>
      </c>
      <c r="K573" s="305">
        <f>1126580+3250+4700258</f>
        <v>5830088</v>
      </c>
    </row>
    <row r="574" spans="1:11" ht="12">
      <c r="A574" s="224">
        <v>7</v>
      </c>
      <c r="C574" s="206" t="s">
        <v>226</v>
      </c>
      <c r="E574" s="224">
        <v>7</v>
      </c>
      <c r="F574" s="207"/>
      <c r="G574" s="88"/>
      <c r="H574" s="87">
        <v>1348031</v>
      </c>
      <c r="I574" s="317"/>
      <c r="J574" s="88"/>
      <c r="K574" s="305">
        <f>247126+17412+1239690</f>
        <v>1504228</v>
      </c>
    </row>
    <row r="575" spans="1:11" ht="12">
      <c r="A575" s="224">
        <v>8</v>
      </c>
      <c r="C575" s="206" t="s">
        <v>227</v>
      </c>
      <c r="E575" s="224">
        <v>8</v>
      </c>
      <c r="F575" s="207"/>
      <c r="G575" s="88">
        <f>SUM(G573:G574)</f>
        <v>65.65</v>
      </c>
      <c r="H575" s="87">
        <f>SUM(H573:H574)</f>
        <v>6233283</v>
      </c>
      <c r="I575" s="317"/>
      <c r="J575" s="140">
        <f>SUM(J573:J574)</f>
        <v>69.11</v>
      </c>
      <c r="K575" s="305">
        <f>SUM(K573:K574)</f>
        <v>7334316</v>
      </c>
    </row>
    <row r="576" spans="1:11" ht="12">
      <c r="A576" s="224">
        <v>9</v>
      </c>
      <c r="C576" s="206"/>
      <c r="E576" s="224">
        <v>9</v>
      </c>
      <c r="F576" s="207"/>
      <c r="G576" s="88"/>
      <c r="H576" s="87"/>
      <c r="I576" s="231"/>
      <c r="J576" s="88"/>
      <c r="K576" s="305"/>
    </row>
    <row r="577" spans="1:11" ht="12">
      <c r="A577" s="224">
        <v>10</v>
      </c>
      <c r="C577" s="206"/>
      <c r="E577" s="224">
        <v>10</v>
      </c>
      <c r="F577" s="207"/>
      <c r="G577" s="88"/>
      <c r="H577" s="87"/>
      <c r="I577" s="227"/>
      <c r="J577" s="88"/>
      <c r="K577" s="305"/>
    </row>
    <row r="578" spans="1:11" ht="12">
      <c r="A578" s="224">
        <v>11</v>
      </c>
      <c r="C578" s="206" t="s">
        <v>208</v>
      </c>
      <c r="E578" s="224">
        <v>11</v>
      </c>
      <c r="G578" s="82">
        <v>17.55</v>
      </c>
      <c r="H578" s="83">
        <v>946355</v>
      </c>
      <c r="I578" s="231"/>
      <c r="J578" s="82">
        <v>15.8</v>
      </c>
      <c r="K578" s="306">
        <v>966485</v>
      </c>
    </row>
    <row r="579" spans="1:11" ht="12">
      <c r="A579" s="224">
        <v>12</v>
      </c>
      <c r="C579" s="206" t="s">
        <v>209</v>
      </c>
      <c r="E579" s="224">
        <v>12</v>
      </c>
      <c r="G579" s="82"/>
      <c r="H579" s="83">
        <v>403928</v>
      </c>
      <c r="I579" s="227"/>
      <c r="J579" s="82"/>
      <c r="K579" s="306">
        <v>676216</v>
      </c>
    </row>
    <row r="580" spans="1:11" ht="12">
      <c r="A580" s="224">
        <v>13</v>
      </c>
      <c r="C580" s="206" t="s">
        <v>228</v>
      </c>
      <c r="E580" s="224">
        <v>13</v>
      </c>
      <c r="F580" s="207"/>
      <c r="G580" s="88">
        <f>SUM(G578:G579)</f>
        <v>17.55</v>
      </c>
      <c r="H580" s="87">
        <f>SUM(H578:H579)</f>
        <v>1350283</v>
      </c>
      <c r="I580" s="317"/>
      <c r="J580" s="88">
        <f>SUM(J578:J579)</f>
        <v>15.8</v>
      </c>
      <c r="K580" s="305">
        <f>SUM(K578:K579)</f>
        <v>1642701</v>
      </c>
    </row>
    <row r="581" spans="1:11" ht="12">
      <c r="A581" s="224">
        <v>14</v>
      </c>
      <c r="E581" s="224">
        <v>14</v>
      </c>
      <c r="F581" s="207"/>
      <c r="G581" s="88"/>
      <c r="H581" s="87"/>
      <c r="I581" s="317"/>
      <c r="J581" s="88"/>
      <c r="K581" s="305"/>
    </row>
    <row r="582" spans="1:11" ht="12">
      <c r="A582" s="224">
        <v>15</v>
      </c>
      <c r="C582" s="206" t="s">
        <v>211</v>
      </c>
      <c r="E582" s="224">
        <v>15</v>
      </c>
      <c r="F582" s="207"/>
      <c r="G582" s="88">
        <f>G575+G580</f>
        <v>83.2</v>
      </c>
      <c r="H582" s="87">
        <f>H575+H580</f>
        <v>7583566</v>
      </c>
      <c r="I582" s="317"/>
      <c r="J582" s="88">
        <f>J575+J580</f>
        <v>84.91</v>
      </c>
      <c r="K582" s="305">
        <f>K575+K580</f>
        <v>8977017</v>
      </c>
    </row>
    <row r="583" spans="1:11" ht="12">
      <c r="A583" s="224">
        <v>16</v>
      </c>
      <c r="E583" s="224">
        <v>16</v>
      </c>
      <c r="F583" s="207"/>
      <c r="G583" s="88"/>
      <c r="H583" s="87"/>
      <c r="I583" s="317"/>
      <c r="J583" s="88"/>
      <c r="K583" s="305"/>
    </row>
    <row r="584" spans="1:11" ht="12">
      <c r="A584" s="224">
        <v>17</v>
      </c>
      <c r="C584" s="206" t="s">
        <v>212</v>
      </c>
      <c r="E584" s="224">
        <v>17</v>
      </c>
      <c r="F584" s="207"/>
      <c r="G584" s="140"/>
      <c r="H584" s="87">
        <f>413919+1509</f>
        <v>415428</v>
      </c>
      <c r="I584" s="317"/>
      <c r="J584" s="88"/>
      <c r="K584" s="305">
        <f>478765+5580</f>
        <v>484345</v>
      </c>
    </row>
    <row r="585" spans="1:11" ht="12">
      <c r="A585" s="224">
        <v>18</v>
      </c>
      <c r="C585" s="206"/>
      <c r="E585" s="224">
        <v>18</v>
      </c>
      <c r="F585" s="207"/>
      <c r="G585" s="140"/>
      <c r="H585" s="87"/>
      <c r="I585" s="317"/>
      <c r="J585" s="88"/>
      <c r="K585" s="305"/>
    </row>
    <row r="586" spans="1:11" ht="12">
      <c r="A586" s="224">
        <v>19</v>
      </c>
      <c r="C586" s="206" t="s">
        <v>213</v>
      </c>
      <c r="E586" s="224">
        <v>19</v>
      </c>
      <c r="F586" s="207"/>
      <c r="G586" s="140"/>
      <c r="H586" s="87">
        <v>105353</v>
      </c>
      <c r="I586" s="317"/>
      <c r="J586" s="88"/>
      <c r="K586" s="305">
        <v>102467</v>
      </c>
    </row>
    <row r="587" spans="1:11" ht="12">
      <c r="A587" s="224">
        <v>20</v>
      </c>
      <c r="C587" s="206" t="s">
        <v>214</v>
      </c>
      <c r="E587" s="224">
        <v>20</v>
      </c>
      <c r="F587" s="207"/>
      <c r="G587" s="140"/>
      <c r="H587" s="87">
        <v>2179775</v>
      </c>
      <c r="I587" s="317"/>
      <c r="J587" s="88"/>
      <c r="K587" s="305">
        <f>2456407+197189+5000</f>
        <v>2658596</v>
      </c>
    </row>
    <row r="588" spans="1:11" ht="12">
      <c r="A588" s="224">
        <v>21</v>
      </c>
      <c r="C588" s="206"/>
      <c r="E588" s="224">
        <v>21</v>
      </c>
      <c r="F588" s="207"/>
      <c r="G588" s="140"/>
      <c r="H588" s="87"/>
      <c r="I588" s="317"/>
      <c r="J588" s="88"/>
      <c r="K588" s="305"/>
    </row>
    <row r="589" spans="1:11" ht="12">
      <c r="A589" s="224">
        <v>22</v>
      </c>
      <c r="C589" s="206"/>
      <c r="E589" s="224">
        <v>22</v>
      </c>
      <c r="F589" s="207"/>
      <c r="G589" s="140"/>
      <c r="H589" s="87"/>
      <c r="I589" s="317"/>
      <c r="J589" s="88"/>
      <c r="K589" s="305"/>
    </row>
    <row r="590" spans="1:11" ht="12">
      <c r="A590" s="224">
        <v>23</v>
      </c>
      <c r="C590" s="206" t="s">
        <v>229</v>
      </c>
      <c r="E590" s="224">
        <v>23</v>
      </c>
      <c r="F590" s="207"/>
      <c r="G590" s="140"/>
      <c r="H590" s="87">
        <v>359183</v>
      </c>
      <c r="I590" s="317"/>
      <c r="J590" s="88"/>
      <c r="K590" s="305">
        <v>0</v>
      </c>
    </row>
    <row r="591" spans="1:11" ht="12">
      <c r="A591" s="224">
        <v>24</v>
      </c>
      <c r="C591" s="206"/>
      <c r="E591" s="224">
        <v>24</v>
      </c>
      <c r="F591" s="207"/>
      <c r="G591" s="140"/>
      <c r="H591" s="87"/>
      <c r="I591" s="317"/>
      <c r="J591" s="88"/>
      <c r="K591" s="305"/>
    </row>
    <row r="592" spans="1:11" ht="12">
      <c r="A592" s="221"/>
      <c r="E592" s="220"/>
      <c r="F592" s="292" t="s">
        <v>15</v>
      </c>
      <c r="G592" s="219" t="s">
        <v>15</v>
      </c>
      <c r="H592" s="219" t="s">
        <v>15</v>
      </c>
      <c r="I592" s="292" t="s">
        <v>15</v>
      </c>
      <c r="J592" s="219" t="s">
        <v>15</v>
      </c>
      <c r="K592" s="320" t="s">
        <v>15</v>
      </c>
    </row>
    <row r="593" spans="1:11" ht="12">
      <c r="A593" s="224">
        <v>25</v>
      </c>
      <c r="C593" s="206" t="s">
        <v>233</v>
      </c>
      <c r="E593" s="224">
        <v>25</v>
      </c>
      <c r="G593" s="82">
        <f>SUM(G582:G592)</f>
        <v>83.2</v>
      </c>
      <c r="H593" s="83">
        <f>SUM(H582:H592)+1</f>
        <v>10643306</v>
      </c>
      <c r="I593" s="83"/>
      <c r="J593" s="82">
        <f>SUM(J582:J592)</f>
        <v>84.91</v>
      </c>
      <c r="K593" s="306">
        <f>SUM(K582:K592)</f>
        <v>12222425</v>
      </c>
    </row>
    <row r="594" spans="1:11" ht="12">
      <c r="A594" s="205"/>
      <c r="C594" s="206"/>
      <c r="E594" s="205"/>
      <c r="F594" s="292" t="s">
        <v>15</v>
      </c>
      <c r="G594" s="218" t="s">
        <v>15</v>
      </c>
      <c r="H594" s="219" t="s">
        <v>15</v>
      </c>
      <c r="I594" s="292" t="s">
        <v>15</v>
      </c>
      <c r="J594" s="218" t="s">
        <v>15</v>
      </c>
      <c r="K594" s="219" t="s">
        <v>15</v>
      </c>
    </row>
    <row r="595" spans="1:11" ht="12">
      <c r="A595" s="205"/>
      <c r="C595" s="190" t="s">
        <v>63</v>
      </c>
      <c r="E595" s="205"/>
      <c r="G595" s="82"/>
      <c r="H595" s="82"/>
      <c r="I595" s="83"/>
      <c r="J595" s="82"/>
      <c r="K595" s="82"/>
    </row>
    <row r="596" spans="5:11" ht="12">
      <c r="E596" s="252"/>
      <c r="F596" s="292"/>
      <c r="G596" s="218"/>
      <c r="H596" s="219"/>
      <c r="I596" s="292"/>
      <c r="J596" s="218"/>
      <c r="K596" s="219"/>
    </row>
    <row r="597" spans="1:11" ht="12">
      <c r="A597" s="206"/>
      <c r="H597" s="257"/>
      <c r="K597" s="257"/>
    </row>
    <row r="598" spans="1:12" s="239" customFormat="1" ht="12">
      <c r="A598" s="214" t="str">
        <f>$A$83</f>
        <v>Institution No.:  GFC</v>
      </c>
      <c r="E598" s="253"/>
      <c r="G598" s="254"/>
      <c r="H598" s="255"/>
      <c r="J598" s="254"/>
      <c r="K598" s="212" t="s">
        <v>234</v>
      </c>
      <c r="L598" s="190" t="s">
        <v>43</v>
      </c>
    </row>
    <row r="599" spans="1:11" s="239" customFormat="1" ht="12">
      <c r="A599" s="303" t="s">
        <v>235</v>
      </c>
      <c r="B599" s="303"/>
      <c r="C599" s="303"/>
      <c r="D599" s="303"/>
      <c r="E599" s="303"/>
      <c r="F599" s="303"/>
      <c r="G599" s="303"/>
      <c r="H599" s="303"/>
      <c r="I599" s="303"/>
      <c r="J599" s="303"/>
      <c r="K599" s="303"/>
    </row>
    <row r="600" spans="1:12" ht="12">
      <c r="A600" s="214" t="str">
        <f>$A$42</f>
        <v>NAME: </v>
      </c>
      <c r="C600" s="190" t="str">
        <f>$D$20</f>
        <v>University of Colorado</v>
      </c>
      <c r="G600" s="304"/>
      <c r="H600" s="290"/>
      <c r="J600" s="211"/>
      <c r="K600" s="216" t="str">
        <f>$K$3</f>
        <v>Date: October 13, 2014</v>
      </c>
      <c r="L600" s="239"/>
    </row>
    <row r="601" spans="1:11" ht="12">
      <c r="A601" s="217" t="s">
        <v>15</v>
      </c>
      <c r="B601" s="217" t="s">
        <v>15</v>
      </c>
      <c r="C601" s="217" t="s">
        <v>15</v>
      </c>
      <c r="D601" s="217" t="s">
        <v>15</v>
      </c>
      <c r="E601" s="217" t="s">
        <v>15</v>
      </c>
      <c r="F601" s="217" t="s">
        <v>15</v>
      </c>
      <c r="G601" s="218" t="s">
        <v>15</v>
      </c>
      <c r="H601" s="219" t="s">
        <v>15</v>
      </c>
      <c r="I601" s="217" t="s">
        <v>15</v>
      </c>
      <c r="J601" s="218" t="s">
        <v>15</v>
      </c>
      <c r="K601" s="219" t="s">
        <v>15</v>
      </c>
    </row>
    <row r="602" spans="1:11" ht="12">
      <c r="A602" s="220" t="s">
        <v>16</v>
      </c>
      <c r="E602" s="220" t="s">
        <v>16</v>
      </c>
      <c r="F602" s="221"/>
      <c r="G602" s="240"/>
      <c r="H602" s="241" t="s">
        <v>18</v>
      </c>
      <c r="I602" s="242"/>
      <c r="J602" s="240"/>
      <c r="K602" s="241" t="s">
        <v>19</v>
      </c>
    </row>
    <row r="603" spans="1:11" ht="12">
      <c r="A603" s="220" t="s">
        <v>20</v>
      </c>
      <c r="C603" s="224" t="s">
        <v>78</v>
      </c>
      <c r="E603" s="220" t="s">
        <v>20</v>
      </c>
      <c r="F603" s="221"/>
      <c r="G603" s="240" t="s">
        <v>22</v>
      </c>
      <c r="H603" s="241" t="s">
        <v>23</v>
      </c>
      <c r="I603" s="242"/>
      <c r="J603" s="240" t="s">
        <v>22</v>
      </c>
      <c r="K603" s="241" t="s">
        <v>24</v>
      </c>
    </row>
    <row r="604" spans="1:11" ht="12">
      <c r="A604" s="217" t="s">
        <v>15</v>
      </c>
      <c r="B604" s="217" t="s">
        <v>15</v>
      </c>
      <c r="C604" s="217" t="s">
        <v>15</v>
      </c>
      <c r="D604" s="217" t="s">
        <v>15</v>
      </c>
      <c r="E604" s="217" t="s">
        <v>15</v>
      </c>
      <c r="F604" s="217" t="s">
        <v>15</v>
      </c>
      <c r="G604" s="218" t="s">
        <v>15</v>
      </c>
      <c r="H604" s="219" t="s">
        <v>15</v>
      </c>
      <c r="I604" s="217" t="s">
        <v>15</v>
      </c>
      <c r="J604" s="218" t="s">
        <v>15</v>
      </c>
      <c r="K604" s="219" t="s">
        <v>15</v>
      </c>
    </row>
    <row r="605" spans="1:11" ht="12">
      <c r="A605" s="312">
        <v>1</v>
      </c>
      <c r="B605" s="313"/>
      <c r="C605" s="313" t="s">
        <v>224</v>
      </c>
      <c r="D605" s="313"/>
      <c r="E605" s="312">
        <v>1</v>
      </c>
      <c r="F605" s="314"/>
      <c r="G605" s="134"/>
      <c r="H605" s="135"/>
      <c r="I605" s="315"/>
      <c r="J605" s="137"/>
      <c r="K605" s="138"/>
    </row>
    <row r="606" spans="1:11" ht="12">
      <c r="A606" s="312">
        <v>2</v>
      </c>
      <c r="B606" s="313"/>
      <c r="C606" s="313" t="s">
        <v>224</v>
      </c>
      <c r="D606" s="313"/>
      <c r="E606" s="312">
        <v>2</v>
      </c>
      <c r="F606" s="314"/>
      <c r="G606" s="134"/>
      <c r="H606" s="135"/>
      <c r="I606" s="315"/>
      <c r="J606" s="137"/>
      <c r="K606" s="135"/>
    </row>
    <row r="607" spans="1:11" ht="12">
      <c r="A607" s="312">
        <v>3</v>
      </c>
      <c r="B607" s="313"/>
      <c r="C607" s="313" t="s">
        <v>224</v>
      </c>
      <c r="D607" s="313"/>
      <c r="E607" s="312">
        <v>3</v>
      </c>
      <c r="F607" s="314"/>
      <c r="G607" s="134"/>
      <c r="H607" s="135"/>
      <c r="I607" s="315"/>
      <c r="J607" s="137"/>
      <c r="K607" s="135"/>
    </row>
    <row r="608" spans="1:11" ht="12">
      <c r="A608" s="312">
        <v>4</v>
      </c>
      <c r="B608" s="313"/>
      <c r="C608" s="313" t="s">
        <v>224</v>
      </c>
      <c r="D608" s="313"/>
      <c r="E608" s="312">
        <v>4</v>
      </c>
      <c r="F608" s="314"/>
      <c r="G608" s="134"/>
      <c r="H608" s="135"/>
      <c r="I608" s="316"/>
      <c r="J608" s="137"/>
      <c r="K608" s="135"/>
    </row>
    <row r="609" spans="1:11" ht="12">
      <c r="A609" s="312">
        <v>5</v>
      </c>
      <c r="B609" s="313"/>
      <c r="C609" s="313" t="s">
        <v>224</v>
      </c>
      <c r="D609" s="313"/>
      <c r="E609" s="312">
        <v>5</v>
      </c>
      <c r="F609" s="314"/>
      <c r="G609" s="134"/>
      <c r="H609" s="135"/>
      <c r="I609" s="316"/>
      <c r="J609" s="137"/>
      <c r="K609" s="135"/>
    </row>
    <row r="610" spans="1:11" ht="12">
      <c r="A610" s="224">
        <v>6</v>
      </c>
      <c r="C610" s="206" t="s">
        <v>225</v>
      </c>
      <c r="E610" s="224">
        <v>6</v>
      </c>
      <c r="F610" s="207"/>
      <c r="G610" s="88">
        <f>0.25+66.12</f>
        <v>66.37</v>
      </c>
      <c r="H610" s="87">
        <v>3747303</v>
      </c>
      <c r="I610" s="227"/>
      <c r="J610" s="88">
        <f>0.25+66.58</f>
        <v>66.83</v>
      </c>
      <c r="K610" s="87">
        <f>13893+4380798</f>
        <v>4394691</v>
      </c>
    </row>
    <row r="611" spans="1:11" ht="12">
      <c r="A611" s="224">
        <v>7</v>
      </c>
      <c r="C611" s="206" t="s">
        <v>226</v>
      </c>
      <c r="E611" s="224">
        <v>7</v>
      </c>
      <c r="F611" s="207"/>
      <c r="G611" s="88"/>
      <c r="H611" s="87">
        <v>1107431</v>
      </c>
      <c r="I611" s="317"/>
      <c r="J611" s="88"/>
      <c r="K611" s="87">
        <f>35246+6354+1258571</f>
        <v>1300171</v>
      </c>
    </row>
    <row r="612" spans="1:11" ht="12">
      <c r="A612" s="224">
        <v>8</v>
      </c>
      <c r="C612" s="206" t="s">
        <v>227</v>
      </c>
      <c r="E612" s="224">
        <v>8</v>
      </c>
      <c r="F612" s="207"/>
      <c r="G612" s="88">
        <f>SUM(G610:G611)</f>
        <v>66.37</v>
      </c>
      <c r="H612" s="87">
        <f>SUM(H610:H611)</f>
        <v>4854734</v>
      </c>
      <c r="I612" s="317"/>
      <c r="J612" s="88">
        <f>SUM(J610:J611)</f>
        <v>66.83</v>
      </c>
      <c r="K612" s="87">
        <f>SUM(K610:K611)</f>
        <v>5694862</v>
      </c>
    </row>
    <row r="613" spans="1:11" ht="12">
      <c r="A613" s="224">
        <v>9</v>
      </c>
      <c r="C613" s="206"/>
      <c r="E613" s="224">
        <v>9</v>
      </c>
      <c r="F613" s="207"/>
      <c r="G613" s="88"/>
      <c r="H613" s="87"/>
      <c r="I613" s="231"/>
      <c r="J613" s="88"/>
      <c r="K613" s="87"/>
    </row>
    <row r="614" spans="1:11" ht="12">
      <c r="A614" s="224">
        <v>10</v>
      </c>
      <c r="C614" s="206"/>
      <c r="E614" s="224">
        <v>10</v>
      </c>
      <c r="F614" s="207"/>
      <c r="G614" s="140"/>
      <c r="H614" s="87"/>
      <c r="I614" s="227"/>
      <c r="J614" s="88"/>
      <c r="K614" s="87"/>
    </row>
    <row r="615" spans="1:11" ht="12">
      <c r="A615" s="224">
        <v>11</v>
      </c>
      <c r="C615" s="206" t="s">
        <v>208</v>
      </c>
      <c r="E615" s="224">
        <v>11</v>
      </c>
      <c r="G615" s="82">
        <v>25.24</v>
      </c>
      <c r="H615" s="83">
        <v>1153159</v>
      </c>
      <c r="I615" s="231"/>
      <c r="J615" s="82">
        <v>24.49</v>
      </c>
      <c r="K615" s="83">
        <v>1179147</v>
      </c>
    </row>
    <row r="616" spans="1:11" ht="12">
      <c r="A616" s="224">
        <v>12</v>
      </c>
      <c r="C616" s="206" t="s">
        <v>209</v>
      </c>
      <c r="E616" s="224">
        <v>12</v>
      </c>
      <c r="G616" s="142"/>
      <c r="H616" s="83">
        <v>436587</v>
      </c>
      <c r="I616" s="227"/>
      <c r="J616" s="82"/>
      <c r="K616" s="83">
        <v>650273</v>
      </c>
    </row>
    <row r="617" spans="1:11" ht="12">
      <c r="A617" s="224">
        <v>13</v>
      </c>
      <c r="C617" s="206" t="s">
        <v>228</v>
      </c>
      <c r="E617" s="224">
        <v>13</v>
      </c>
      <c r="F617" s="207"/>
      <c r="G617" s="88">
        <f>SUM(G615:G616)</f>
        <v>25.24</v>
      </c>
      <c r="H617" s="87">
        <f>SUM(H615:H616)</f>
        <v>1589746</v>
      </c>
      <c r="I617" s="317"/>
      <c r="J617" s="88">
        <f>SUM(J615:J616)</f>
        <v>24.49</v>
      </c>
      <c r="K617" s="87">
        <f>SUM(K615:K616)</f>
        <v>1829420</v>
      </c>
    </row>
    <row r="618" spans="1:11" ht="12">
      <c r="A618" s="224">
        <v>14</v>
      </c>
      <c r="E618" s="224">
        <v>14</v>
      </c>
      <c r="F618" s="207"/>
      <c r="G618" s="88"/>
      <c r="H618" s="87"/>
      <c r="I618" s="317"/>
      <c r="J618" s="88"/>
      <c r="K618" s="87"/>
    </row>
    <row r="619" spans="1:11" ht="12">
      <c r="A619" s="224">
        <v>15</v>
      </c>
      <c r="C619" s="206" t="s">
        <v>211</v>
      </c>
      <c r="E619" s="224">
        <v>15</v>
      </c>
      <c r="F619" s="207"/>
      <c r="G619" s="88">
        <f>G612+G617</f>
        <v>91.61</v>
      </c>
      <c r="H619" s="87">
        <f>H612+H617</f>
        <v>6444480</v>
      </c>
      <c r="I619" s="317"/>
      <c r="J619" s="88">
        <f>J612+J617</f>
        <v>91.32</v>
      </c>
      <c r="K619" s="87">
        <f>K612+K617</f>
        <v>7524282</v>
      </c>
    </row>
    <row r="620" spans="1:11" ht="12">
      <c r="A620" s="224">
        <v>16</v>
      </c>
      <c r="E620" s="224">
        <v>16</v>
      </c>
      <c r="F620" s="207"/>
      <c r="G620" s="140"/>
      <c r="H620" s="87"/>
      <c r="I620" s="317"/>
      <c r="J620" s="88"/>
      <c r="K620" s="87"/>
    </row>
    <row r="621" spans="1:11" ht="12">
      <c r="A621" s="224">
        <v>17</v>
      </c>
      <c r="C621" s="206" t="s">
        <v>212</v>
      </c>
      <c r="E621" s="224">
        <v>17</v>
      </c>
      <c r="F621" s="207"/>
      <c r="G621" s="140"/>
      <c r="H621" s="87">
        <f>691111+1630+62190+14</f>
        <v>754945</v>
      </c>
      <c r="I621" s="317"/>
      <c r="J621" s="88"/>
      <c r="K621" s="87">
        <f>719268+4721</f>
        <v>723989</v>
      </c>
    </row>
    <row r="622" spans="1:11" ht="12">
      <c r="A622" s="224">
        <v>18</v>
      </c>
      <c r="C622" s="206"/>
      <c r="E622" s="224">
        <v>18</v>
      </c>
      <c r="F622" s="207"/>
      <c r="G622" s="140"/>
      <c r="H622" s="87"/>
      <c r="I622" s="317"/>
      <c r="J622" s="88"/>
      <c r="K622" s="87"/>
    </row>
    <row r="623" spans="1:11" ht="12">
      <c r="A623" s="224">
        <v>19</v>
      </c>
      <c r="C623" s="206" t="s">
        <v>213</v>
      </c>
      <c r="E623" s="224">
        <v>19</v>
      </c>
      <c r="F623" s="207"/>
      <c r="G623" s="140"/>
      <c r="H623" s="87">
        <v>157075</v>
      </c>
      <c r="I623" s="317"/>
      <c r="J623" s="88"/>
      <c r="K623" s="87">
        <v>63030</v>
      </c>
    </row>
    <row r="624" spans="1:11" ht="12">
      <c r="A624" s="224">
        <v>20</v>
      </c>
      <c r="C624" s="206" t="s">
        <v>214</v>
      </c>
      <c r="E624" s="224">
        <v>20</v>
      </c>
      <c r="F624" s="207"/>
      <c r="G624" s="140"/>
      <c r="H624" s="87">
        <f>989382+4</f>
        <v>989386</v>
      </c>
      <c r="I624" s="317"/>
      <c r="J624" s="88"/>
      <c r="K624" s="87">
        <f>2154073-380752</f>
        <v>1773321</v>
      </c>
    </row>
    <row r="625" spans="1:11" ht="12">
      <c r="A625" s="224">
        <v>21</v>
      </c>
      <c r="C625" s="206"/>
      <c r="E625" s="224">
        <v>21</v>
      </c>
      <c r="F625" s="207"/>
      <c r="G625" s="140"/>
      <c r="H625" s="87"/>
      <c r="I625" s="317"/>
      <c r="J625" s="88"/>
      <c r="K625" s="87"/>
    </row>
    <row r="626" spans="1:11" ht="12">
      <c r="A626" s="224">
        <v>22</v>
      </c>
      <c r="C626" s="206"/>
      <c r="E626" s="224">
        <v>22</v>
      </c>
      <c r="F626" s="207"/>
      <c r="G626" s="140"/>
      <c r="H626" s="87"/>
      <c r="I626" s="317"/>
      <c r="J626" s="88"/>
      <c r="K626" s="87"/>
    </row>
    <row r="627" spans="1:11" ht="12">
      <c r="A627" s="224">
        <v>23</v>
      </c>
      <c r="C627" s="206" t="s">
        <v>229</v>
      </c>
      <c r="E627" s="224">
        <v>23</v>
      </c>
      <c r="F627" s="207"/>
      <c r="G627" s="140"/>
      <c r="H627" s="87"/>
      <c r="I627" s="317"/>
      <c r="J627" s="88"/>
      <c r="K627" s="87"/>
    </row>
    <row r="628" spans="1:11" ht="12">
      <c r="A628" s="224">
        <v>24</v>
      </c>
      <c r="C628" s="206"/>
      <c r="E628" s="224">
        <v>24</v>
      </c>
      <c r="F628" s="207"/>
      <c r="G628" s="140"/>
      <c r="H628" s="87"/>
      <c r="I628" s="317"/>
      <c r="J628" s="88"/>
      <c r="K628" s="87"/>
    </row>
    <row r="629" spans="1:11" ht="12">
      <c r="A629" s="221"/>
      <c r="E629" s="220"/>
      <c r="F629" s="292" t="s">
        <v>15</v>
      </c>
      <c r="G629" s="219" t="s">
        <v>15</v>
      </c>
      <c r="H629" s="219" t="s">
        <v>15</v>
      </c>
      <c r="I629" s="292" t="s">
        <v>15</v>
      </c>
      <c r="J629" s="219" t="s">
        <v>15</v>
      </c>
      <c r="K629" s="219" t="s">
        <v>15</v>
      </c>
    </row>
    <row r="630" spans="1:11" ht="12">
      <c r="A630" s="224">
        <v>25</v>
      </c>
      <c r="C630" s="206" t="s">
        <v>236</v>
      </c>
      <c r="E630" s="224">
        <v>25</v>
      </c>
      <c r="G630" s="82">
        <f>SUM(G619:G629)</f>
        <v>91.61</v>
      </c>
      <c r="H630" s="83">
        <f>SUM(H619:H629)+1</f>
        <v>8345887</v>
      </c>
      <c r="I630" s="83"/>
      <c r="J630" s="82">
        <f>SUM(J619:J629)</f>
        <v>91.32</v>
      </c>
      <c r="K630" s="83">
        <f>SUM(K619:K629)</f>
        <v>10084622</v>
      </c>
    </row>
    <row r="631" spans="5:11" ht="12">
      <c r="E631" s="252"/>
      <c r="F631" s="292" t="s">
        <v>15</v>
      </c>
      <c r="G631" s="218" t="s">
        <v>15</v>
      </c>
      <c r="H631" s="219" t="s">
        <v>15</v>
      </c>
      <c r="I631" s="292" t="s">
        <v>15</v>
      </c>
      <c r="J631" s="218" t="s">
        <v>15</v>
      </c>
      <c r="K631" s="219" t="s">
        <v>15</v>
      </c>
    </row>
    <row r="632" spans="3:11" ht="12">
      <c r="C632" s="190" t="s">
        <v>63</v>
      </c>
      <c r="E632" s="252"/>
      <c r="F632" s="292"/>
      <c r="G632" s="218"/>
      <c r="H632" s="219"/>
      <c r="I632" s="292"/>
      <c r="J632" s="218"/>
      <c r="K632" s="219"/>
    </row>
    <row r="634" ht="12">
      <c r="A634" s="206"/>
    </row>
    <row r="635" spans="1:12" s="239" customFormat="1" ht="12">
      <c r="A635" s="214" t="str">
        <f>$A$83</f>
        <v>Institution No.:  GFC</v>
      </c>
      <c r="E635" s="253"/>
      <c r="G635" s="254"/>
      <c r="H635" s="255"/>
      <c r="J635" s="254"/>
      <c r="K635" s="212" t="s">
        <v>237</v>
      </c>
      <c r="L635" s="190"/>
    </row>
    <row r="636" spans="1:11" s="239" customFormat="1" ht="12">
      <c r="A636" s="303" t="s">
        <v>238</v>
      </c>
      <c r="B636" s="303"/>
      <c r="C636" s="303"/>
      <c r="D636" s="303"/>
      <c r="E636" s="303"/>
      <c r="F636" s="303"/>
      <c r="G636" s="303"/>
      <c r="H636" s="303"/>
      <c r="I636" s="303"/>
      <c r="J636" s="303"/>
      <c r="K636" s="303"/>
    </row>
    <row r="637" spans="1:12" ht="12">
      <c r="A637" s="214" t="str">
        <f>$A$42</f>
        <v>NAME: </v>
      </c>
      <c r="C637" s="190" t="str">
        <f>$D$20</f>
        <v>University of Colorado</v>
      </c>
      <c r="F637" s="294"/>
      <c r="G637" s="289"/>
      <c r="H637" s="257"/>
      <c r="J637" s="211"/>
      <c r="K637" s="216" t="str">
        <f>$K$3</f>
        <v>Date: October 13, 2014</v>
      </c>
      <c r="L637" s="239"/>
    </row>
    <row r="638" spans="1:11" ht="12">
      <c r="A638" s="217" t="s">
        <v>15</v>
      </c>
      <c r="B638" s="217" t="s">
        <v>15</v>
      </c>
      <c r="C638" s="217" t="s">
        <v>15</v>
      </c>
      <c r="D638" s="217" t="s">
        <v>15</v>
      </c>
      <c r="E638" s="217" t="s">
        <v>15</v>
      </c>
      <c r="F638" s="217" t="s">
        <v>15</v>
      </c>
      <c r="G638" s="218" t="s">
        <v>15</v>
      </c>
      <c r="H638" s="219" t="s">
        <v>15</v>
      </c>
      <c r="I638" s="217" t="s">
        <v>15</v>
      </c>
      <c r="J638" s="218" t="s">
        <v>15</v>
      </c>
      <c r="K638" s="219" t="s">
        <v>15</v>
      </c>
    </row>
    <row r="639" spans="1:11" ht="12">
      <c r="A639" s="220" t="s">
        <v>16</v>
      </c>
      <c r="E639" s="220" t="s">
        <v>16</v>
      </c>
      <c r="F639" s="221"/>
      <c r="G639" s="240"/>
      <c r="H639" s="241" t="s">
        <v>18</v>
      </c>
      <c r="I639" s="242"/>
      <c r="J639" s="240"/>
      <c r="K639" s="241" t="s">
        <v>19</v>
      </c>
    </row>
    <row r="640" spans="1:11" ht="12">
      <c r="A640" s="220" t="s">
        <v>20</v>
      </c>
      <c r="C640" s="224" t="s">
        <v>78</v>
      </c>
      <c r="E640" s="220" t="s">
        <v>20</v>
      </c>
      <c r="F640" s="221"/>
      <c r="G640" s="240" t="s">
        <v>22</v>
      </c>
      <c r="H640" s="241" t="s">
        <v>23</v>
      </c>
      <c r="I640" s="242"/>
      <c r="J640" s="240" t="s">
        <v>22</v>
      </c>
      <c r="K640" s="241" t="s">
        <v>24</v>
      </c>
    </row>
    <row r="641" spans="1:11" ht="12">
      <c r="A641" s="217" t="s">
        <v>15</v>
      </c>
      <c r="B641" s="217" t="s">
        <v>15</v>
      </c>
      <c r="C641" s="217" t="s">
        <v>15</v>
      </c>
      <c r="D641" s="217" t="s">
        <v>15</v>
      </c>
      <c r="E641" s="217" t="s">
        <v>15</v>
      </c>
      <c r="F641" s="217" t="s">
        <v>15</v>
      </c>
      <c r="G641" s="218" t="s">
        <v>15</v>
      </c>
      <c r="H641" s="219" t="s">
        <v>15</v>
      </c>
      <c r="I641" s="217" t="s">
        <v>15</v>
      </c>
      <c r="J641" s="218" t="s">
        <v>15</v>
      </c>
      <c r="K641" s="219" t="s">
        <v>15</v>
      </c>
    </row>
    <row r="642" spans="1:11" ht="12">
      <c r="A642" s="312">
        <v>1</v>
      </c>
      <c r="B642" s="313"/>
      <c r="C642" s="313" t="s">
        <v>224</v>
      </c>
      <c r="D642" s="313"/>
      <c r="E642" s="312">
        <v>1</v>
      </c>
      <c r="F642" s="314"/>
      <c r="G642" s="134"/>
      <c r="H642" s="135"/>
      <c r="I642" s="315"/>
      <c r="J642" s="137"/>
      <c r="K642" s="138"/>
    </row>
    <row r="643" spans="1:11" ht="12">
      <c r="A643" s="312">
        <v>2</v>
      </c>
      <c r="B643" s="313"/>
      <c r="C643" s="313" t="s">
        <v>224</v>
      </c>
      <c r="D643" s="313"/>
      <c r="E643" s="312">
        <v>2</v>
      </c>
      <c r="F643" s="314"/>
      <c r="G643" s="134"/>
      <c r="H643" s="135"/>
      <c r="I643" s="315"/>
      <c r="J643" s="137"/>
      <c r="K643" s="135"/>
    </row>
    <row r="644" spans="1:11" ht="12">
      <c r="A644" s="312">
        <v>3</v>
      </c>
      <c r="B644" s="313"/>
      <c r="C644" s="313" t="s">
        <v>224</v>
      </c>
      <c r="D644" s="313"/>
      <c r="E644" s="312">
        <v>3</v>
      </c>
      <c r="F644" s="314"/>
      <c r="G644" s="134"/>
      <c r="H644" s="135"/>
      <c r="I644" s="315"/>
      <c r="J644" s="137"/>
      <c r="K644" s="135"/>
    </row>
    <row r="645" spans="1:15" ht="12">
      <c r="A645" s="312">
        <v>4</v>
      </c>
      <c r="B645" s="313"/>
      <c r="C645" s="313" t="s">
        <v>224</v>
      </c>
      <c r="D645" s="313"/>
      <c r="E645" s="312">
        <v>4</v>
      </c>
      <c r="F645" s="314"/>
      <c r="G645" s="134"/>
      <c r="H645" s="135"/>
      <c r="I645" s="316"/>
      <c r="J645" s="137"/>
      <c r="K645" s="135"/>
      <c r="M645" s="321"/>
      <c r="N645" s="181"/>
      <c r="O645" s="321"/>
    </row>
    <row r="646" spans="1:15" ht="12" customHeight="1">
      <c r="A646" s="312">
        <v>5</v>
      </c>
      <c r="B646" s="313"/>
      <c r="C646" s="313" t="s">
        <v>224</v>
      </c>
      <c r="D646" s="313"/>
      <c r="E646" s="312">
        <v>5</v>
      </c>
      <c r="F646" s="314"/>
      <c r="G646" s="137"/>
      <c r="H646" s="135"/>
      <c r="I646" s="316"/>
      <c r="J646" s="137"/>
      <c r="K646" s="135"/>
      <c r="M646" s="321"/>
      <c r="N646" s="322"/>
      <c r="O646" s="321"/>
    </row>
    <row r="647" spans="1:15" ht="12">
      <c r="A647" s="224">
        <v>6</v>
      </c>
      <c r="C647" s="206" t="s">
        <v>225</v>
      </c>
      <c r="E647" s="224">
        <v>6</v>
      </c>
      <c r="F647" s="207"/>
      <c r="G647" s="88">
        <v>62.57</v>
      </c>
      <c r="H647" s="87">
        <f>57530+1700+5219768+1858457</f>
        <v>7137455</v>
      </c>
      <c r="I647" s="227"/>
      <c r="J647" s="88">
        <f>65.36</f>
        <v>65.36</v>
      </c>
      <c r="K647" s="87">
        <f>578488+6643537+1993693</f>
        <v>9215718</v>
      </c>
      <c r="M647" s="323"/>
      <c r="N647" s="324"/>
      <c r="O647" s="323"/>
    </row>
    <row r="648" spans="1:15" ht="12">
      <c r="A648" s="224">
        <v>7</v>
      </c>
      <c r="C648" s="206" t="s">
        <v>226</v>
      </c>
      <c r="E648" s="224">
        <v>7</v>
      </c>
      <c r="F648" s="207"/>
      <c r="G648" s="88"/>
      <c r="H648" s="87">
        <f>447049+223+1516536+538952</f>
        <v>2502760</v>
      </c>
      <c r="I648" s="317"/>
      <c r="J648" s="88"/>
      <c r="K648" s="87">
        <f>552015+14158+1842264+591596</f>
        <v>3000033</v>
      </c>
      <c r="M648" s="323"/>
      <c r="N648" s="324"/>
      <c r="O648" s="323"/>
    </row>
    <row r="649" spans="1:15" ht="12">
      <c r="A649" s="224">
        <v>8</v>
      </c>
      <c r="C649" s="206" t="s">
        <v>227</v>
      </c>
      <c r="E649" s="224">
        <v>8</v>
      </c>
      <c r="F649" s="207"/>
      <c r="G649" s="88">
        <f>SUM(G647:G648)</f>
        <v>62.57</v>
      </c>
      <c r="H649" s="87">
        <f>SUM(H647:H648)</f>
        <v>9640215</v>
      </c>
      <c r="I649" s="317"/>
      <c r="J649" s="88">
        <f>SUM(J647:J648)</f>
        <v>65.36</v>
      </c>
      <c r="K649" s="87">
        <f>SUM(K647:K648)</f>
        <v>12215751</v>
      </c>
      <c r="M649" s="323"/>
      <c r="N649" s="324"/>
      <c r="O649" s="323"/>
    </row>
    <row r="650" spans="1:15" ht="12">
      <c r="A650" s="224">
        <v>9</v>
      </c>
      <c r="C650" s="206"/>
      <c r="E650" s="224">
        <v>9</v>
      </c>
      <c r="F650" s="207"/>
      <c r="G650" s="140"/>
      <c r="H650" s="87"/>
      <c r="I650" s="231"/>
      <c r="J650" s="88"/>
      <c r="K650" s="87"/>
      <c r="M650" s="323"/>
      <c r="N650" s="324"/>
      <c r="O650" s="323"/>
    </row>
    <row r="651" spans="1:15" ht="12">
      <c r="A651" s="224">
        <v>10</v>
      </c>
      <c r="C651" s="206"/>
      <c r="E651" s="224">
        <v>10</v>
      </c>
      <c r="F651" s="207"/>
      <c r="G651" s="140"/>
      <c r="H651" s="87"/>
      <c r="I651" s="227"/>
      <c r="J651" s="88"/>
      <c r="K651" s="87"/>
      <c r="M651" s="323"/>
      <c r="N651" s="324"/>
      <c r="O651" s="323"/>
    </row>
    <row r="652" spans="1:15" ht="12">
      <c r="A652" s="224">
        <v>11</v>
      </c>
      <c r="C652" s="206" t="s">
        <v>208</v>
      </c>
      <c r="E652" s="224">
        <v>11</v>
      </c>
      <c r="G652" s="82">
        <v>16.5</v>
      </c>
      <c r="H652" s="83">
        <f>894689+85606</f>
        <v>980295</v>
      </c>
      <c r="I652" s="231"/>
      <c r="J652" s="82">
        <v>16.25</v>
      </c>
      <c r="K652" s="83">
        <f>1116906+92281</f>
        <v>1209187</v>
      </c>
      <c r="M652" s="323"/>
      <c r="N652" s="324"/>
      <c r="O652" s="323"/>
    </row>
    <row r="653" spans="1:15" ht="12">
      <c r="A653" s="224">
        <v>12</v>
      </c>
      <c r="C653" s="206" t="s">
        <v>209</v>
      </c>
      <c r="E653" s="224">
        <v>12</v>
      </c>
      <c r="G653" s="142"/>
      <c r="H653" s="83">
        <f>638513+24826</f>
        <v>663339</v>
      </c>
      <c r="I653" s="227"/>
      <c r="J653" s="82"/>
      <c r="K653" s="83">
        <f>862593+26793</f>
        <v>889386</v>
      </c>
      <c r="M653" s="323"/>
      <c r="N653" s="324"/>
      <c r="O653" s="323"/>
    </row>
    <row r="654" spans="1:15" ht="12">
      <c r="A654" s="224">
        <v>13</v>
      </c>
      <c r="C654" s="206" t="s">
        <v>228</v>
      </c>
      <c r="E654" s="224">
        <v>13</v>
      </c>
      <c r="F654" s="207"/>
      <c r="G654" s="88">
        <f>SUM(G652:G653)</f>
        <v>16.5</v>
      </c>
      <c r="H654" s="87">
        <f>SUM(H652:H653)</f>
        <v>1643634</v>
      </c>
      <c r="I654" s="317"/>
      <c r="J654" s="88">
        <f>SUM(J652:J653)</f>
        <v>16.25</v>
      </c>
      <c r="K654" s="87">
        <f>SUM(K652:K653)</f>
        <v>2098573</v>
      </c>
      <c r="M654" s="323"/>
      <c r="N654" s="324"/>
      <c r="O654" s="323"/>
    </row>
    <row r="655" spans="1:15" ht="12">
      <c r="A655" s="224">
        <v>14</v>
      </c>
      <c r="E655" s="224">
        <v>14</v>
      </c>
      <c r="F655" s="207"/>
      <c r="G655" s="88"/>
      <c r="H655" s="87"/>
      <c r="I655" s="317"/>
      <c r="J655" s="88"/>
      <c r="K655" s="87"/>
      <c r="M655" s="323"/>
      <c r="N655" s="324"/>
      <c r="O655" s="323"/>
    </row>
    <row r="656" spans="1:15" ht="12">
      <c r="A656" s="224">
        <v>15</v>
      </c>
      <c r="C656" s="206" t="s">
        <v>211</v>
      </c>
      <c r="E656" s="224">
        <v>15</v>
      </c>
      <c r="F656" s="207"/>
      <c r="G656" s="88">
        <f>G649+G654</f>
        <v>79.07</v>
      </c>
      <c r="H656" s="87">
        <f>H649+H654</f>
        <v>11283849</v>
      </c>
      <c r="I656" s="317"/>
      <c r="J656" s="88">
        <f>J649+J654</f>
        <v>81.61</v>
      </c>
      <c r="K656" s="87">
        <f>K649+K654</f>
        <v>14314324</v>
      </c>
      <c r="M656" s="323"/>
      <c r="N656" s="324"/>
      <c r="O656" s="323"/>
    </row>
    <row r="657" spans="1:15" ht="12">
      <c r="A657" s="224">
        <v>16</v>
      </c>
      <c r="E657" s="224">
        <v>16</v>
      </c>
      <c r="F657" s="207"/>
      <c r="G657" s="140"/>
      <c r="H657" s="87"/>
      <c r="I657" s="317"/>
      <c r="J657" s="88"/>
      <c r="K657" s="87"/>
      <c r="M657" s="323"/>
      <c r="N657" s="324"/>
      <c r="O657" s="323"/>
    </row>
    <row r="658" spans="1:15" ht="12">
      <c r="A658" s="224">
        <v>17</v>
      </c>
      <c r="C658" s="206" t="s">
        <v>212</v>
      </c>
      <c r="E658" s="224">
        <v>17</v>
      </c>
      <c r="F658" s="207"/>
      <c r="G658" s="140"/>
      <c r="H658" s="87">
        <f>84829+26523+400+2122</f>
        <v>113874</v>
      </c>
      <c r="I658" s="317"/>
      <c r="J658" s="88"/>
      <c r="K658" s="87">
        <f>81551+7769+27624+2210</f>
        <v>119154</v>
      </c>
      <c r="M658" s="323"/>
      <c r="N658" s="324"/>
      <c r="O658" s="323"/>
    </row>
    <row r="659" spans="1:15" ht="12">
      <c r="A659" s="224">
        <v>18</v>
      </c>
      <c r="C659" s="206"/>
      <c r="E659" s="224">
        <v>18</v>
      </c>
      <c r="F659" s="207"/>
      <c r="G659" s="140"/>
      <c r="H659" s="87"/>
      <c r="I659" s="317"/>
      <c r="J659" s="88"/>
      <c r="K659" s="87"/>
      <c r="M659" s="323"/>
      <c r="N659" s="324"/>
      <c r="O659" s="323"/>
    </row>
    <row r="660" spans="1:15" ht="12">
      <c r="A660" s="224">
        <v>19</v>
      </c>
      <c r="C660" s="206" t="s">
        <v>213</v>
      </c>
      <c r="E660" s="224">
        <v>19</v>
      </c>
      <c r="F660" s="207"/>
      <c r="G660" s="140"/>
      <c r="H660" s="87">
        <v>192669</v>
      </c>
      <c r="I660" s="317"/>
      <c r="J660" s="88"/>
      <c r="K660" s="87">
        <v>141441</v>
      </c>
      <c r="M660" s="323"/>
      <c r="N660" s="324"/>
      <c r="O660" s="323"/>
    </row>
    <row r="661" spans="1:15" ht="12">
      <c r="A661" s="224">
        <v>20</v>
      </c>
      <c r="C661" s="206" t="s">
        <v>214</v>
      </c>
      <c r="E661" s="224">
        <v>20</v>
      </c>
      <c r="F661" s="207"/>
      <c r="G661" s="140"/>
      <c r="H661" s="87">
        <f>629+4413264+897505+-1696574</f>
        <v>3614824</v>
      </c>
      <c r="I661" s="317"/>
      <c r="J661" s="88"/>
      <c r="K661" s="87">
        <f>5634960+-1524820+1057716</f>
        <v>5167856</v>
      </c>
      <c r="M661" s="323"/>
      <c r="N661" s="324"/>
      <c r="O661" s="323"/>
    </row>
    <row r="662" spans="1:15" ht="12">
      <c r="A662" s="224">
        <v>21</v>
      </c>
      <c r="C662" s="206"/>
      <c r="E662" s="224">
        <v>21</v>
      </c>
      <c r="F662" s="207"/>
      <c r="G662" s="140"/>
      <c r="H662" s="87"/>
      <c r="I662" s="317"/>
      <c r="J662" s="88"/>
      <c r="K662" s="87"/>
      <c r="M662" s="325"/>
      <c r="N662" s="326"/>
      <c r="O662" s="325"/>
    </row>
    <row r="663" spans="1:11" ht="12">
      <c r="A663" s="224">
        <v>22</v>
      </c>
      <c r="C663" s="206"/>
      <c r="E663" s="224">
        <v>22</v>
      </c>
      <c r="F663" s="207"/>
      <c r="G663" s="140"/>
      <c r="H663" s="87"/>
      <c r="I663" s="317"/>
      <c r="J663" s="88"/>
      <c r="K663" s="87"/>
    </row>
    <row r="664" spans="1:15" ht="12">
      <c r="A664" s="224">
        <v>23</v>
      </c>
      <c r="C664" s="206" t="s">
        <v>229</v>
      </c>
      <c r="E664" s="224">
        <v>23</v>
      </c>
      <c r="F664" s="207"/>
      <c r="G664" s="140"/>
      <c r="H664" s="87">
        <v>0</v>
      </c>
      <c r="I664" s="317"/>
      <c r="J664" s="88"/>
      <c r="K664" s="87"/>
      <c r="O664" s="327"/>
    </row>
    <row r="665" spans="1:11" ht="12">
      <c r="A665" s="224">
        <v>24</v>
      </c>
      <c r="C665" s="206"/>
      <c r="E665" s="224">
        <v>24</v>
      </c>
      <c r="F665" s="207"/>
      <c r="G665" s="140"/>
      <c r="H665" s="87"/>
      <c r="I665" s="317"/>
      <c r="J665" s="88"/>
      <c r="K665" s="87"/>
    </row>
    <row r="666" spans="1:11" ht="12">
      <c r="A666" s="221"/>
      <c r="E666" s="220"/>
      <c r="F666" s="292" t="s">
        <v>15</v>
      </c>
      <c r="G666" s="219" t="s">
        <v>15</v>
      </c>
      <c r="H666" s="219" t="s">
        <v>15</v>
      </c>
      <c r="I666" s="292" t="s">
        <v>15</v>
      </c>
      <c r="J666" s="219" t="s">
        <v>15</v>
      </c>
      <c r="K666" s="219" t="s">
        <v>15</v>
      </c>
    </row>
    <row r="667" spans="1:11" ht="12">
      <c r="A667" s="224">
        <v>25</v>
      </c>
      <c r="C667" s="206" t="s">
        <v>239</v>
      </c>
      <c r="E667" s="224">
        <v>25</v>
      </c>
      <c r="G667" s="82">
        <f>SUM(G656:G666)</f>
        <v>79.07</v>
      </c>
      <c r="H667" s="83">
        <f>SUM(H656:H666)-1</f>
        <v>15205215</v>
      </c>
      <c r="I667" s="83"/>
      <c r="J667" s="82">
        <f>SUM(J656:J666)</f>
        <v>81.61</v>
      </c>
      <c r="K667" s="83">
        <f>SUM(K656:K666)-1</f>
        <v>19742774</v>
      </c>
    </row>
    <row r="668" spans="5:11" ht="12">
      <c r="E668" s="252"/>
      <c r="F668" s="292" t="s">
        <v>15</v>
      </c>
      <c r="G668" s="218" t="s">
        <v>15</v>
      </c>
      <c r="H668" s="219" t="s">
        <v>15</v>
      </c>
      <c r="I668" s="292" t="s">
        <v>15</v>
      </c>
      <c r="J668" s="218" t="s">
        <v>15</v>
      </c>
      <c r="K668" s="219" t="s">
        <v>15</v>
      </c>
    </row>
    <row r="669" ht="12">
      <c r="C669" s="190" t="s">
        <v>63</v>
      </c>
    </row>
    <row r="672" spans="1:12" s="239" customFormat="1" ht="12">
      <c r="A672" s="214" t="str">
        <f>$A$83</f>
        <v>Institution No.:  GFC</v>
      </c>
      <c r="E672" s="253"/>
      <c r="G672" s="254"/>
      <c r="H672" s="255"/>
      <c r="J672" s="254"/>
      <c r="K672" s="212" t="s">
        <v>240</v>
      </c>
      <c r="L672" s="190"/>
    </row>
    <row r="673" spans="1:11" s="239" customFormat="1" ht="12">
      <c r="A673" s="303" t="s">
        <v>241</v>
      </c>
      <c r="B673" s="303"/>
      <c r="C673" s="303"/>
      <c r="D673" s="303"/>
      <c r="E673" s="303"/>
      <c r="F673" s="303"/>
      <c r="G673" s="303"/>
      <c r="H673" s="303"/>
      <c r="I673" s="303"/>
      <c r="J673" s="303"/>
      <c r="K673" s="303"/>
    </row>
    <row r="674" spans="1:12" ht="12">
      <c r="A674" s="214" t="str">
        <f>$A$42</f>
        <v>NAME: </v>
      </c>
      <c r="C674" s="190" t="str">
        <f>$D$20</f>
        <v>University of Colorado</v>
      </c>
      <c r="F674" s="294"/>
      <c r="G674" s="289"/>
      <c r="H674" s="290"/>
      <c r="J674" s="211"/>
      <c r="K674" s="216" t="str">
        <f>$K$3</f>
        <v>Date: October 13, 2014</v>
      </c>
      <c r="L674" s="239"/>
    </row>
    <row r="675" spans="1:11" ht="12">
      <c r="A675" s="217" t="s">
        <v>15</v>
      </c>
      <c r="B675" s="217" t="s">
        <v>15</v>
      </c>
      <c r="C675" s="217" t="s">
        <v>15</v>
      </c>
      <c r="D675" s="217" t="s">
        <v>15</v>
      </c>
      <c r="E675" s="217" t="s">
        <v>15</v>
      </c>
      <c r="F675" s="217" t="s">
        <v>15</v>
      </c>
      <c r="G675" s="218" t="s">
        <v>15</v>
      </c>
      <c r="H675" s="219" t="s">
        <v>15</v>
      </c>
      <c r="I675" s="217" t="s">
        <v>15</v>
      </c>
      <c r="J675" s="218" t="s">
        <v>15</v>
      </c>
      <c r="K675" s="219" t="s">
        <v>15</v>
      </c>
    </row>
    <row r="676" spans="1:11" ht="12">
      <c r="A676" s="220" t="s">
        <v>16</v>
      </c>
      <c r="E676" s="220" t="s">
        <v>16</v>
      </c>
      <c r="F676" s="221"/>
      <c r="G676" s="240"/>
      <c r="H676" s="241" t="s">
        <v>18</v>
      </c>
      <c r="I676" s="242"/>
      <c r="J676" s="240"/>
      <c r="K676" s="241" t="s">
        <v>19</v>
      </c>
    </row>
    <row r="677" spans="1:11" ht="12">
      <c r="A677" s="220" t="s">
        <v>20</v>
      </c>
      <c r="C677" s="224" t="s">
        <v>78</v>
      </c>
      <c r="E677" s="220" t="s">
        <v>20</v>
      </c>
      <c r="F677" s="221"/>
      <c r="G677" s="240" t="s">
        <v>22</v>
      </c>
      <c r="H677" s="241" t="s">
        <v>23</v>
      </c>
      <c r="I677" s="242"/>
      <c r="J677" s="240" t="s">
        <v>22</v>
      </c>
      <c r="K677" s="241" t="s">
        <v>24</v>
      </c>
    </row>
    <row r="678" spans="1:11" ht="12">
      <c r="A678" s="217" t="s">
        <v>15</v>
      </c>
      <c r="B678" s="217" t="s">
        <v>15</v>
      </c>
      <c r="C678" s="217" t="s">
        <v>15</v>
      </c>
      <c r="D678" s="217" t="s">
        <v>15</v>
      </c>
      <c r="E678" s="217" t="s">
        <v>15</v>
      </c>
      <c r="F678" s="217" t="s">
        <v>15</v>
      </c>
      <c r="G678" s="218"/>
      <c r="H678" s="219"/>
      <c r="I678" s="217"/>
      <c r="J678" s="218"/>
      <c r="K678" s="219"/>
    </row>
    <row r="679" spans="1:11" ht="12">
      <c r="A679" s="312">
        <v>1</v>
      </c>
      <c r="B679" s="313"/>
      <c r="C679" s="313" t="s">
        <v>224</v>
      </c>
      <c r="D679" s="313"/>
      <c r="E679" s="312">
        <v>1</v>
      </c>
      <c r="F679" s="314"/>
      <c r="G679" s="134"/>
      <c r="H679" s="135"/>
      <c r="I679" s="315"/>
      <c r="J679" s="137"/>
      <c r="K679" s="138"/>
    </row>
    <row r="680" spans="1:11" ht="12">
      <c r="A680" s="312">
        <v>2</v>
      </c>
      <c r="B680" s="313"/>
      <c r="C680" s="313" t="s">
        <v>224</v>
      </c>
      <c r="D680" s="313"/>
      <c r="E680" s="312">
        <v>2</v>
      </c>
      <c r="F680" s="314"/>
      <c r="G680" s="134"/>
      <c r="H680" s="135"/>
      <c r="I680" s="315"/>
      <c r="J680" s="137"/>
      <c r="K680" s="135"/>
    </row>
    <row r="681" spans="1:11" ht="12">
      <c r="A681" s="312">
        <v>3</v>
      </c>
      <c r="B681" s="313"/>
      <c r="C681" s="313" t="s">
        <v>224</v>
      </c>
      <c r="D681" s="313"/>
      <c r="E681" s="312">
        <v>3</v>
      </c>
      <c r="F681" s="314"/>
      <c r="G681" s="134"/>
      <c r="H681" s="135"/>
      <c r="I681" s="315"/>
      <c r="J681" s="137"/>
      <c r="K681" s="135"/>
    </row>
    <row r="682" spans="1:11" ht="12">
      <c r="A682" s="312">
        <v>4</v>
      </c>
      <c r="B682" s="313"/>
      <c r="C682" s="313" t="s">
        <v>224</v>
      </c>
      <c r="D682" s="313"/>
      <c r="E682" s="312">
        <v>4</v>
      </c>
      <c r="F682" s="314"/>
      <c r="G682" s="134"/>
      <c r="H682" s="135"/>
      <c r="I682" s="316"/>
      <c r="J682" s="137"/>
      <c r="K682" s="135"/>
    </row>
    <row r="683" spans="1:11" ht="12">
      <c r="A683" s="312">
        <v>5</v>
      </c>
      <c r="B683" s="313"/>
      <c r="C683" s="313" t="s">
        <v>224</v>
      </c>
      <c r="D683" s="313"/>
      <c r="E683" s="312">
        <v>5</v>
      </c>
      <c r="F683" s="314"/>
      <c r="G683" s="134"/>
      <c r="H683" s="135"/>
      <c r="I683" s="316"/>
      <c r="J683" s="137"/>
      <c r="K683" s="135"/>
    </row>
    <row r="684" spans="1:11" ht="12">
      <c r="A684" s="224">
        <v>6</v>
      </c>
      <c r="C684" s="206" t="s">
        <v>225</v>
      </c>
      <c r="E684" s="224">
        <v>6</v>
      </c>
      <c r="F684" s="207"/>
      <c r="G684" s="88">
        <v>16.7</v>
      </c>
      <c r="H684" s="87">
        <f>1181948</f>
        <v>1181948</v>
      </c>
      <c r="I684" s="227"/>
      <c r="J684" s="88">
        <v>14.7</v>
      </c>
      <c r="K684" s="87">
        <f>1187678</f>
        <v>1187678</v>
      </c>
    </row>
    <row r="685" spans="1:11" ht="12">
      <c r="A685" s="224">
        <v>7</v>
      </c>
      <c r="C685" s="206" t="s">
        <v>226</v>
      </c>
      <c r="E685" s="224">
        <v>7</v>
      </c>
      <c r="F685" s="207"/>
      <c r="G685" s="88"/>
      <c r="H685" s="87">
        <v>338160</v>
      </c>
      <c r="I685" s="317"/>
      <c r="J685" s="88"/>
      <c r="K685" s="87">
        <f>361338</f>
        <v>361338</v>
      </c>
    </row>
    <row r="686" spans="1:11" ht="12">
      <c r="A686" s="224">
        <v>8</v>
      </c>
      <c r="C686" s="206" t="s">
        <v>227</v>
      </c>
      <c r="E686" s="224">
        <v>8</v>
      </c>
      <c r="F686" s="207"/>
      <c r="G686" s="88">
        <f>SUM(G684:G685)</f>
        <v>16.7</v>
      </c>
      <c r="H686" s="87">
        <f>SUM(H684:H685)</f>
        <v>1520108</v>
      </c>
      <c r="I686" s="317"/>
      <c r="J686" s="88">
        <f>SUM(J684:J685)</f>
        <v>14.7</v>
      </c>
      <c r="K686" s="87">
        <f>SUM(K684:K685)</f>
        <v>1549016</v>
      </c>
    </row>
    <row r="687" spans="1:11" ht="12">
      <c r="A687" s="224">
        <v>9</v>
      </c>
      <c r="C687" s="206"/>
      <c r="E687" s="224">
        <v>9</v>
      </c>
      <c r="F687" s="207"/>
      <c r="G687" s="88"/>
      <c r="H687" s="87"/>
      <c r="I687" s="231"/>
      <c r="J687" s="88"/>
      <c r="K687" s="87"/>
    </row>
    <row r="688" spans="1:11" ht="12">
      <c r="A688" s="224">
        <v>10</v>
      </c>
      <c r="C688" s="206"/>
      <c r="E688" s="224">
        <v>10</v>
      </c>
      <c r="F688" s="207"/>
      <c r="G688" s="88"/>
      <c r="H688" s="87"/>
      <c r="I688" s="227"/>
      <c r="J688" s="88"/>
      <c r="K688" s="87"/>
    </row>
    <row r="689" spans="1:11" ht="12">
      <c r="A689" s="224">
        <v>11</v>
      </c>
      <c r="C689" s="206" t="s">
        <v>208</v>
      </c>
      <c r="E689" s="224">
        <v>11</v>
      </c>
      <c r="G689" s="82">
        <v>57</v>
      </c>
      <c r="H689" s="83">
        <v>2189435</v>
      </c>
      <c r="I689" s="231"/>
      <c r="J689" s="82">
        <v>64</v>
      </c>
      <c r="K689" s="83">
        <f>2746911</f>
        <v>2746911</v>
      </c>
    </row>
    <row r="690" spans="1:11" ht="12">
      <c r="A690" s="224">
        <v>12</v>
      </c>
      <c r="C690" s="206" t="s">
        <v>209</v>
      </c>
      <c r="E690" s="224">
        <v>12</v>
      </c>
      <c r="G690" s="82"/>
      <c r="H690" s="83">
        <v>889450</v>
      </c>
      <c r="I690" s="227"/>
      <c r="J690" s="82"/>
      <c r="K690" s="83">
        <f>1010830</f>
        <v>1010830</v>
      </c>
    </row>
    <row r="691" spans="1:11" ht="12">
      <c r="A691" s="224">
        <v>13</v>
      </c>
      <c r="C691" s="206" t="s">
        <v>228</v>
      </c>
      <c r="E691" s="224">
        <v>13</v>
      </c>
      <c r="F691" s="207"/>
      <c r="G691" s="88">
        <f>SUM(G689:G690)</f>
        <v>57</v>
      </c>
      <c r="H691" s="87">
        <f>SUM(H689:H690)</f>
        <v>3078885</v>
      </c>
      <c r="I691" s="317"/>
      <c r="J691" s="88">
        <f>SUM(J689:J690)</f>
        <v>64</v>
      </c>
      <c r="K691" s="87">
        <f>SUM(K689:K690)</f>
        <v>3757741</v>
      </c>
    </row>
    <row r="692" spans="1:11" ht="12">
      <c r="A692" s="224">
        <v>14</v>
      </c>
      <c r="E692" s="224">
        <v>14</v>
      </c>
      <c r="F692" s="207"/>
      <c r="G692" s="88"/>
      <c r="H692" s="87"/>
      <c r="I692" s="317"/>
      <c r="J692" s="88"/>
      <c r="K692" s="87"/>
    </row>
    <row r="693" spans="1:11" ht="12">
      <c r="A693" s="224">
        <v>15</v>
      </c>
      <c r="C693" s="206" t="s">
        <v>211</v>
      </c>
      <c r="E693" s="224">
        <v>15</v>
      </c>
      <c r="F693" s="207"/>
      <c r="G693" s="88">
        <f>G686+G691</f>
        <v>73.7</v>
      </c>
      <c r="H693" s="87">
        <f>H686+H691</f>
        <v>4598993</v>
      </c>
      <c r="I693" s="317"/>
      <c r="J693" s="88">
        <f>J686+J691</f>
        <v>78.7</v>
      </c>
      <c r="K693" s="87">
        <f>K686+K691</f>
        <v>5306757</v>
      </c>
    </row>
    <row r="694" spans="1:11" ht="12">
      <c r="A694" s="224">
        <v>16</v>
      </c>
      <c r="E694" s="224">
        <v>16</v>
      </c>
      <c r="F694" s="207"/>
      <c r="G694" s="140"/>
      <c r="H694" s="87"/>
      <c r="I694" s="317"/>
      <c r="J694" s="88"/>
      <c r="K694" s="87"/>
    </row>
    <row r="695" spans="1:11" ht="12">
      <c r="A695" s="224">
        <v>17</v>
      </c>
      <c r="C695" s="206" t="s">
        <v>212</v>
      </c>
      <c r="E695" s="224">
        <v>17</v>
      </c>
      <c r="F695" s="207"/>
      <c r="G695" s="140"/>
      <c r="H695" s="87">
        <f>200380+1057</f>
        <v>201437</v>
      </c>
      <c r="I695" s="317"/>
      <c r="J695" s="88"/>
      <c r="K695" s="87">
        <f>238843+12791</f>
        <v>251634</v>
      </c>
    </row>
    <row r="696" spans="1:11" ht="12">
      <c r="A696" s="224">
        <v>18</v>
      </c>
      <c r="C696" s="206"/>
      <c r="E696" s="224">
        <v>18</v>
      </c>
      <c r="F696" s="207"/>
      <c r="G696" s="140"/>
      <c r="H696" s="87"/>
      <c r="I696" s="317"/>
      <c r="J696" s="88"/>
      <c r="K696" s="87"/>
    </row>
    <row r="697" spans="1:11" ht="12">
      <c r="A697" s="224">
        <v>19</v>
      </c>
      <c r="C697" s="206" t="s">
        <v>213</v>
      </c>
      <c r="E697" s="224">
        <v>19</v>
      </c>
      <c r="F697" s="207"/>
      <c r="G697" s="140"/>
      <c r="H697" s="87">
        <v>17071</v>
      </c>
      <c r="I697" s="317"/>
      <c r="J697" s="88"/>
      <c r="K697" s="87">
        <v>7201</v>
      </c>
    </row>
    <row r="698" spans="1:11" ht="12">
      <c r="A698" s="224">
        <v>20</v>
      </c>
      <c r="C698" s="206" t="s">
        <v>214</v>
      </c>
      <c r="E698" s="224">
        <v>20</v>
      </c>
      <c r="F698" s="207"/>
      <c r="G698" s="140"/>
      <c r="H698" s="87">
        <f>2440157+-17496</f>
        <v>2422661</v>
      </c>
      <c r="I698" s="317"/>
      <c r="J698" s="88"/>
      <c r="K698" s="87">
        <f>2590740+38426</f>
        <v>2629166</v>
      </c>
    </row>
    <row r="699" spans="1:11" ht="12">
      <c r="A699" s="224">
        <v>21</v>
      </c>
      <c r="C699" s="206" t="s">
        <v>242</v>
      </c>
      <c r="E699" s="224">
        <v>21</v>
      </c>
      <c r="F699" s="207"/>
      <c r="G699" s="140"/>
      <c r="H699" s="87">
        <v>1744908</v>
      </c>
      <c r="I699" s="317"/>
      <c r="J699" s="88"/>
      <c r="K699" s="87">
        <v>2918058</v>
      </c>
    </row>
    <row r="700" spans="1:11" ht="12">
      <c r="A700" s="224">
        <v>22</v>
      </c>
      <c r="C700" s="206"/>
      <c r="E700" s="224">
        <v>22</v>
      </c>
      <c r="F700" s="207"/>
      <c r="G700" s="140"/>
      <c r="H700" s="87"/>
      <c r="I700" s="317"/>
      <c r="J700" s="88"/>
      <c r="K700" s="87"/>
    </row>
    <row r="701" spans="1:11" ht="12">
      <c r="A701" s="224">
        <v>23</v>
      </c>
      <c r="C701" s="206" t="s">
        <v>229</v>
      </c>
      <c r="E701" s="224">
        <v>23</v>
      </c>
      <c r="F701" s="207"/>
      <c r="G701" s="140"/>
      <c r="H701" s="87">
        <v>0</v>
      </c>
      <c r="I701" s="317"/>
      <c r="J701" s="88"/>
      <c r="K701" s="87"/>
    </row>
    <row r="702" spans="1:11" ht="12">
      <c r="A702" s="224">
        <v>24</v>
      </c>
      <c r="C702" s="206"/>
      <c r="E702" s="224">
        <v>24</v>
      </c>
      <c r="F702" s="207"/>
      <c r="G702" s="140"/>
      <c r="H702" s="87"/>
      <c r="I702" s="317"/>
      <c r="J702" s="88"/>
      <c r="K702" s="87"/>
    </row>
    <row r="703" spans="1:11" ht="12">
      <c r="A703" s="221"/>
      <c r="E703" s="220"/>
      <c r="F703" s="292" t="s">
        <v>15</v>
      </c>
      <c r="G703" s="219" t="s">
        <v>15</v>
      </c>
      <c r="H703" s="219" t="s">
        <v>15</v>
      </c>
      <c r="I703" s="292" t="s">
        <v>15</v>
      </c>
      <c r="J703" s="219" t="s">
        <v>15</v>
      </c>
      <c r="K703" s="219" t="s">
        <v>15</v>
      </c>
    </row>
    <row r="704" spans="1:11" ht="12">
      <c r="A704" s="224">
        <v>25</v>
      </c>
      <c r="C704" s="206" t="s">
        <v>243</v>
      </c>
      <c r="E704" s="224">
        <v>25</v>
      </c>
      <c r="G704" s="82">
        <f>SUM(G693:G703)</f>
        <v>73.7</v>
      </c>
      <c r="H704" s="83">
        <f>SUM(H693:H703)-1</f>
        <v>8985069</v>
      </c>
      <c r="I704" s="83"/>
      <c r="J704" s="82">
        <f>SUM(J693:J703)</f>
        <v>78.7</v>
      </c>
      <c r="K704" s="83">
        <f>SUM(K693:K703)</f>
        <v>11112816</v>
      </c>
    </row>
    <row r="705" spans="5:11" ht="12">
      <c r="E705" s="252"/>
      <c r="F705" s="292" t="s">
        <v>15</v>
      </c>
      <c r="G705" s="218" t="s">
        <v>15</v>
      </c>
      <c r="H705" s="219" t="s">
        <v>15</v>
      </c>
      <c r="I705" s="292" t="s">
        <v>15</v>
      </c>
      <c r="J705" s="218" t="s">
        <v>15</v>
      </c>
      <c r="K705" s="219" t="s">
        <v>15</v>
      </c>
    </row>
    <row r="706" spans="3:11" ht="12">
      <c r="C706" s="190" t="s">
        <v>63</v>
      </c>
      <c r="E706" s="252"/>
      <c r="F706" s="292"/>
      <c r="G706" s="218"/>
      <c r="H706" s="219"/>
      <c r="I706" s="292"/>
      <c r="J706" s="218"/>
      <c r="K706" s="219"/>
    </row>
    <row r="708" ht="12">
      <c r="A708" s="206"/>
    </row>
    <row r="709" spans="1:12" s="239" customFormat="1" ht="12">
      <c r="A709" s="214" t="str">
        <f>$A$83</f>
        <v>Institution No.:  GFC</v>
      </c>
      <c r="E709" s="253"/>
      <c r="G709" s="254"/>
      <c r="H709" s="255"/>
      <c r="J709" s="254"/>
      <c r="K709" s="212" t="s">
        <v>244</v>
      </c>
      <c r="L709" s="190"/>
    </row>
    <row r="710" spans="1:11" s="239" customFormat="1" ht="12">
      <c r="A710" s="303" t="s">
        <v>245</v>
      </c>
      <c r="B710" s="303"/>
      <c r="C710" s="303"/>
      <c r="D710" s="303"/>
      <c r="E710" s="303"/>
      <c r="F710" s="303"/>
      <c r="G710" s="303"/>
      <c r="H710" s="303"/>
      <c r="I710" s="303"/>
      <c r="J710" s="303"/>
      <c r="K710" s="303"/>
    </row>
    <row r="711" spans="1:12" ht="12">
      <c r="A711" s="214" t="str">
        <f>$A$42</f>
        <v>NAME: </v>
      </c>
      <c r="C711" s="190" t="str">
        <f>$D$20</f>
        <v>University of Colorado</v>
      </c>
      <c r="F711" s="294"/>
      <c r="G711" s="289"/>
      <c r="H711" s="290"/>
      <c r="J711" s="211"/>
      <c r="K711" s="216" t="str">
        <f>$K$3</f>
        <v>Date: October 13, 2014</v>
      </c>
      <c r="L711" s="239"/>
    </row>
    <row r="712" spans="1:11" ht="12">
      <c r="A712" s="217" t="s">
        <v>15</v>
      </c>
      <c r="B712" s="217" t="s">
        <v>15</v>
      </c>
      <c r="C712" s="217" t="s">
        <v>15</v>
      </c>
      <c r="D712" s="217" t="s">
        <v>15</v>
      </c>
      <c r="E712" s="217" t="s">
        <v>15</v>
      </c>
      <c r="F712" s="217" t="s">
        <v>15</v>
      </c>
      <c r="G712" s="218" t="s">
        <v>15</v>
      </c>
      <c r="H712" s="219" t="s">
        <v>15</v>
      </c>
      <c r="I712" s="217" t="s">
        <v>15</v>
      </c>
      <c r="J712" s="218" t="s">
        <v>15</v>
      </c>
      <c r="K712" s="219" t="s">
        <v>15</v>
      </c>
    </row>
    <row r="713" spans="1:11" ht="12">
      <c r="A713" s="220" t="s">
        <v>16</v>
      </c>
      <c r="E713" s="220" t="s">
        <v>16</v>
      </c>
      <c r="F713" s="221"/>
      <c r="G713" s="222"/>
      <c r="H713" s="241" t="s">
        <v>18</v>
      </c>
      <c r="I713" s="242"/>
      <c r="J713" s="240"/>
      <c r="K713" s="241" t="s">
        <v>19</v>
      </c>
    </row>
    <row r="714" spans="1:11" ht="12">
      <c r="A714" s="220" t="s">
        <v>20</v>
      </c>
      <c r="C714" s="224" t="s">
        <v>78</v>
      </c>
      <c r="E714" s="220" t="s">
        <v>20</v>
      </c>
      <c r="G714" s="211"/>
      <c r="H714" s="241" t="s">
        <v>23</v>
      </c>
      <c r="I714" s="242"/>
      <c r="J714" s="240"/>
      <c r="K714" s="241" t="s">
        <v>24</v>
      </c>
    </row>
    <row r="715" spans="1:11" ht="12">
      <c r="A715" s="217" t="s">
        <v>15</v>
      </c>
      <c r="B715" s="217" t="s">
        <v>15</v>
      </c>
      <c r="C715" s="217" t="s">
        <v>15</v>
      </c>
      <c r="D715" s="217" t="s">
        <v>15</v>
      </c>
      <c r="E715" s="217" t="s">
        <v>15</v>
      </c>
      <c r="F715" s="217" t="s">
        <v>15</v>
      </c>
      <c r="G715" s="218" t="s">
        <v>15</v>
      </c>
      <c r="H715" s="219" t="s">
        <v>15</v>
      </c>
      <c r="I715" s="217" t="s">
        <v>15</v>
      </c>
      <c r="J715" s="218" t="s">
        <v>15</v>
      </c>
      <c r="K715" s="219" t="s">
        <v>15</v>
      </c>
    </row>
    <row r="716" spans="1:11" ht="12">
      <c r="A716" s="224">
        <v>1</v>
      </c>
      <c r="C716" s="206" t="s">
        <v>246</v>
      </c>
      <c r="E716" s="224">
        <v>1</v>
      </c>
      <c r="F716" s="207"/>
      <c r="G716" s="123"/>
      <c r="H716" s="123">
        <f>305306+1274+37222+188+5265517+14853-1</f>
        <v>5624359</v>
      </c>
      <c r="I716" s="123"/>
      <c r="J716" s="123"/>
      <c r="K716" s="123">
        <v>6833349</v>
      </c>
    </row>
    <row r="717" spans="1:11" ht="12">
      <c r="A717" s="224">
        <f aca="true" t="shared" si="3" ref="A717:A734">(A716+1)</f>
        <v>2</v>
      </c>
      <c r="C717" s="207"/>
      <c r="E717" s="224">
        <f aca="true" t="shared" si="4" ref="E717:E734">(E716+1)</f>
        <v>2</v>
      </c>
      <c r="F717" s="207"/>
      <c r="G717" s="208"/>
      <c r="H717" s="209"/>
      <c r="I717" s="207"/>
      <c r="J717" s="208"/>
      <c r="K717" s="209"/>
    </row>
    <row r="718" spans="1:11" ht="12">
      <c r="A718" s="224">
        <f t="shared" si="3"/>
        <v>3</v>
      </c>
      <c r="C718" s="207"/>
      <c r="E718" s="224">
        <f t="shared" si="4"/>
        <v>3</v>
      </c>
      <c r="F718" s="207"/>
      <c r="G718" s="208"/>
      <c r="H718" s="209"/>
      <c r="I718" s="207"/>
      <c r="J718" s="208"/>
      <c r="K718" s="209"/>
    </row>
    <row r="719" spans="1:11" ht="12">
      <c r="A719" s="224">
        <f t="shared" si="3"/>
        <v>4</v>
      </c>
      <c r="C719" s="207"/>
      <c r="E719" s="224">
        <f t="shared" si="4"/>
        <v>4</v>
      </c>
      <c r="F719" s="207"/>
      <c r="G719" s="208"/>
      <c r="H719" s="209"/>
      <c r="I719" s="207"/>
      <c r="J719" s="208"/>
      <c r="K719" s="209"/>
    </row>
    <row r="720" spans="1:11" ht="12">
      <c r="A720" s="224">
        <f t="shared" si="3"/>
        <v>5</v>
      </c>
      <c r="C720" s="207"/>
      <c r="E720" s="224">
        <f t="shared" si="4"/>
        <v>5</v>
      </c>
      <c r="F720" s="207"/>
      <c r="G720" s="208"/>
      <c r="H720" s="209"/>
      <c r="I720" s="207"/>
      <c r="J720" s="208"/>
      <c r="K720" s="209"/>
    </row>
    <row r="721" spans="1:11" ht="12">
      <c r="A721" s="224">
        <f t="shared" si="3"/>
        <v>6</v>
      </c>
      <c r="C721" s="207"/>
      <c r="E721" s="224">
        <f t="shared" si="4"/>
        <v>6</v>
      </c>
      <c r="F721" s="207"/>
      <c r="G721" s="208"/>
      <c r="H721" s="209"/>
      <c r="I721" s="207"/>
      <c r="J721" s="208"/>
      <c r="K721" s="209"/>
    </row>
    <row r="722" spans="1:11" ht="12">
      <c r="A722" s="224">
        <f t="shared" si="3"/>
        <v>7</v>
      </c>
      <c r="C722" s="207"/>
      <c r="E722" s="224">
        <f t="shared" si="4"/>
        <v>7</v>
      </c>
      <c r="F722" s="207"/>
      <c r="G722" s="208"/>
      <c r="H722" s="209"/>
      <c r="I722" s="207"/>
      <c r="J722" s="208"/>
      <c r="K722" s="209"/>
    </row>
    <row r="723" spans="1:11" ht="12">
      <c r="A723" s="224">
        <f t="shared" si="3"/>
        <v>8</v>
      </c>
      <c r="C723" s="207"/>
      <c r="E723" s="224">
        <f t="shared" si="4"/>
        <v>8</v>
      </c>
      <c r="F723" s="207"/>
      <c r="G723" s="208"/>
      <c r="H723" s="209"/>
      <c r="I723" s="207"/>
      <c r="J723" s="208"/>
      <c r="K723" s="209"/>
    </row>
    <row r="724" spans="1:11" ht="12">
      <c r="A724" s="224">
        <f t="shared" si="3"/>
        <v>9</v>
      </c>
      <c r="C724" s="207"/>
      <c r="E724" s="224">
        <f t="shared" si="4"/>
        <v>9</v>
      </c>
      <c r="F724" s="207"/>
      <c r="G724" s="208"/>
      <c r="H724" s="209"/>
      <c r="I724" s="207"/>
      <c r="J724" s="208"/>
      <c r="K724" s="209"/>
    </row>
    <row r="725" spans="1:11" ht="12">
      <c r="A725" s="224">
        <f t="shared" si="3"/>
        <v>10</v>
      </c>
      <c r="C725" s="207"/>
      <c r="E725" s="224">
        <f t="shared" si="4"/>
        <v>10</v>
      </c>
      <c r="F725" s="207"/>
      <c r="G725" s="208"/>
      <c r="H725" s="209"/>
      <c r="I725" s="207"/>
      <c r="J725" s="208"/>
      <c r="K725" s="209"/>
    </row>
    <row r="726" spans="1:11" ht="12">
      <c r="A726" s="224">
        <f t="shared" si="3"/>
        <v>11</v>
      </c>
      <c r="C726" s="207"/>
      <c r="E726" s="224">
        <f t="shared" si="4"/>
        <v>11</v>
      </c>
      <c r="G726" s="208"/>
      <c r="H726" s="209"/>
      <c r="I726" s="207"/>
      <c r="J726" s="208"/>
      <c r="K726" s="209"/>
    </row>
    <row r="727" spans="1:11" ht="12">
      <c r="A727" s="224">
        <f t="shared" si="3"/>
        <v>12</v>
      </c>
      <c r="C727" s="207"/>
      <c r="E727" s="224">
        <f t="shared" si="4"/>
        <v>12</v>
      </c>
      <c r="G727" s="208"/>
      <c r="H727" s="209"/>
      <c r="I727" s="207"/>
      <c r="J727" s="208"/>
      <c r="K727" s="209"/>
    </row>
    <row r="728" spans="1:11" ht="12">
      <c r="A728" s="224">
        <f t="shared" si="3"/>
        <v>13</v>
      </c>
      <c r="C728" s="207"/>
      <c r="E728" s="224">
        <f t="shared" si="4"/>
        <v>13</v>
      </c>
      <c r="F728" s="207"/>
      <c r="G728" s="208"/>
      <c r="H728" s="209"/>
      <c r="I728" s="207"/>
      <c r="J728" s="208"/>
      <c r="K728" s="209"/>
    </row>
    <row r="729" spans="1:11" ht="12">
      <c r="A729" s="224">
        <f t="shared" si="3"/>
        <v>14</v>
      </c>
      <c r="C729" s="207"/>
      <c r="E729" s="224">
        <f t="shared" si="4"/>
        <v>14</v>
      </c>
      <c r="F729" s="207"/>
      <c r="G729" s="208"/>
      <c r="H729" s="209"/>
      <c r="I729" s="207"/>
      <c r="J729" s="208"/>
      <c r="K729" s="209"/>
    </row>
    <row r="730" spans="1:11" ht="12">
      <c r="A730" s="224">
        <f t="shared" si="3"/>
        <v>15</v>
      </c>
      <c r="C730" s="207"/>
      <c r="E730" s="224">
        <f t="shared" si="4"/>
        <v>15</v>
      </c>
      <c r="F730" s="207"/>
      <c r="G730" s="208"/>
      <c r="H730" s="209"/>
      <c r="I730" s="207"/>
      <c r="J730" s="208"/>
      <c r="K730" s="209"/>
    </row>
    <row r="731" spans="1:11" ht="12">
      <c r="A731" s="224">
        <f t="shared" si="3"/>
        <v>16</v>
      </c>
      <c r="C731" s="207"/>
      <c r="E731" s="224">
        <f t="shared" si="4"/>
        <v>16</v>
      </c>
      <c r="F731" s="207"/>
      <c r="G731" s="208"/>
      <c r="H731" s="209"/>
      <c r="I731" s="207"/>
      <c r="J731" s="208"/>
      <c r="K731" s="209"/>
    </row>
    <row r="732" spans="1:11" ht="12">
      <c r="A732" s="224">
        <f t="shared" si="3"/>
        <v>17</v>
      </c>
      <c r="C732" s="207"/>
      <c r="E732" s="224">
        <f t="shared" si="4"/>
        <v>17</v>
      </c>
      <c r="F732" s="207"/>
      <c r="G732" s="208"/>
      <c r="H732" s="209"/>
      <c r="I732" s="207"/>
      <c r="J732" s="208"/>
      <c r="K732" s="209"/>
    </row>
    <row r="733" spans="1:11" ht="12">
      <c r="A733" s="224">
        <f t="shared" si="3"/>
        <v>18</v>
      </c>
      <c r="C733" s="207"/>
      <c r="E733" s="224">
        <f t="shared" si="4"/>
        <v>18</v>
      </c>
      <c r="F733" s="207"/>
      <c r="G733" s="208"/>
      <c r="H733" s="209"/>
      <c r="I733" s="207"/>
      <c r="J733" s="208"/>
      <c r="K733" s="209"/>
    </row>
    <row r="734" spans="1:11" ht="12">
      <c r="A734" s="224">
        <f t="shared" si="3"/>
        <v>19</v>
      </c>
      <c r="C734" s="207"/>
      <c r="E734" s="224">
        <f t="shared" si="4"/>
        <v>19</v>
      </c>
      <c r="F734" s="207"/>
      <c r="G734" s="208"/>
      <c r="H734" s="209"/>
      <c r="I734" s="207"/>
      <c r="J734" s="208"/>
      <c r="K734" s="209"/>
    </row>
    <row r="735" spans="1:11" ht="12">
      <c r="A735" s="224">
        <v>20</v>
      </c>
      <c r="E735" s="224">
        <v>20</v>
      </c>
      <c r="F735" s="292"/>
      <c r="G735" s="218"/>
      <c r="H735" s="219"/>
      <c r="I735" s="292"/>
      <c r="J735" s="218"/>
      <c r="K735" s="219"/>
    </row>
    <row r="736" spans="1:11" ht="12">
      <c r="A736" s="224">
        <v>21</v>
      </c>
      <c r="E736" s="224">
        <v>21</v>
      </c>
      <c r="F736" s="292"/>
      <c r="G736" s="218"/>
      <c r="H736" s="257"/>
      <c r="I736" s="292"/>
      <c r="J736" s="218"/>
      <c r="K736" s="257"/>
    </row>
    <row r="737" spans="1:11" ht="12">
      <c r="A737" s="224">
        <v>22</v>
      </c>
      <c r="E737" s="224">
        <v>22</v>
      </c>
      <c r="G737" s="211"/>
      <c r="H737" s="257"/>
      <c r="J737" s="211"/>
      <c r="K737" s="257"/>
    </row>
    <row r="738" spans="1:11" ht="12">
      <c r="A738" s="224">
        <v>23</v>
      </c>
      <c r="D738" s="242"/>
      <c r="E738" s="224">
        <v>23</v>
      </c>
      <c r="H738" s="257"/>
      <c r="K738" s="257"/>
    </row>
    <row r="739" spans="1:11" ht="12">
      <c r="A739" s="224">
        <v>24</v>
      </c>
      <c r="D739" s="242"/>
      <c r="E739" s="224">
        <v>24</v>
      </c>
      <c r="H739" s="257"/>
      <c r="K739" s="257"/>
    </row>
    <row r="740" spans="1:11" ht="12">
      <c r="A740" s="221"/>
      <c r="E740" s="221"/>
      <c r="F740" s="292" t="s">
        <v>15</v>
      </c>
      <c r="G740" s="218" t="s">
        <v>15</v>
      </c>
      <c r="H740" s="219"/>
      <c r="I740" s="292"/>
      <c r="J740" s="218"/>
      <c r="K740" s="219"/>
    </row>
    <row r="741" spans="1:11" ht="12">
      <c r="A741" s="224">
        <v>25</v>
      </c>
      <c r="C741" s="206" t="s">
        <v>247</v>
      </c>
      <c r="E741" s="224">
        <v>25</v>
      </c>
      <c r="G741" s="117"/>
      <c r="H741" s="118">
        <f>SUM(H716:H739)</f>
        <v>5624359</v>
      </c>
      <c r="I741" s="118"/>
      <c r="J741" s="117"/>
      <c r="K741" s="118">
        <f>SUM(K716:K739)</f>
        <v>6833349</v>
      </c>
    </row>
    <row r="742" spans="4:11" ht="12">
      <c r="D742" s="242"/>
      <c r="F742" s="292" t="s">
        <v>15</v>
      </c>
      <c r="G742" s="218" t="s">
        <v>15</v>
      </c>
      <c r="H742" s="219"/>
      <c r="I742" s="292"/>
      <c r="J742" s="218"/>
      <c r="K742" s="219"/>
    </row>
    <row r="743" spans="6:11" ht="12">
      <c r="F743" s="292"/>
      <c r="G743" s="218"/>
      <c r="H743" s="219"/>
      <c r="I743" s="292"/>
      <c r="J743" s="218"/>
      <c r="K743" s="219"/>
    </row>
    <row r="744" spans="3:11" ht="24.75" customHeight="1">
      <c r="C744" s="237" t="s">
        <v>248</v>
      </c>
      <c r="D744" s="237"/>
      <c r="E744" s="237"/>
      <c r="F744" s="237"/>
      <c r="G744" s="237"/>
      <c r="H744" s="237"/>
      <c r="I744" s="237"/>
      <c r="J744" s="237"/>
      <c r="K744" s="251"/>
    </row>
    <row r="745" spans="1:12" s="308" customFormat="1" ht="12">
      <c r="A745" s="190"/>
      <c r="B745" s="190"/>
      <c r="C745" s="190"/>
      <c r="D745" s="190"/>
      <c r="E745" s="190"/>
      <c r="F745" s="190"/>
      <c r="G745" s="211"/>
      <c r="H745" s="257"/>
      <c r="I745" s="190"/>
      <c r="J745" s="211"/>
      <c r="K745" s="257"/>
      <c r="L745" s="190"/>
    </row>
    <row r="746" spans="1:12" ht="12">
      <c r="A746" s="206"/>
      <c r="L746" s="308"/>
    </row>
    <row r="747" spans="1:11" ht="12">
      <c r="A747" s="214" t="str">
        <f>$A$83</f>
        <v>Institution No.:  GFC</v>
      </c>
      <c r="B747" s="239"/>
      <c r="C747" s="239"/>
      <c r="D747" s="239"/>
      <c r="E747" s="253"/>
      <c r="F747" s="239"/>
      <c r="G747" s="254"/>
      <c r="H747" s="255"/>
      <c r="I747" s="239"/>
      <c r="J747" s="254"/>
      <c r="K747" s="212" t="s">
        <v>249</v>
      </c>
    </row>
    <row r="748" spans="1:12" s="239" customFormat="1" ht="12">
      <c r="A748" s="303" t="s">
        <v>250</v>
      </c>
      <c r="B748" s="303"/>
      <c r="C748" s="303"/>
      <c r="D748" s="303"/>
      <c r="E748" s="303"/>
      <c r="F748" s="303"/>
      <c r="G748" s="303"/>
      <c r="H748" s="303"/>
      <c r="I748" s="303"/>
      <c r="J748" s="303"/>
      <c r="K748" s="303"/>
      <c r="L748" s="190"/>
    </row>
    <row r="749" spans="1:11" s="239" customFormat="1" ht="12">
      <c r="A749" s="214" t="str">
        <f>$A$42</f>
        <v>NAME: </v>
      </c>
      <c r="B749" s="190"/>
      <c r="C749" s="190" t="str">
        <f>$D$20</f>
        <v>University of Colorado</v>
      </c>
      <c r="D749" s="190"/>
      <c r="E749" s="190"/>
      <c r="F749" s="190"/>
      <c r="G749" s="304"/>
      <c r="H749" s="257"/>
      <c r="I749" s="190"/>
      <c r="J749" s="211"/>
      <c r="K749" s="216" t="str">
        <f>$K$3</f>
        <v>Date: October 13, 2014</v>
      </c>
    </row>
    <row r="750" spans="1:12" ht="12">
      <c r="A750" s="217" t="s">
        <v>15</v>
      </c>
      <c r="B750" s="217" t="s">
        <v>15</v>
      </c>
      <c r="C750" s="217" t="s">
        <v>15</v>
      </c>
      <c r="D750" s="217" t="s">
        <v>15</v>
      </c>
      <c r="E750" s="217" t="s">
        <v>15</v>
      </c>
      <c r="F750" s="217" t="s">
        <v>15</v>
      </c>
      <c r="G750" s="218" t="s">
        <v>15</v>
      </c>
      <c r="H750" s="219" t="s">
        <v>15</v>
      </c>
      <c r="I750" s="217" t="s">
        <v>15</v>
      </c>
      <c r="J750" s="218" t="s">
        <v>15</v>
      </c>
      <c r="K750" s="219" t="s">
        <v>15</v>
      </c>
      <c r="L750" s="239"/>
    </row>
    <row r="751" spans="1:11" ht="12">
      <c r="A751" s="220" t="s">
        <v>16</v>
      </c>
      <c r="E751" s="220" t="s">
        <v>16</v>
      </c>
      <c r="F751" s="221"/>
      <c r="G751" s="240"/>
      <c r="H751" s="241" t="s">
        <v>18</v>
      </c>
      <c r="I751" s="242"/>
      <c r="J751" s="240"/>
      <c r="K751" s="241" t="s">
        <v>19</v>
      </c>
    </row>
    <row r="752" spans="1:11" ht="12">
      <c r="A752" s="220" t="s">
        <v>20</v>
      </c>
      <c r="C752" s="224" t="s">
        <v>78</v>
      </c>
      <c r="E752" s="220" t="s">
        <v>20</v>
      </c>
      <c r="F752" s="221"/>
      <c r="G752" s="240" t="s">
        <v>22</v>
      </c>
      <c r="H752" s="241" t="s">
        <v>23</v>
      </c>
      <c r="I752" s="242"/>
      <c r="J752" s="240" t="s">
        <v>22</v>
      </c>
      <c r="K752" s="241" t="s">
        <v>24</v>
      </c>
    </row>
    <row r="753" spans="1:11" ht="12">
      <c r="A753" s="217" t="s">
        <v>15</v>
      </c>
      <c r="B753" s="217" t="s">
        <v>15</v>
      </c>
      <c r="C753" s="217" t="s">
        <v>15</v>
      </c>
      <c r="D753" s="217" t="s">
        <v>15</v>
      </c>
      <c r="E753" s="217" t="s">
        <v>15</v>
      </c>
      <c r="F753" s="217" t="s">
        <v>15</v>
      </c>
      <c r="G753" s="218" t="s">
        <v>15</v>
      </c>
      <c r="H753" s="219" t="s">
        <v>15</v>
      </c>
      <c r="I753" s="217" t="s">
        <v>15</v>
      </c>
      <c r="J753" s="218" t="s">
        <v>15</v>
      </c>
      <c r="K753" s="219" t="s">
        <v>15</v>
      </c>
    </row>
    <row r="754" spans="1:11" ht="12">
      <c r="A754" s="312">
        <v>1</v>
      </c>
      <c r="B754" s="328"/>
      <c r="C754" s="313" t="s">
        <v>224</v>
      </c>
      <c r="D754" s="328"/>
      <c r="E754" s="312">
        <v>1</v>
      </c>
      <c r="F754" s="328"/>
      <c r="G754" s="329"/>
      <c r="H754" s="330"/>
      <c r="I754" s="328"/>
      <c r="J754" s="329"/>
      <c r="K754" s="330"/>
    </row>
    <row r="755" spans="1:11" ht="12">
      <c r="A755" s="312">
        <v>2</v>
      </c>
      <c r="B755" s="328"/>
      <c r="C755" s="313" t="s">
        <v>224</v>
      </c>
      <c r="D755" s="328"/>
      <c r="E755" s="312">
        <v>2</v>
      </c>
      <c r="F755" s="328"/>
      <c r="G755" s="329"/>
      <c r="H755" s="330"/>
      <c r="I755" s="328"/>
      <c r="J755" s="329"/>
      <c r="K755" s="330"/>
    </row>
    <row r="756" spans="1:11" ht="12">
      <c r="A756" s="312">
        <v>3</v>
      </c>
      <c r="B756" s="313"/>
      <c r="C756" s="313" t="s">
        <v>224</v>
      </c>
      <c r="D756" s="313"/>
      <c r="E756" s="312">
        <v>3</v>
      </c>
      <c r="F756" s="314"/>
      <c r="G756" s="147"/>
      <c r="H756" s="138"/>
      <c r="I756" s="138"/>
      <c r="J756" s="147"/>
      <c r="K756" s="138"/>
    </row>
    <row r="757" spans="1:11" ht="12">
      <c r="A757" s="312">
        <v>4</v>
      </c>
      <c r="B757" s="313"/>
      <c r="C757" s="313" t="s">
        <v>224</v>
      </c>
      <c r="D757" s="313"/>
      <c r="E757" s="312">
        <v>4</v>
      </c>
      <c r="F757" s="314"/>
      <c r="G757" s="147"/>
      <c r="H757" s="138"/>
      <c r="I757" s="138"/>
      <c r="J757" s="147"/>
      <c r="K757" s="138"/>
    </row>
    <row r="758" spans="1:11" ht="12">
      <c r="A758" s="312">
        <v>5</v>
      </c>
      <c r="B758" s="313"/>
      <c r="C758" s="313" t="s">
        <v>224</v>
      </c>
      <c r="D758" s="313"/>
      <c r="E758" s="331">
        <v>5</v>
      </c>
      <c r="F758" s="313"/>
      <c r="G758" s="332"/>
      <c r="H758" s="333"/>
      <c r="I758" s="313"/>
      <c r="J758" s="332"/>
      <c r="K758" s="333"/>
    </row>
    <row r="759" spans="1:11" ht="12">
      <c r="A759" s="224">
        <v>6</v>
      </c>
      <c r="C759" s="206" t="s">
        <v>204</v>
      </c>
      <c r="E759" s="224">
        <v>6</v>
      </c>
      <c r="F759" s="207"/>
      <c r="G759" s="121"/>
      <c r="H759" s="121"/>
      <c r="I759" s="123"/>
      <c r="J759" s="121"/>
      <c r="K759" s="121"/>
    </row>
    <row r="760" spans="1:11" ht="12">
      <c r="A760" s="224">
        <v>7</v>
      </c>
      <c r="C760" s="206" t="s">
        <v>205</v>
      </c>
      <c r="E760" s="224">
        <v>7</v>
      </c>
      <c r="F760" s="207"/>
      <c r="G760" s="121"/>
      <c r="H760" s="123"/>
      <c r="I760" s="123"/>
      <c r="J760" s="121"/>
      <c r="K760" s="123"/>
    </row>
    <row r="761" spans="1:11" ht="12">
      <c r="A761" s="224">
        <v>8</v>
      </c>
      <c r="C761" s="206" t="s">
        <v>251</v>
      </c>
      <c r="E761" s="224">
        <v>8</v>
      </c>
      <c r="F761" s="207"/>
      <c r="G761" s="121"/>
      <c r="H761" s="123"/>
      <c r="I761" s="123"/>
      <c r="J761" s="121"/>
      <c r="K761" s="123"/>
    </row>
    <row r="762" spans="1:11" ht="12">
      <c r="A762" s="224">
        <v>9</v>
      </c>
      <c r="C762" s="206" t="s">
        <v>219</v>
      </c>
      <c r="E762" s="224">
        <v>9</v>
      </c>
      <c r="F762" s="207"/>
      <c r="G762" s="121">
        <f>SUM(G759:G761)</f>
        <v>0</v>
      </c>
      <c r="H762" s="121">
        <f>SUM(H759:H761)</f>
        <v>0</v>
      </c>
      <c r="I762" s="121"/>
      <c r="J762" s="121">
        <f>SUM(J759:J761)</f>
        <v>0</v>
      </c>
      <c r="K762" s="121">
        <f>SUM(K759:K761)</f>
        <v>0</v>
      </c>
    </row>
    <row r="763" spans="1:11" ht="12">
      <c r="A763" s="224">
        <v>10</v>
      </c>
      <c r="C763" s="206"/>
      <c r="E763" s="224">
        <v>10</v>
      </c>
      <c r="F763" s="207"/>
      <c r="G763" s="121"/>
      <c r="H763" s="123"/>
      <c r="I763" s="123"/>
      <c r="J763" s="121"/>
      <c r="K763" s="123"/>
    </row>
    <row r="764" spans="1:11" ht="12">
      <c r="A764" s="224">
        <v>11</v>
      </c>
      <c r="C764" s="206" t="s">
        <v>208</v>
      </c>
      <c r="E764" s="224">
        <v>11</v>
      </c>
      <c r="F764" s="207"/>
      <c r="G764" s="121"/>
      <c r="H764" s="123"/>
      <c r="I764" s="123"/>
      <c r="J764" s="121"/>
      <c r="K764" s="123"/>
    </row>
    <row r="765" spans="1:11" ht="12">
      <c r="A765" s="224">
        <v>12</v>
      </c>
      <c r="C765" s="206" t="s">
        <v>209</v>
      </c>
      <c r="E765" s="224">
        <v>12</v>
      </c>
      <c r="F765" s="207"/>
      <c r="G765" s="121"/>
      <c r="H765" s="123"/>
      <c r="I765" s="123"/>
      <c r="J765" s="121"/>
      <c r="K765" s="123"/>
    </row>
    <row r="766" spans="1:11" ht="12">
      <c r="A766" s="224">
        <v>13</v>
      </c>
      <c r="C766" s="206" t="s">
        <v>220</v>
      </c>
      <c r="E766" s="224">
        <v>13</v>
      </c>
      <c r="F766" s="207"/>
      <c r="G766" s="121">
        <f>SUM(G764:G765)</f>
        <v>0</v>
      </c>
      <c r="H766" s="121">
        <f>SUM(H764:H765)</f>
        <v>0</v>
      </c>
      <c r="I766" s="117"/>
      <c r="J766" s="121">
        <f>SUM(J764:J765)</f>
        <v>0</v>
      </c>
      <c r="K766" s="121">
        <f>SUM(K764:K765)</f>
        <v>0</v>
      </c>
    </row>
    <row r="767" spans="1:11" ht="12">
      <c r="A767" s="224">
        <v>14</v>
      </c>
      <c r="E767" s="224">
        <v>14</v>
      </c>
      <c r="F767" s="207"/>
      <c r="G767" s="124"/>
      <c r="H767" s="123"/>
      <c r="I767" s="118"/>
      <c r="J767" s="124"/>
      <c r="K767" s="123"/>
    </row>
    <row r="768" spans="1:11" ht="12">
      <c r="A768" s="224">
        <v>15</v>
      </c>
      <c r="C768" s="206" t="s">
        <v>211</v>
      </c>
      <c r="E768" s="224">
        <v>15</v>
      </c>
      <c r="G768" s="125">
        <f>SUM(G762+G766)</f>
        <v>0</v>
      </c>
      <c r="H768" s="118">
        <f>SUM(H762+H766)</f>
        <v>0</v>
      </c>
      <c r="I768" s="118"/>
      <c r="J768" s="125">
        <f>SUM(J762+J766)</f>
        <v>0</v>
      </c>
      <c r="K768" s="118">
        <f>SUM(K762+K766)</f>
        <v>0</v>
      </c>
    </row>
    <row r="769" spans="1:16" ht="12">
      <c r="A769" s="224">
        <v>16</v>
      </c>
      <c r="E769" s="224">
        <v>16</v>
      </c>
      <c r="G769" s="125"/>
      <c r="H769" s="118"/>
      <c r="I769" s="118"/>
      <c r="J769" s="125"/>
      <c r="K769" s="118"/>
      <c r="P769" s="190" t="s">
        <v>43</v>
      </c>
    </row>
    <row r="770" spans="1:11" ht="12">
      <c r="A770" s="224">
        <v>17</v>
      </c>
      <c r="C770" s="206" t="s">
        <v>212</v>
      </c>
      <c r="E770" s="224">
        <v>17</v>
      </c>
      <c r="F770" s="207"/>
      <c r="G770" s="121"/>
      <c r="H770" s="123"/>
      <c r="I770" s="123"/>
      <c r="J770" s="121"/>
      <c r="K770" s="123"/>
    </row>
    <row r="771" spans="1:11" ht="12">
      <c r="A771" s="224">
        <v>18</v>
      </c>
      <c r="E771" s="224">
        <v>18</v>
      </c>
      <c r="F771" s="207"/>
      <c r="G771" s="121"/>
      <c r="H771" s="123"/>
      <c r="I771" s="123"/>
      <c r="J771" s="121"/>
      <c r="K771" s="123"/>
    </row>
    <row r="772" spans="1:11" ht="12">
      <c r="A772" s="224">
        <v>19</v>
      </c>
      <c r="C772" s="206" t="s">
        <v>213</v>
      </c>
      <c r="E772" s="224">
        <v>19</v>
      </c>
      <c r="F772" s="207"/>
      <c r="G772" s="121"/>
      <c r="H772" s="123"/>
      <c r="I772" s="123"/>
      <c r="J772" s="121"/>
      <c r="K772" s="123"/>
    </row>
    <row r="773" spans="1:11" ht="12">
      <c r="A773" s="224">
        <v>20</v>
      </c>
      <c r="C773" s="307" t="s">
        <v>214</v>
      </c>
      <c r="E773" s="224">
        <v>20</v>
      </c>
      <c r="F773" s="207"/>
      <c r="G773" s="121"/>
      <c r="H773" s="123"/>
      <c r="I773" s="123"/>
      <c r="J773" s="121"/>
      <c r="K773" s="123"/>
    </row>
    <row r="774" spans="1:11" ht="12">
      <c r="A774" s="224">
        <v>21</v>
      </c>
      <c r="C774" s="307"/>
      <c r="E774" s="224">
        <v>21</v>
      </c>
      <c r="F774" s="207"/>
      <c r="G774" s="121"/>
      <c r="H774" s="123"/>
      <c r="I774" s="123"/>
      <c r="J774" s="121"/>
      <c r="K774" s="123"/>
    </row>
    <row r="775" spans="1:11" ht="12">
      <c r="A775" s="224">
        <v>22</v>
      </c>
      <c r="C775" s="206"/>
      <c r="E775" s="224">
        <v>22</v>
      </c>
      <c r="G775" s="121"/>
      <c r="H775" s="123"/>
      <c r="I775" s="123"/>
      <c r="J775" s="121"/>
      <c r="K775" s="123"/>
    </row>
    <row r="776" spans="1:11" ht="12">
      <c r="A776" s="224">
        <v>23</v>
      </c>
      <c r="C776" s="206" t="s">
        <v>215</v>
      </c>
      <c r="E776" s="224">
        <v>23</v>
      </c>
      <c r="G776" s="121"/>
      <c r="H776" s="123"/>
      <c r="I776" s="123"/>
      <c r="J776" s="121"/>
      <c r="K776" s="123"/>
    </row>
    <row r="777" spans="1:11" ht="12">
      <c r="A777" s="224">
        <v>24</v>
      </c>
      <c r="C777" s="206"/>
      <c r="E777" s="224">
        <v>24</v>
      </c>
      <c r="G777" s="121"/>
      <c r="H777" s="123"/>
      <c r="I777" s="123"/>
      <c r="J777" s="121"/>
      <c r="K777" s="123"/>
    </row>
    <row r="778" spans="1:11" ht="12">
      <c r="A778" s="224"/>
      <c r="E778" s="224">
        <v>25</v>
      </c>
      <c r="F778" s="292" t="s">
        <v>15</v>
      </c>
      <c r="G778" s="309"/>
      <c r="H778" s="219"/>
      <c r="I778" s="292"/>
      <c r="J778" s="309"/>
      <c r="K778" s="219"/>
    </row>
    <row r="779" spans="1:11" ht="12">
      <c r="A779" s="224">
        <v>25</v>
      </c>
      <c r="C779" s="206" t="s">
        <v>252</v>
      </c>
      <c r="E779" s="205"/>
      <c r="G779" s="118">
        <f>SUM(G768:G777)</f>
        <v>0</v>
      </c>
      <c r="H779" s="118">
        <f>SUM(H768:H777)</f>
        <v>0</v>
      </c>
      <c r="I779" s="129"/>
      <c r="J779" s="118">
        <f>SUM(J768:J777)</f>
        <v>0</v>
      </c>
      <c r="K779" s="118">
        <f>SUM(K768:K777)</f>
        <v>0</v>
      </c>
    </row>
    <row r="780" spans="6:11" ht="12">
      <c r="F780" s="292" t="s">
        <v>15</v>
      </c>
      <c r="G780" s="218"/>
      <c r="H780" s="219"/>
      <c r="I780" s="292"/>
      <c r="J780" s="218"/>
      <c r="K780" s="219"/>
    </row>
    <row r="781" spans="1:3" ht="12">
      <c r="A781" s="206"/>
      <c r="C781" s="190" t="s">
        <v>63</v>
      </c>
    </row>
    <row r="783" spans="1:11" ht="12">
      <c r="A783" s="206"/>
      <c r="H783" s="257"/>
      <c r="K783" s="257"/>
    </row>
    <row r="784" spans="1:11" ht="12">
      <c r="A784" s="214" t="str">
        <f>$A$83</f>
        <v>Institution No.:  GFC</v>
      </c>
      <c r="B784" s="239"/>
      <c r="C784" s="239"/>
      <c r="D784" s="239"/>
      <c r="E784" s="253"/>
      <c r="F784" s="239"/>
      <c r="G784" s="254"/>
      <c r="H784" s="255"/>
      <c r="I784" s="239"/>
      <c r="J784" s="254"/>
      <c r="K784" s="212" t="s">
        <v>253</v>
      </c>
    </row>
    <row r="785" spans="1:11" ht="12">
      <c r="A785" s="334" t="s">
        <v>254</v>
      </c>
      <c r="B785" s="334"/>
      <c r="C785" s="334"/>
      <c r="D785" s="334"/>
      <c r="E785" s="334"/>
      <c r="F785" s="334"/>
      <c r="G785" s="334"/>
      <c r="H785" s="334"/>
      <c r="I785" s="334"/>
      <c r="J785" s="334"/>
      <c r="K785" s="334"/>
    </row>
    <row r="786" spans="1:11" ht="12">
      <c r="A786" s="214" t="str">
        <f>$A$42</f>
        <v>NAME: </v>
      </c>
      <c r="C786" s="190" t="str">
        <f>$D$20</f>
        <v>University of Colorado</v>
      </c>
      <c r="H786" s="335"/>
      <c r="J786" s="211"/>
      <c r="K786" s="216" t="str">
        <f>$K$3</f>
        <v>Date: October 13, 2014</v>
      </c>
    </row>
    <row r="787" spans="1:11" ht="12">
      <c r="A787" s="217" t="s">
        <v>15</v>
      </c>
      <c r="B787" s="217" t="s">
        <v>15</v>
      </c>
      <c r="C787" s="217" t="s">
        <v>15</v>
      </c>
      <c r="D787" s="217" t="s">
        <v>15</v>
      </c>
      <c r="E787" s="217" t="s">
        <v>15</v>
      </c>
      <c r="F787" s="217" t="s">
        <v>15</v>
      </c>
      <c r="G787" s="218" t="s">
        <v>15</v>
      </c>
      <c r="H787" s="219" t="s">
        <v>15</v>
      </c>
      <c r="I787" s="217" t="s">
        <v>15</v>
      </c>
      <c r="J787" s="218" t="s">
        <v>15</v>
      </c>
      <c r="K787" s="219" t="s">
        <v>15</v>
      </c>
    </row>
    <row r="788" spans="1:11" ht="12">
      <c r="A788" s="220" t="s">
        <v>16</v>
      </c>
      <c r="E788" s="220" t="s">
        <v>16</v>
      </c>
      <c r="F788" s="221"/>
      <c r="G788" s="222"/>
      <c r="H788" s="241" t="s">
        <v>18</v>
      </c>
      <c r="I788" s="242"/>
      <c r="J788" s="240"/>
      <c r="K788" s="241" t="s">
        <v>19</v>
      </c>
    </row>
    <row r="789" spans="1:11" ht="12">
      <c r="A789" s="220" t="s">
        <v>20</v>
      </c>
      <c r="C789" s="224" t="s">
        <v>78</v>
      </c>
      <c r="E789" s="220" t="s">
        <v>20</v>
      </c>
      <c r="F789" s="221"/>
      <c r="G789" s="222"/>
      <c r="H789" s="241" t="s">
        <v>23</v>
      </c>
      <c r="I789" s="242"/>
      <c r="J789" s="240"/>
      <c r="K789" s="241" t="s">
        <v>24</v>
      </c>
    </row>
    <row r="790" spans="1:11" ht="12">
      <c r="A790" s="217" t="s">
        <v>15</v>
      </c>
      <c r="B790" s="217" t="s">
        <v>15</v>
      </c>
      <c r="C790" s="217" t="s">
        <v>15</v>
      </c>
      <c r="D790" s="217" t="s">
        <v>15</v>
      </c>
      <c r="E790" s="217" t="s">
        <v>15</v>
      </c>
      <c r="F790" s="217" t="s">
        <v>15</v>
      </c>
      <c r="G790" s="218" t="s">
        <v>15</v>
      </c>
      <c r="H790" s="219" t="s">
        <v>15</v>
      </c>
      <c r="I790" s="217" t="s">
        <v>15</v>
      </c>
      <c r="J790" s="218" t="s">
        <v>15</v>
      </c>
      <c r="K790" s="219" t="s">
        <v>15</v>
      </c>
    </row>
    <row r="791" spans="1:11" ht="12">
      <c r="A791" s="295">
        <v>1</v>
      </c>
      <c r="C791" s="190" t="s">
        <v>255</v>
      </c>
      <c r="E791" s="295">
        <v>1</v>
      </c>
      <c r="F791" s="207"/>
      <c r="G791" s="123"/>
      <c r="H791" s="123"/>
      <c r="I791" s="123"/>
      <c r="J791" s="123"/>
      <c r="K791" s="123"/>
    </row>
    <row r="792" spans="1:11" ht="12">
      <c r="A792" s="295">
        <v>2</v>
      </c>
      <c r="C792" s="190" t="s">
        <v>271</v>
      </c>
      <c r="E792" s="295">
        <v>2</v>
      </c>
      <c r="F792" s="207"/>
      <c r="G792" s="123"/>
      <c r="H792" s="123">
        <f>293428.28+1368668.72</f>
        <v>1662097</v>
      </c>
      <c r="I792" s="123"/>
      <c r="J792" s="123"/>
      <c r="K792" s="123">
        <f>1685355+8610</f>
        <v>1693965</v>
      </c>
    </row>
    <row r="793" spans="1:11" ht="12">
      <c r="A793" s="295">
        <v>3</v>
      </c>
      <c r="C793" s="207" t="s">
        <v>272</v>
      </c>
      <c r="E793" s="295">
        <v>3</v>
      </c>
      <c r="F793" s="207"/>
      <c r="G793" s="123"/>
      <c r="H793" s="123">
        <f>190000+787248</f>
        <v>977248</v>
      </c>
      <c r="I793" s="123"/>
      <c r="J793" s="123"/>
      <c r="K793" s="123">
        <v>658594</v>
      </c>
    </row>
    <row r="794" spans="1:11" ht="12">
      <c r="A794" s="295">
        <v>4</v>
      </c>
      <c r="C794" s="207" t="s">
        <v>273</v>
      </c>
      <c r="E794" s="295">
        <v>4</v>
      </c>
      <c r="F794" s="207"/>
      <c r="G794" s="123"/>
      <c r="H794" s="123"/>
      <c r="I794" s="123"/>
      <c r="J794" s="123"/>
      <c r="K794" s="123">
        <v>1000000</v>
      </c>
    </row>
    <row r="795" spans="1:11" ht="12">
      <c r="A795" s="295">
        <v>5</v>
      </c>
      <c r="C795" s="206" t="s">
        <v>274</v>
      </c>
      <c r="E795" s="295">
        <v>5</v>
      </c>
      <c r="F795" s="207"/>
      <c r="G795" s="123"/>
      <c r="H795" s="123"/>
      <c r="I795" s="123"/>
      <c r="J795" s="123"/>
      <c r="K795" s="123">
        <v>750000</v>
      </c>
    </row>
    <row r="796" spans="1:11" ht="12">
      <c r="A796" s="295">
        <v>6</v>
      </c>
      <c r="C796" s="207"/>
      <c r="E796" s="295">
        <v>6</v>
      </c>
      <c r="F796" s="207"/>
      <c r="G796" s="123"/>
      <c r="H796" s="123"/>
      <c r="I796" s="123"/>
      <c r="J796" s="123"/>
      <c r="K796" s="123"/>
    </row>
    <row r="797" spans="1:11" ht="12">
      <c r="A797" s="295">
        <v>7</v>
      </c>
      <c r="C797" s="207"/>
      <c r="E797" s="295">
        <v>7</v>
      </c>
      <c r="F797" s="207"/>
      <c r="G797" s="123"/>
      <c r="H797" s="123"/>
      <c r="I797" s="123"/>
      <c r="J797" s="123"/>
      <c r="K797" s="123"/>
    </row>
    <row r="798" spans="1:11" ht="12">
      <c r="A798" s="295">
        <v>8</v>
      </c>
      <c r="E798" s="295">
        <v>8</v>
      </c>
      <c r="F798" s="207"/>
      <c r="G798" s="123"/>
      <c r="H798" s="123"/>
      <c r="I798" s="123"/>
      <c r="J798" s="123"/>
      <c r="K798" s="123"/>
    </row>
    <row r="799" spans="1:11" ht="12">
      <c r="A799" s="295">
        <v>9</v>
      </c>
      <c r="E799" s="295">
        <v>9</v>
      </c>
      <c r="F799" s="207"/>
      <c r="G799" s="123"/>
      <c r="H799" s="123"/>
      <c r="I799" s="123"/>
      <c r="J799" s="123"/>
      <c r="K799" s="123"/>
    </row>
    <row r="800" spans="1:11" ht="12">
      <c r="A800" s="301"/>
      <c r="E800" s="301"/>
      <c r="F800" s="292" t="s">
        <v>15</v>
      </c>
      <c r="G800" s="319" t="s">
        <v>15</v>
      </c>
      <c r="H800" s="319"/>
      <c r="I800" s="319"/>
      <c r="J800" s="319"/>
      <c r="K800" s="319"/>
    </row>
    <row r="801" spans="1:11" ht="12">
      <c r="A801" s="295">
        <v>10</v>
      </c>
      <c r="C801" s="190" t="s">
        <v>256</v>
      </c>
      <c r="E801" s="295">
        <v>10</v>
      </c>
      <c r="G801" s="117"/>
      <c r="H801" s="123">
        <f>SUM(H791:H799)</f>
        <v>2639345</v>
      </c>
      <c r="I801" s="118"/>
      <c r="J801" s="117"/>
      <c r="K801" s="123">
        <f>SUM(K791:K799)</f>
        <v>4102559</v>
      </c>
    </row>
    <row r="802" spans="1:11" ht="12">
      <c r="A802" s="295"/>
      <c r="E802" s="295"/>
      <c r="F802" s="292" t="s">
        <v>15</v>
      </c>
      <c r="G802" s="319" t="s">
        <v>15</v>
      </c>
      <c r="H802" s="319"/>
      <c r="I802" s="319"/>
      <c r="J802" s="319"/>
      <c r="K802" s="319"/>
    </row>
    <row r="803" spans="1:11" ht="12">
      <c r="A803" s="295">
        <v>11</v>
      </c>
      <c r="C803" s="207"/>
      <c r="E803" s="295">
        <v>11</v>
      </c>
      <c r="F803" s="207"/>
      <c r="G803" s="123"/>
      <c r="H803" s="123"/>
      <c r="I803" s="123"/>
      <c r="J803" s="123"/>
      <c r="K803" s="123"/>
    </row>
    <row r="804" spans="1:11" ht="12">
      <c r="A804" s="295">
        <v>12</v>
      </c>
      <c r="C804" s="206" t="s">
        <v>257</v>
      </c>
      <c r="E804" s="295">
        <v>12</v>
      </c>
      <c r="F804" s="207"/>
      <c r="G804" s="123"/>
      <c r="H804" s="123">
        <v>3781459</v>
      </c>
      <c r="I804" s="123"/>
      <c r="J804" s="123"/>
      <c r="K804" s="123">
        <f>612080+25385+63716</f>
        <v>701181</v>
      </c>
    </row>
    <row r="805" spans="1:11" ht="12">
      <c r="A805" s="295">
        <v>13</v>
      </c>
      <c r="C805" s="207" t="s">
        <v>258</v>
      </c>
      <c r="E805" s="295">
        <v>13</v>
      </c>
      <c r="F805" s="207"/>
      <c r="G805" s="123"/>
      <c r="H805" s="123"/>
      <c r="I805" s="123"/>
      <c r="J805" s="123"/>
      <c r="K805" s="123"/>
    </row>
    <row r="806" spans="1:11" ht="12">
      <c r="A806" s="295">
        <v>14</v>
      </c>
      <c r="C806" s="190" t="s">
        <v>275</v>
      </c>
      <c r="E806" s="295">
        <v>14</v>
      </c>
      <c r="F806" s="207"/>
      <c r="G806" s="123"/>
      <c r="H806" s="123">
        <v>1442924</v>
      </c>
      <c r="I806" s="123"/>
      <c r="J806" s="123"/>
      <c r="K806" s="123">
        <v>1588503</v>
      </c>
    </row>
    <row r="807" spans="1:11" ht="12">
      <c r="A807" s="295">
        <v>15</v>
      </c>
      <c r="E807" s="295">
        <v>15</v>
      </c>
      <c r="F807" s="207"/>
      <c r="G807" s="123"/>
      <c r="H807" s="123"/>
      <c r="I807" s="123"/>
      <c r="J807" s="123"/>
      <c r="K807" s="123"/>
    </row>
    <row r="808" spans="1:11" ht="12">
      <c r="A808" s="295">
        <v>16</v>
      </c>
      <c r="E808" s="295">
        <v>16</v>
      </c>
      <c r="F808" s="207"/>
      <c r="G808" s="123"/>
      <c r="H808" s="123"/>
      <c r="I808" s="123"/>
      <c r="J808" s="123"/>
      <c r="K808" s="123"/>
    </row>
    <row r="809" spans="1:11" ht="12">
      <c r="A809" s="295">
        <v>17</v>
      </c>
      <c r="C809" s="296"/>
      <c r="D809" s="297"/>
      <c r="E809" s="295">
        <v>17</v>
      </c>
      <c r="F809" s="207"/>
      <c r="G809" s="123"/>
      <c r="H809" s="123"/>
      <c r="I809" s="123"/>
      <c r="J809" s="123"/>
      <c r="K809" s="123"/>
    </row>
    <row r="810" spans="1:11" ht="12">
      <c r="A810" s="295">
        <v>18</v>
      </c>
      <c r="C810" s="297"/>
      <c r="D810" s="297"/>
      <c r="E810" s="295">
        <v>18</v>
      </c>
      <c r="F810" s="207"/>
      <c r="G810" s="123"/>
      <c r="H810" s="123"/>
      <c r="I810" s="123"/>
      <c r="J810" s="123"/>
      <c r="K810" s="123"/>
    </row>
    <row r="811" spans="1:11" ht="12">
      <c r="A811" s="295"/>
      <c r="C811" s="336"/>
      <c r="D811" s="297"/>
      <c r="E811" s="295"/>
      <c r="F811" s="292" t="s">
        <v>15</v>
      </c>
      <c r="G811" s="218" t="s">
        <v>15</v>
      </c>
      <c r="H811" s="219"/>
      <c r="I811" s="292"/>
      <c r="J811" s="218"/>
      <c r="K811" s="219"/>
    </row>
    <row r="812" spans="1:11" ht="12">
      <c r="A812" s="295">
        <v>19</v>
      </c>
      <c r="C812" s="190" t="s">
        <v>260</v>
      </c>
      <c r="D812" s="297"/>
      <c r="E812" s="295">
        <v>19</v>
      </c>
      <c r="G812" s="118"/>
      <c r="H812" s="118">
        <f>SUM(H803:H810)</f>
        <v>5224383</v>
      </c>
      <c r="I812" s="123"/>
      <c r="J812" s="123"/>
      <c r="K812" s="118">
        <f>SUM(K803:K810)</f>
        <v>2289684</v>
      </c>
    </row>
    <row r="813" spans="1:11" ht="12">
      <c r="A813" s="295"/>
      <c r="C813" s="336"/>
      <c r="D813" s="297"/>
      <c r="E813" s="295"/>
      <c r="F813" s="292" t="s">
        <v>15</v>
      </c>
      <c r="G813" s="218" t="s">
        <v>15</v>
      </c>
      <c r="H813" s="219"/>
      <c r="I813" s="292"/>
      <c r="J813" s="218"/>
      <c r="K813" s="219"/>
    </row>
    <row r="814" spans="1:8" ht="12">
      <c r="A814" s="295"/>
      <c r="C814" s="297"/>
      <c r="D814" s="297"/>
      <c r="E814" s="295"/>
      <c r="H814" s="209"/>
    </row>
    <row r="815" spans="1:11" ht="12">
      <c r="A815" s="295">
        <v>20</v>
      </c>
      <c r="C815" s="206" t="s">
        <v>261</v>
      </c>
      <c r="E815" s="295">
        <v>20</v>
      </c>
      <c r="G815" s="117"/>
      <c r="H815" s="118">
        <f>SUM(H801,H812)</f>
        <v>7863728</v>
      </c>
      <c r="I815" s="118"/>
      <c r="J815" s="117"/>
      <c r="K815" s="118">
        <f>SUM(K801,K812)</f>
        <v>6392243</v>
      </c>
    </row>
    <row r="816" spans="1:11" ht="12">
      <c r="A816" s="221"/>
      <c r="C816" s="234" t="s">
        <v>262</v>
      </c>
      <c r="E816" s="252"/>
      <c r="F816" s="292" t="s">
        <v>15</v>
      </c>
      <c r="G816" s="218" t="s">
        <v>15</v>
      </c>
      <c r="H816" s="219"/>
      <c r="I816" s="292"/>
      <c r="J816" s="218"/>
      <c r="K816" s="219"/>
    </row>
    <row r="817" ht="12">
      <c r="C817" s="206" t="s">
        <v>43</v>
      </c>
    </row>
    <row r="818" spans="4:11" ht="12">
      <c r="D818" s="206"/>
      <c r="G818" s="211"/>
      <c r="H818" s="257"/>
      <c r="I818" s="272"/>
      <c r="J818" s="211"/>
      <c r="K818" s="257"/>
    </row>
    <row r="819" spans="4:11" ht="12">
      <c r="D819" s="206"/>
      <c r="G819" s="211"/>
      <c r="H819" s="257"/>
      <c r="I819" s="272"/>
      <c r="J819" s="211"/>
      <c r="K819" s="257"/>
    </row>
    <row r="820" spans="4:11" ht="12">
      <c r="D820" s="206"/>
      <c r="G820" s="211"/>
      <c r="H820" s="257"/>
      <c r="I820" s="272"/>
      <c r="J820" s="211"/>
      <c r="K820" s="257"/>
    </row>
    <row r="821" spans="4:11" ht="12">
      <c r="D821" s="206"/>
      <c r="G821" s="211"/>
      <c r="H821" s="257"/>
      <c r="I821" s="272"/>
      <c r="J821" s="211"/>
      <c r="K821" s="257"/>
    </row>
    <row r="822" spans="4:11" ht="12">
      <c r="D822" s="206"/>
      <c r="G822" s="211"/>
      <c r="H822" s="257"/>
      <c r="I822" s="272"/>
      <c r="J822" s="211"/>
      <c r="K822" s="257"/>
    </row>
    <row r="823" spans="4:11" ht="12">
      <c r="D823" s="206"/>
      <c r="G823" s="211"/>
      <c r="H823" s="257"/>
      <c r="I823" s="272"/>
      <c r="J823" s="211"/>
      <c r="K823" s="257"/>
    </row>
    <row r="824" spans="4:11" ht="12">
      <c r="D824" s="206"/>
      <c r="G824" s="211"/>
      <c r="H824" s="257"/>
      <c r="I824" s="272"/>
      <c r="J824" s="211"/>
      <c r="K824" s="257"/>
    </row>
    <row r="825" spans="4:11" ht="12">
      <c r="D825" s="206"/>
      <c r="G825" s="211"/>
      <c r="H825" s="257"/>
      <c r="I825" s="272"/>
      <c r="J825" s="211"/>
      <c r="K825" s="257"/>
    </row>
    <row r="826" spans="4:11" ht="12">
      <c r="D826" s="206"/>
      <c r="G826" s="211"/>
      <c r="H826" s="257"/>
      <c r="I826" s="272"/>
      <c r="J826" s="211"/>
      <c r="K826" s="257"/>
    </row>
    <row r="827" spans="4:11" ht="12">
      <c r="D827" s="206"/>
      <c r="G827" s="211"/>
      <c r="H827" s="257"/>
      <c r="I827" s="272"/>
      <c r="J827" s="211"/>
      <c r="K827" s="257"/>
    </row>
    <row r="828" spans="4:11" ht="12">
      <c r="D828" s="206"/>
      <c r="G828" s="211"/>
      <c r="H828" s="257"/>
      <c r="I828" s="272"/>
      <c r="J828" s="211"/>
      <c r="K828" s="257"/>
    </row>
    <row r="829" spans="4:11" ht="12">
      <c r="D829" s="206"/>
      <c r="G829" s="211"/>
      <c r="H829" s="257"/>
      <c r="I829" s="272"/>
      <c r="J829" s="211"/>
      <c r="K829" s="257"/>
    </row>
    <row r="830" spans="4:11" ht="12">
      <c r="D830" s="206"/>
      <c r="G830" s="211"/>
      <c r="H830" s="257"/>
      <c r="I830" s="272"/>
      <c r="J830" s="211"/>
      <c r="K830" s="257"/>
    </row>
    <row r="831" spans="4:11" ht="12">
      <c r="D831" s="206"/>
      <c r="G831" s="211"/>
      <c r="H831" s="257"/>
      <c r="I831" s="272"/>
      <c r="J831" s="211"/>
      <c r="K831" s="257"/>
    </row>
    <row r="832" spans="4:11" ht="12">
      <c r="D832" s="206"/>
      <c r="G832" s="211"/>
      <c r="H832" s="257"/>
      <c r="I832" s="272"/>
      <c r="J832" s="211"/>
      <c r="K832" s="257"/>
    </row>
    <row r="833" spans="4:11" ht="12">
      <c r="D833" s="206"/>
      <c r="G833" s="211"/>
      <c r="H833" s="257"/>
      <c r="I833" s="272"/>
      <c r="J833" s="211"/>
      <c r="K833" s="257"/>
    </row>
    <row r="834" spans="4:11" ht="12">
      <c r="D834" s="206"/>
      <c r="G834" s="211"/>
      <c r="H834" s="257"/>
      <c r="I834" s="272"/>
      <c r="J834" s="211"/>
      <c r="K834" s="257"/>
    </row>
    <row r="835" spans="4:11" ht="12">
      <c r="D835" s="206"/>
      <c r="G835" s="211"/>
      <c r="H835" s="257"/>
      <c r="I835" s="272"/>
      <c r="J835" s="211"/>
      <c r="K835" s="257"/>
    </row>
    <row r="836" spans="4:11" ht="12">
      <c r="D836" s="206"/>
      <c r="G836" s="211"/>
      <c r="H836" s="257"/>
      <c r="I836" s="272"/>
      <c r="J836" s="211"/>
      <c r="K836" s="257"/>
    </row>
    <row r="837" spans="4:11" ht="12">
      <c r="D837" s="206"/>
      <c r="G837" s="211"/>
      <c r="H837" s="257"/>
      <c r="I837" s="272"/>
      <c r="J837" s="211"/>
      <c r="K837" s="257"/>
    </row>
    <row r="838" spans="4:11" ht="12">
      <c r="D838" s="206"/>
      <c r="G838" s="211"/>
      <c r="H838" s="257"/>
      <c r="I838" s="272"/>
      <c r="J838" s="211"/>
      <c r="K838" s="257"/>
    </row>
    <row r="839" spans="4:11" ht="12">
      <c r="D839" s="206"/>
      <c r="G839" s="211"/>
      <c r="H839" s="257"/>
      <c r="I839" s="272"/>
      <c r="J839" s="211"/>
      <c r="K839" s="257"/>
    </row>
    <row r="840" spans="4:11" ht="12">
      <c r="D840" s="206"/>
      <c r="G840" s="211"/>
      <c r="H840" s="257"/>
      <c r="I840" s="272"/>
      <c r="J840" s="211"/>
      <c r="K840" s="257"/>
    </row>
    <row r="841" spans="4:11" ht="12">
      <c r="D841" s="206"/>
      <c r="G841" s="211"/>
      <c r="H841" s="257"/>
      <c r="I841" s="272"/>
      <c r="J841" s="211"/>
      <c r="K841" s="257"/>
    </row>
    <row r="842" spans="4:11" ht="12">
      <c r="D842" s="206"/>
      <c r="G842" s="211"/>
      <c r="H842" s="257"/>
      <c r="I842" s="272"/>
      <c r="J842" s="211"/>
      <c r="K842" s="257"/>
    </row>
    <row r="881" spans="4:11" ht="12">
      <c r="D881" s="221"/>
      <c r="F881" s="252"/>
      <c r="G881" s="211"/>
      <c r="H881" s="257"/>
      <c r="J881" s="211"/>
      <c r="K881" s="257"/>
    </row>
  </sheetData>
  <sheetProtection/>
  <mergeCells count="31">
    <mergeCell ref="A785:K785"/>
    <mergeCell ref="M645:M646"/>
    <mergeCell ref="O645:O646"/>
    <mergeCell ref="A673:K673"/>
    <mergeCell ref="A710:K710"/>
    <mergeCell ref="C744:J744"/>
    <mergeCell ref="A748:K748"/>
    <mergeCell ref="A449:K449"/>
    <mergeCell ref="A488:K488"/>
    <mergeCell ref="A525:K525"/>
    <mergeCell ref="A562:K562"/>
    <mergeCell ref="A599:K599"/>
    <mergeCell ref="A636:K636"/>
    <mergeCell ref="A175:K175"/>
    <mergeCell ref="C213:I213"/>
    <mergeCell ref="B227:K227"/>
    <mergeCell ref="C259:G259"/>
    <mergeCell ref="C321:J321"/>
    <mergeCell ref="A411:K411"/>
    <mergeCell ref="C79:J79"/>
    <mergeCell ref="A84:K84"/>
    <mergeCell ref="C121:J121"/>
    <mergeCell ref="A128:K128"/>
    <mergeCell ref="C135:D135"/>
    <mergeCell ref="C139:D139"/>
    <mergeCell ref="A5:K5"/>
    <mergeCell ref="A8:K8"/>
    <mergeCell ref="A9:K9"/>
    <mergeCell ref="A20:C20"/>
    <mergeCell ref="A36:K36"/>
    <mergeCell ref="A41:K41"/>
  </mergeCells>
  <printOptions horizontalCentered="1"/>
  <pageMargins left="0.17" right="0.17" top="0.47" bottom="0.53" header="0.5" footer="0.24"/>
  <pageSetup cellComments="asDisplayed" fitToHeight="47" horizontalDpi="600" verticalDpi="600" orientation="landscape" scale="80" r:id="rId1"/>
  <rowBreaks count="19" manualBreakCount="19">
    <brk id="39" max="10" man="1"/>
    <brk id="82" max="10" man="1"/>
    <brk id="124" max="10" man="1"/>
    <brk id="172" max="10" man="1"/>
    <brk id="224" max="10" man="1"/>
    <brk id="274" max="10" man="1"/>
    <brk id="323" max="10" man="1"/>
    <brk id="355" max="10" man="1"/>
    <brk id="407" max="10" man="1"/>
    <brk id="446" max="10" man="1"/>
    <brk id="485" max="255" man="1"/>
    <brk id="522" max="10" man="1"/>
    <brk id="559" max="10" man="1"/>
    <brk id="596" max="10" man="1"/>
    <brk id="633" max="10" man="1"/>
    <brk id="670" max="10" man="1"/>
    <brk id="707" max="10" man="1"/>
    <brk id="746" max="10" man="1"/>
    <brk id="782" max="255" man="1"/>
  </rowBreaks>
</worksheet>
</file>

<file path=xl/worksheets/sheet4.xml><?xml version="1.0" encoding="utf-8"?>
<worksheet xmlns="http://schemas.openxmlformats.org/spreadsheetml/2006/main" xmlns:r="http://schemas.openxmlformats.org/officeDocument/2006/relationships">
  <sheetPr transitionEvaluation="1" transitionEntry="1"/>
  <dimension ref="A2:IT881"/>
  <sheetViews>
    <sheetView showGridLines="0" view="pageBreakPreview" zoomScaleNormal="75" zoomScaleSheetLayoutView="100" zoomScalePageLayoutView="0" workbookViewId="0" topLeftCell="A1">
      <selection activeCell="A8" sqref="A8:K8"/>
    </sheetView>
  </sheetViews>
  <sheetFormatPr defaultColWidth="9.625" defaultRowHeight="14.25"/>
  <cols>
    <col min="1" max="1" width="4.625" style="1" customWidth="1"/>
    <col min="2" max="2" width="1.875" style="1" customWidth="1"/>
    <col min="3" max="3" width="30.625" style="1" customWidth="1"/>
    <col min="4" max="4" width="28.625" style="1" customWidth="1"/>
    <col min="5" max="5" width="8.125" style="1" customWidth="1"/>
    <col min="6" max="6" width="7.50390625" style="1" customWidth="1"/>
    <col min="7" max="7" width="14.875" style="2" customWidth="1"/>
    <col min="8" max="8" width="14.875" style="3" customWidth="1"/>
    <col min="9" max="9" width="6.625" style="1" customWidth="1"/>
    <col min="10" max="10" width="13.25390625" style="2" customWidth="1"/>
    <col min="11" max="11" width="17.00390625" style="3" customWidth="1"/>
    <col min="12" max="16384" width="9.625" style="1" customWidth="1"/>
  </cols>
  <sheetData>
    <row r="2" ht="12">
      <c r="K2" s="4" t="s">
        <v>0</v>
      </c>
    </row>
    <row r="3" ht="12">
      <c r="K3" s="5" t="s">
        <v>1</v>
      </c>
    </row>
    <row r="5" spans="1:11" ht="45">
      <c r="A5" s="6" t="s">
        <v>2</v>
      </c>
      <c r="B5" s="6"/>
      <c r="C5" s="6"/>
      <c r="D5" s="6"/>
      <c r="E5" s="6"/>
      <c r="F5" s="6"/>
      <c r="G5" s="6"/>
      <c r="H5" s="6"/>
      <c r="I5" s="6"/>
      <c r="J5" s="6"/>
      <c r="K5" s="6"/>
    </row>
    <row r="8" spans="1:11" s="8" customFormat="1" ht="33">
      <c r="A8" s="7" t="s">
        <v>3</v>
      </c>
      <c r="B8" s="7"/>
      <c r="C8" s="7"/>
      <c r="D8" s="7"/>
      <c r="E8" s="7"/>
      <c r="F8" s="7"/>
      <c r="G8" s="7"/>
      <c r="H8" s="7"/>
      <c r="I8" s="7"/>
      <c r="J8" s="7"/>
      <c r="K8" s="7"/>
    </row>
    <row r="9" spans="1:11" s="8" customFormat="1" ht="33">
      <c r="A9" s="7" t="s">
        <v>4</v>
      </c>
      <c r="B9" s="7"/>
      <c r="C9" s="7"/>
      <c r="D9" s="7"/>
      <c r="E9" s="7"/>
      <c r="F9" s="7"/>
      <c r="G9" s="7"/>
      <c r="H9" s="7"/>
      <c r="I9" s="7"/>
      <c r="J9" s="7"/>
      <c r="K9" s="7"/>
    </row>
    <row r="20" spans="1:11" ht="12.75" thickBot="1">
      <c r="A20" s="9" t="s">
        <v>5</v>
      </c>
      <c r="B20" s="9"/>
      <c r="C20" s="9"/>
      <c r="D20" s="154" t="s">
        <v>263</v>
      </c>
      <c r="E20" s="11"/>
      <c r="F20" s="11"/>
      <c r="G20" s="11"/>
      <c r="H20" s="11"/>
      <c r="I20" s="11"/>
      <c r="J20" s="11"/>
      <c r="K20" s="11"/>
    </row>
    <row r="21" spans="3:4" ht="12.75" thickBot="1">
      <c r="C21" s="12" t="s">
        <v>7</v>
      </c>
      <c r="D21" s="155" t="s">
        <v>276</v>
      </c>
    </row>
    <row r="22" spans="3:4" ht="12.75" thickBot="1">
      <c r="C22" s="12" t="s">
        <v>9</v>
      </c>
      <c r="D22" s="13"/>
    </row>
    <row r="23" spans="3:4" ht="12.75" thickBot="1">
      <c r="C23" s="12" t="s">
        <v>10</v>
      </c>
      <c r="D23" s="13"/>
    </row>
    <row r="31" ht="12">
      <c r="C31" s="1" t="s">
        <v>11</v>
      </c>
    </row>
    <row r="36" spans="1:11" ht="27">
      <c r="A36" s="14"/>
      <c r="B36" s="14"/>
      <c r="C36" s="14"/>
      <c r="D36" s="14"/>
      <c r="E36" s="14"/>
      <c r="F36" s="14"/>
      <c r="G36" s="14"/>
      <c r="H36" s="14"/>
      <c r="I36" s="14"/>
      <c r="J36" s="14"/>
      <c r="K36" s="14"/>
    </row>
    <row r="39" spans="1:11" ht="12">
      <c r="A39" s="15"/>
      <c r="C39" s="16"/>
      <c r="E39" s="15"/>
      <c r="F39" s="17"/>
      <c r="G39" s="18"/>
      <c r="H39" s="19"/>
      <c r="I39" s="17"/>
      <c r="J39" s="18"/>
      <c r="K39" s="19"/>
    </row>
    <row r="40" spans="1:11" ht="12">
      <c r="A40" s="20"/>
      <c r="G40" s="21"/>
      <c r="K40" s="22" t="s">
        <v>12</v>
      </c>
    </row>
    <row r="41" spans="1:11" ht="12">
      <c r="A41" s="23" t="s">
        <v>13</v>
      </c>
      <c r="B41" s="23"/>
      <c r="C41" s="23"/>
      <c r="D41" s="23"/>
      <c r="E41" s="23"/>
      <c r="F41" s="23"/>
      <c r="G41" s="23"/>
      <c r="H41" s="23"/>
      <c r="I41" s="23"/>
      <c r="J41" s="23"/>
      <c r="K41" s="23"/>
    </row>
    <row r="42" spans="1:11" ht="12">
      <c r="A42" s="24" t="s">
        <v>14</v>
      </c>
      <c r="C42" s="1" t="str">
        <f>$D$20</f>
        <v>University of Colorado</v>
      </c>
      <c r="G42" s="21"/>
      <c r="I42" s="25"/>
      <c r="J42" s="21"/>
      <c r="K42" s="26" t="str">
        <f>$K$3</f>
        <v>Date: October 13, 2014</v>
      </c>
    </row>
    <row r="43" spans="1:11" ht="12">
      <c r="A43" s="27" t="s">
        <v>15</v>
      </c>
      <c r="B43" s="27" t="s">
        <v>15</v>
      </c>
      <c r="C43" s="27" t="s">
        <v>15</v>
      </c>
      <c r="D43" s="27" t="s">
        <v>15</v>
      </c>
      <c r="E43" s="27" t="s">
        <v>15</v>
      </c>
      <c r="F43" s="27" t="s">
        <v>15</v>
      </c>
      <c r="G43" s="28" t="s">
        <v>15</v>
      </c>
      <c r="H43" s="29" t="s">
        <v>15</v>
      </c>
      <c r="I43" s="27" t="s">
        <v>15</v>
      </c>
      <c r="J43" s="28" t="s">
        <v>15</v>
      </c>
      <c r="K43" s="29" t="s">
        <v>15</v>
      </c>
    </row>
    <row r="44" spans="1:11" ht="12">
      <c r="A44" s="30" t="s">
        <v>16</v>
      </c>
      <c r="C44" s="16" t="s">
        <v>17</v>
      </c>
      <c r="E44" s="30" t="s">
        <v>16</v>
      </c>
      <c r="F44" s="31"/>
      <c r="G44" s="32"/>
      <c r="H44" s="33" t="s">
        <v>18</v>
      </c>
      <c r="I44" s="31"/>
      <c r="J44" s="32"/>
      <c r="K44" s="33" t="s">
        <v>19</v>
      </c>
    </row>
    <row r="45" spans="1:11" ht="12">
      <c r="A45" s="30" t="s">
        <v>20</v>
      </c>
      <c r="C45" s="34" t="s">
        <v>21</v>
      </c>
      <c r="E45" s="30" t="s">
        <v>20</v>
      </c>
      <c r="F45" s="31"/>
      <c r="G45" s="32" t="s">
        <v>22</v>
      </c>
      <c r="H45" s="33" t="s">
        <v>23</v>
      </c>
      <c r="I45" s="31"/>
      <c r="J45" s="32" t="s">
        <v>22</v>
      </c>
      <c r="K45" s="33" t="s">
        <v>24</v>
      </c>
    </row>
    <row r="46" spans="1:11" ht="12">
      <c r="A46" s="27" t="s">
        <v>15</v>
      </c>
      <c r="B46" s="27" t="s">
        <v>15</v>
      </c>
      <c r="C46" s="27" t="s">
        <v>15</v>
      </c>
      <c r="D46" s="27" t="s">
        <v>15</v>
      </c>
      <c r="E46" s="27" t="s">
        <v>15</v>
      </c>
      <c r="F46" s="27" t="s">
        <v>15</v>
      </c>
      <c r="G46" s="28" t="s">
        <v>15</v>
      </c>
      <c r="H46" s="29" t="s">
        <v>15</v>
      </c>
      <c r="I46" s="27" t="s">
        <v>15</v>
      </c>
      <c r="J46" s="28" t="s">
        <v>15</v>
      </c>
      <c r="K46" s="29" t="s">
        <v>15</v>
      </c>
    </row>
    <row r="47" spans="1:11" ht="12">
      <c r="A47" s="15">
        <v>1</v>
      </c>
      <c r="C47" s="16" t="s">
        <v>25</v>
      </c>
      <c r="D47" s="35" t="s">
        <v>26</v>
      </c>
      <c r="E47" s="15">
        <v>1</v>
      </c>
      <c r="G47" s="36">
        <v>0</v>
      </c>
      <c r="H47" s="36">
        <v>0</v>
      </c>
      <c r="I47" s="37"/>
      <c r="J47" s="36">
        <v>0</v>
      </c>
      <c r="K47" s="36">
        <v>0</v>
      </c>
    </row>
    <row r="48" spans="1:11" ht="12">
      <c r="A48" s="15">
        <v>2</v>
      </c>
      <c r="C48" s="16" t="s">
        <v>27</v>
      </c>
      <c r="D48" s="35" t="s">
        <v>28</v>
      </c>
      <c r="E48" s="15">
        <v>2</v>
      </c>
      <c r="G48" s="36">
        <v>0</v>
      </c>
      <c r="H48" s="36">
        <v>0</v>
      </c>
      <c r="I48" s="37"/>
      <c r="J48" s="36">
        <v>0</v>
      </c>
      <c r="K48" s="36">
        <v>0</v>
      </c>
    </row>
    <row r="49" spans="1:11" ht="12">
      <c r="A49" s="15">
        <v>3</v>
      </c>
      <c r="C49" s="16" t="s">
        <v>29</v>
      </c>
      <c r="D49" s="35" t="s">
        <v>30</v>
      </c>
      <c r="E49" s="15">
        <v>3</v>
      </c>
      <c r="G49" s="36">
        <v>0</v>
      </c>
      <c r="H49" s="36">
        <v>0</v>
      </c>
      <c r="I49" s="37"/>
      <c r="J49" s="36">
        <v>0</v>
      </c>
      <c r="K49" s="36">
        <v>0</v>
      </c>
    </row>
    <row r="50" spans="1:11" ht="12">
      <c r="A50" s="15">
        <v>4</v>
      </c>
      <c r="C50" s="16" t="s">
        <v>31</v>
      </c>
      <c r="D50" s="35" t="s">
        <v>32</v>
      </c>
      <c r="E50" s="15">
        <v>4</v>
      </c>
      <c r="G50" s="36">
        <v>0</v>
      </c>
      <c r="H50" s="36">
        <v>0</v>
      </c>
      <c r="I50" s="37"/>
      <c r="J50" s="36">
        <v>0</v>
      </c>
      <c r="K50" s="36">
        <v>0</v>
      </c>
    </row>
    <row r="51" spans="1:11" ht="12">
      <c r="A51" s="15">
        <v>5</v>
      </c>
      <c r="C51" s="16" t="s">
        <v>33</v>
      </c>
      <c r="D51" s="35" t="s">
        <v>34</v>
      </c>
      <c r="E51" s="15">
        <v>5</v>
      </c>
      <c r="G51" s="36">
        <v>0</v>
      </c>
      <c r="H51" s="36">
        <v>0</v>
      </c>
      <c r="I51" s="37"/>
      <c r="J51" s="36">
        <v>0</v>
      </c>
      <c r="K51" s="36">
        <v>0</v>
      </c>
    </row>
    <row r="52" spans="1:11" ht="12">
      <c r="A52" s="15">
        <v>6</v>
      </c>
      <c r="C52" s="16" t="s">
        <v>35</v>
      </c>
      <c r="D52" s="35" t="s">
        <v>36</v>
      </c>
      <c r="E52" s="15">
        <v>6</v>
      </c>
      <c r="G52" s="36">
        <v>0</v>
      </c>
      <c r="H52" s="36">
        <v>0</v>
      </c>
      <c r="I52" s="37"/>
      <c r="J52" s="36">
        <v>0</v>
      </c>
      <c r="K52" s="36">
        <v>0</v>
      </c>
    </row>
    <row r="53" spans="1:11" ht="12">
      <c r="A53" s="15">
        <v>7</v>
      </c>
      <c r="C53" s="16" t="s">
        <v>37</v>
      </c>
      <c r="D53" s="35" t="s">
        <v>38</v>
      </c>
      <c r="E53" s="15">
        <v>7</v>
      </c>
      <c r="G53" s="36">
        <v>0</v>
      </c>
      <c r="H53" s="36">
        <v>0</v>
      </c>
      <c r="I53" s="37"/>
      <c r="J53" s="36">
        <v>0</v>
      </c>
      <c r="K53" s="36">
        <v>0</v>
      </c>
    </row>
    <row r="54" spans="1:11" ht="12">
      <c r="A54" s="15">
        <v>8</v>
      </c>
      <c r="C54" s="16" t="s">
        <v>39</v>
      </c>
      <c r="D54" s="35" t="s">
        <v>40</v>
      </c>
      <c r="E54" s="15">
        <v>8</v>
      </c>
      <c r="G54" s="36">
        <v>0</v>
      </c>
      <c r="H54" s="36">
        <v>0</v>
      </c>
      <c r="I54" s="37"/>
      <c r="J54" s="36">
        <v>0</v>
      </c>
      <c r="K54" s="36">
        <v>0</v>
      </c>
    </row>
    <row r="55" spans="1:11" ht="12">
      <c r="A55" s="15">
        <v>9</v>
      </c>
      <c r="C55" s="16" t="s">
        <v>41</v>
      </c>
      <c r="D55" s="35" t="s">
        <v>42</v>
      </c>
      <c r="E55" s="15">
        <v>9</v>
      </c>
      <c r="G55" s="38">
        <v>0</v>
      </c>
      <c r="H55" s="38">
        <v>0</v>
      </c>
      <c r="I55" s="37" t="s">
        <v>43</v>
      </c>
      <c r="J55" s="38">
        <v>0</v>
      </c>
      <c r="K55" s="38">
        <v>0</v>
      </c>
    </row>
    <row r="56" spans="1:11" ht="12">
      <c r="A56" s="15">
        <v>10</v>
      </c>
      <c r="C56" s="16" t="s">
        <v>44</v>
      </c>
      <c r="D56" s="35" t="s">
        <v>45</v>
      </c>
      <c r="E56" s="15">
        <v>10</v>
      </c>
      <c r="G56" s="36">
        <v>0</v>
      </c>
      <c r="H56" s="36">
        <v>0</v>
      </c>
      <c r="I56" s="37"/>
      <c r="J56" s="36">
        <v>0</v>
      </c>
      <c r="K56" s="36">
        <v>0</v>
      </c>
    </row>
    <row r="57" spans="1:11" ht="12">
      <c r="A57" s="15"/>
      <c r="C57" s="16"/>
      <c r="D57" s="35"/>
      <c r="E57" s="15"/>
      <c r="F57" s="27" t="s">
        <v>15</v>
      </c>
      <c r="G57" s="28" t="s">
        <v>15</v>
      </c>
      <c r="H57" s="39"/>
      <c r="I57" s="40"/>
      <c r="J57" s="28"/>
      <c r="K57" s="39"/>
    </row>
    <row r="58" spans="1:11" ht="15" customHeight="1">
      <c r="A58" s="1">
        <v>11</v>
      </c>
      <c r="C58" s="16" t="s">
        <v>46</v>
      </c>
      <c r="E58" s="1">
        <v>11</v>
      </c>
      <c r="G58" s="36">
        <v>0</v>
      </c>
      <c r="H58" s="38">
        <v>0</v>
      </c>
      <c r="I58" s="37"/>
      <c r="J58" s="36">
        <v>0</v>
      </c>
      <c r="K58" s="38">
        <v>0</v>
      </c>
    </row>
    <row r="59" spans="1:11" ht="12">
      <c r="A59" s="15"/>
      <c r="E59" s="15"/>
      <c r="F59" s="27" t="s">
        <v>15</v>
      </c>
      <c r="G59" s="28" t="s">
        <v>15</v>
      </c>
      <c r="H59" s="29"/>
      <c r="I59" s="40"/>
      <c r="J59" s="28"/>
      <c r="K59" s="29"/>
    </row>
    <row r="60" spans="1:11" ht="12">
      <c r="A60" s="15"/>
      <c r="E60" s="15"/>
      <c r="F60" s="27"/>
      <c r="G60" s="21"/>
      <c r="H60" s="29"/>
      <c r="I60" s="40"/>
      <c r="J60" s="21"/>
      <c r="K60" s="29"/>
    </row>
    <row r="61" spans="1:11" ht="12">
      <c r="A61" s="1">
        <v>12</v>
      </c>
      <c r="C61" s="16" t="s">
        <v>47</v>
      </c>
      <c r="E61" s="1">
        <v>12</v>
      </c>
      <c r="G61" s="41"/>
      <c r="H61" s="41"/>
      <c r="I61" s="37"/>
      <c r="J61" s="36"/>
      <c r="K61" s="41"/>
    </row>
    <row r="62" spans="1:15" ht="12">
      <c r="A62" s="15">
        <v>13</v>
      </c>
      <c r="C62" s="16" t="s">
        <v>48</v>
      </c>
      <c r="D62" s="35" t="s">
        <v>49</v>
      </c>
      <c r="E62" s="15">
        <v>13</v>
      </c>
      <c r="G62" s="42"/>
      <c r="H62" s="43">
        <v>0</v>
      </c>
      <c r="I62" s="37"/>
      <c r="J62" s="42"/>
      <c r="K62" s="43">
        <v>0</v>
      </c>
      <c r="O62" s="1" t="s">
        <v>43</v>
      </c>
    </row>
    <row r="63" spans="1:11" ht="12">
      <c r="A63" s="15">
        <v>14</v>
      </c>
      <c r="C63" s="16" t="s">
        <v>50</v>
      </c>
      <c r="D63" s="35" t="s">
        <v>51</v>
      </c>
      <c r="E63" s="15">
        <v>14</v>
      </c>
      <c r="G63" s="42"/>
      <c r="H63" s="43">
        <v>0</v>
      </c>
      <c r="I63" s="37"/>
      <c r="J63" s="42"/>
      <c r="K63" s="43">
        <v>0</v>
      </c>
    </row>
    <row r="64" spans="1:11" ht="12">
      <c r="A64" s="15">
        <v>15</v>
      </c>
      <c r="C64" s="16" t="s">
        <v>52</v>
      </c>
      <c r="D64" s="35"/>
      <c r="E64" s="15">
        <v>15</v>
      </c>
      <c r="G64" s="42"/>
      <c r="H64" s="43">
        <v>0</v>
      </c>
      <c r="I64" s="37"/>
      <c r="J64" s="42"/>
      <c r="K64" s="43">
        <v>0</v>
      </c>
    </row>
    <row r="65" spans="1:11" ht="12">
      <c r="A65" s="15">
        <v>16</v>
      </c>
      <c r="C65" s="16" t="s">
        <v>53</v>
      </c>
      <c r="D65" s="35"/>
      <c r="E65" s="15">
        <v>16</v>
      </c>
      <c r="G65" s="42"/>
      <c r="H65" s="43">
        <v>0</v>
      </c>
      <c r="I65" s="37"/>
      <c r="J65" s="42"/>
      <c r="K65" s="43">
        <v>0</v>
      </c>
    </row>
    <row r="66" spans="1:254" ht="12">
      <c r="A66" s="35">
        <v>17</v>
      </c>
      <c r="B66" s="35"/>
      <c r="C66" s="44" t="s">
        <v>54</v>
      </c>
      <c r="D66" s="35"/>
      <c r="E66" s="35">
        <v>17</v>
      </c>
      <c r="F66" s="35"/>
      <c r="G66" s="36"/>
      <c r="H66" s="38">
        <v>0</v>
      </c>
      <c r="I66" s="44"/>
      <c r="J66" s="36"/>
      <c r="K66" s="38">
        <v>0</v>
      </c>
      <c r="L66" s="35"/>
      <c r="M66" s="44"/>
      <c r="N66" s="35"/>
      <c r="O66" s="44"/>
      <c r="P66" s="35"/>
      <c r="Q66" s="44"/>
      <c r="R66" s="35"/>
      <c r="S66" s="44"/>
      <c r="T66" s="35"/>
      <c r="U66" s="44"/>
      <c r="V66" s="35"/>
      <c r="W66" s="44"/>
      <c r="X66" s="35"/>
      <c r="Y66" s="44"/>
      <c r="Z66" s="35"/>
      <c r="AA66" s="44"/>
      <c r="AB66" s="35"/>
      <c r="AC66" s="44"/>
      <c r="AD66" s="35"/>
      <c r="AE66" s="44"/>
      <c r="AF66" s="35"/>
      <c r="AG66" s="44"/>
      <c r="AH66" s="35"/>
      <c r="AI66" s="44"/>
      <c r="AJ66" s="35"/>
      <c r="AK66" s="44"/>
      <c r="AL66" s="35"/>
      <c r="AM66" s="44"/>
      <c r="AN66" s="35"/>
      <c r="AO66" s="44"/>
      <c r="AP66" s="35"/>
      <c r="AQ66" s="44"/>
      <c r="AR66" s="35"/>
      <c r="AS66" s="44"/>
      <c r="AT66" s="35"/>
      <c r="AU66" s="44"/>
      <c r="AV66" s="35"/>
      <c r="AW66" s="44"/>
      <c r="AX66" s="35"/>
      <c r="AY66" s="44"/>
      <c r="AZ66" s="35"/>
      <c r="BA66" s="44"/>
      <c r="BB66" s="35"/>
      <c r="BC66" s="44"/>
      <c r="BD66" s="35"/>
      <c r="BE66" s="44"/>
      <c r="BF66" s="35"/>
      <c r="BG66" s="44"/>
      <c r="BH66" s="35"/>
      <c r="BI66" s="44"/>
      <c r="BJ66" s="35"/>
      <c r="BK66" s="44"/>
      <c r="BL66" s="35"/>
      <c r="BM66" s="44"/>
      <c r="BN66" s="35"/>
      <c r="BO66" s="44"/>
      <c r="BP66" s="35"/>
      <c r="BQ66" s="44"/>
      <c r="BR66" s="35"/>
      <c r="BS66" s="44"/>
      <c r="BT66" s="35"/>
      <c r="BU66" s="44"/>
      <c r="BV66" s="35"/>
      <c r="BW66" s="44"/>
      <c r="BX66" s="35"/>
      <c r="BY66" s="44"/>
      <c r="BZ66" s="35"/>
      <c r="CA66" s="44"/>
      <c r="CB66" s="35"/>
      <c r="CC66" s="44"/>
      <c r="CD66" s="35"/>
      <c r="CE66" s="44"/>
      <c r="CF66" s="35"/>
      <c r="CG66" s="44"/>
      <c r="CH66" s="35"/>
      <c r="CI66" s="44"/>
      <c r="CJ66" s="35"/>
      <c r="CK66" s="44"/>
      <c r="CL66" s="35"/>
      <c r="CM66" s="44"/>
      <c r="CN66" s="35"/>
      <c r="CO66" s="44"/>
      <c r="CP66" s="35"/>
      <c r="CQ66" s="44"/>
      <c r="CR66" s="35"/>
      <c r="CS66" s="44"/>
      <c r="CT66" s="35"/>
      <c r="CU66" s="44"/>
      <c r="CV66" s="35"/>
      <c r="CW66" s="44"/>
      <c r="CX66" s="35"/>
      <c r="CY66" s="44"/>
      <c r="CZ66" s="35"/>
      <c r="DA66" s="44"/>
      <c r="DB66" s="35"/>
      <c r="DC66" s="44"/>
      <c r="DD66" s="35"/>
      <c r="DE66" s="44"/>
      <c r="DF66" s="35"/>
      <c r="DG66" s="44"/>
      <c r="DH66" s="35"/>
      <c r="DI66" s="44"/>
      <c r="DJ66" s="35"/>
      <c r="DK66" s="44"/>
      <c r="DL66" s="35"/>
      <c r="DM66" s="44"/>
      <c r="DN66" s="35"/>
      <c r="DO66" s="44"/>
      <c r="DP66" s="35"/>
      <c r="DQ66" s="44"/>
      <c r="DR66" s="35"/>
      <c r="DS66" s="44"/>
      <c r="DT66" s="35"/>
      <c r="DU66" s="44"/>
      <c r="DV66" s="35"/>
      <c r="DW66" s="44"/>
      <c r="DX66" s="35"/>
      <c r="DY66" s="44"/>
      <c r="DZ66" s="35"/>
      <c r="EA66" s="44"/>
      <c r="EB66" s="35"/>
      <c r="EC66" s="44"/>
      <c r="ED66" s="35"/>
      <c r="EE66" s="44"/>
      <c r="EF66" s="35"/>
      <c r="EG66" s="44"/>
      <c r="EH66" s="35"/>
      <c r="EI66" s="44"/>
      <c r="EJ66" s="35"/>
      <c r="EK66" s="44"/>
      <c r="EL66" s="35"/>
      <c r="EM66" s="44"/>
      <c r="EN66" s="35"/>
      <c r="EO66" s="44"/>
      <c r="EP66" s="35"/>
      <c r="EQ66" s="44"/>
      <c r="ER66" s="35"/>
      <c r="ES66" s="44"/>
      <c r="ET66" s="35"/>
      <c r="EU66" s="44"/>
      <c r="EV66" s="35"/>
      <c r="EW66" s="44"/>
      <c r="EX66" s="35"/>
      <c r="EY66" s="44"/>
      <c r="EZ66" s="35"/>
      <c r="FA66" s="44"/>
      <c r="FB66" s="35"/>
      <c r="FC66" s="44"/>
      <c r="FD66" s="35"/>
      <c r="FE66" s="44"/>
      <c r="FF66" s="35"/>
      <c r="FG66" s="44"/>
      <c r="FH66" s="35"/>
      <c r="FI66" s="44"/>
      <c r="FJ66" s="35"/>
      <c r="FK66" s="44"/>
      <c r="FL66" s="35"/>
      <c r="FM66" s="44"/>
      <c r="FN66" s="35"/>
      <c r="FO66" s="44"/>
      <c r="FP66" s="35"/>
      <c r="FQ66" s="44"/>
      <c r="FR66" s="35"/>
      <c r="FS66" s="44"/>
      <c r="FT66" s="35"/>
      <c r="FU66" s="44"/>
      <c r="FV66" s="35"/>
      <c r="FW66" s="44"/>
      <c r="FX66" s="35"/>
      <c r="FY66" s="44"/>
      <c r="FZ66" s="35"/>
      <c r="GA66" s="44"/>
      <c r="GB66" s="35"/>
      <c r="GC66" s="44"/>
      <c r="GD66" s="35"/>
      <c r="GE66" s="44"/>
      <c r="GF66" s="35"/>
      <c r="GG66" s="44"/>
      <c r="GH66" s="35"/>
      <c r="GI66" s="44"/>
      <c r="GJ66" s="35"/>
      <c r="GK66" s="44"/>
      <c r="GL66" s="35"/>
      <c r="GM66" s="44"/>
      <c r="GN66" s="35"/>
      <c r="GO66" s="44"/>
      <c r="GP66" s="35"/>
      <c r="GQ66" s="44"/>
      <c r="GR66" s="35"/>
      <c r="GS66" s="44"/>
      <c r="GT66" s="35"/>
      <c r="GU66" s="44"/>
      <c r="GV66" s="35"/>
      <c r="GW66" s="44"/>
      <c r="GX66" s="35"/>
      <c r="GY66" s="44"/>
      <c r="GZ66" s="35"/>
      <c r="HA66" s="44"/>
      <c r="HB66" s="35"/>
      <c r="HC66" s="44"/>
      <c r="HD66" s="35"/>
      <c r="HE66" s="44"/>
      <c r="HF66" s="35"/>
      <c r="HG66" s="44"/>
      <c r="HH66" s="35"/>
      <c r="HI66" s="44"/>
      <c r="HJ66" s="35"/>
      <c r="HK66" s="44"/>
      <c r="HL66" s="35"/>
      <c r="HM66" s="44"/>
      <c r="HN66" s="35"/>
      <c r="HO66" s="44"/>
      <c r="HP66" s="35"/>
      <c r="HQ66" s="44"/>
      <c r="HR66" s="35"/>
      <c r="HS66" s="44"/>
      <c r="HT66" s="35"/>
      <c r="HU66" s="44"/>
      <c r="HV66" s="35"/>
      <c r="HW66" s="44"/>
      <c r="HX66" s="35"/>
      <c r="HY66" s="44"/>
      <c r="HZ66" s="35"/>
      <c r="IA66" s="44"/>
      <c r="IB66" s="35"/>
      <c r="IC66" s="44"/>
      <c r="ID66" s="35"/>
      <c r="IE66" s="44"/>
      <c r="IF66" s="35"/>
      <c r="IG66" s="44"/>
      <c r="IH66" s="35"/>
      <c r="II66" s="44"/>
      <c r="IJ66" s="35"/>
      <c r="IK66" s="44"/>
      <c r="IL66" s="35"/>
      <c r="IM66" s="44"/>
      <c r="IN66" s="35"/>
      <c r="IO66" s="44"/>
      <c r="IP66" s="35"/>
      <c r="IQ66" s="44"/>
      <c r="IR66" s="35"/>
      <c r="IS66" s="44"/>
      <c r="IT66" s="35"/>
    </row>
    <row r="67" spans="1:11" ht="12">
      <c r="A67" s="15">
        <v>18</v>
      </c>
      <c r="C67" s="16" t="s">
        <v>55</v>
      </c>
      <c r="D67" s="35"/>
      <c r="E67" s="15">
        <v>18</v>
      </c>
      <c r="G67" s="42"/>
      <c r="H67" s="43">
        <v>0</v>
      </c>
      <c r="I67" s="37"/>
      <c r="J67" s="42"/>
      <c r="K67" s="43">
        <v>0</v>
      </c>
    </row>
    <row r="68" spans="1:11" ht="12">
      <c r="A68" s="15">
        <v>19</v>
      </c>
      <c r="C68" s="16" t="s">
        <v>56</v>
      </c>
      <c r="D68" s="35"/>
      <c r="E68" s="15">
        <v>19</v>
      </c>
      <c r="G68" s="42"/>
      <c r="H68" s="43">
        <v>0</v>
      </c>
      <c r="I68" s="37"/>
      <c r="J68" s="42"/>
      <c r="K68" s="43">
        <v>0</v>
      </c>
    </row>
    <row r="69" spans="1:11" ht="12">
      <c r="A69" s="15">
        <v>20</v>
      </c>
      <c r="C69" s="16" t="s">
        <v>57</v>
      </c>
      <c r="D69" s="35"/>
      <c r="E69" s="15">
        <v>20</v>
      </c>
      <c r="G69" s="42"/>
      <c r="H69" s="43">
        <v>0</v>
      </c>
      <c r="I69" s="37"/>
      <c r="J69" s="42"/>
      <c r="K69" s="43">
        <v>0</v>
      </c>
    </row>
    <row r="70" spans="1:11" ht="12">
      <c r="A70" s="35">
        <v>21</v>
      </c>
      <c r="C70" s="16" t="s">
        <v>58</v>
      </c>
      <c r="D70" s="35"/>
      <c r="E70" s="15">
        <v>21</v>
      </c>
      <c r="G70" s="42"/>
      <c r="H70" s="43">
        <v>0</v>
      </c>
      <c r="I70" s="37"/>
      <c r="J70" s="42"/>
      <c r="K70" s="43">
        <v>0</v>
      </c>
    </row>
    <row r="71" spans="1:11" ht="12">
      <c r="A71" s="35">
        <v>22</v>
      </c>
      <c r="C71" s="16" t="s">
        <v>59</v>
      </c>
      <c r="D71" s="35"/>
      <c r="E71" s="15">
        <v>22</v>
      </c>
      <c r="G71" s="42"/>
      <c r="H71" s="43">
        <v>0</v>
      </c>
      <c r="I71" s="37" t="s">
        <v>43</v>
      </c>
      <c r="J71" s="42"/>
      <c r="K71" s="43">
        <v>0</v>
      </c>
    </row>
    <row r="72" spans="1:11" ht="12">
      <c r="A72" s="15">
        <v>23</v>
      </c>
      <c r="C72" s="45"/>
      <c r="E72" s="15">
        <v>23</v>
      </c>
      <c r="F72" s="27" t="s">
        <v>15</v>
      </c>
      <c r="G72" s="28"/>
      <c r="H72" s="29"/>
      <c r="I72" s="40"/>
      <c r="J72" s="28"/>
      <c r="K72" s="29"/>
    </row>
    <row r="73" spans="1:5" ht="12">
      <c r="A73" s="15">
        <v>24</v>
      </c>
      <c r="C73" s="45"/>
      <c r="D73" s="16"/>
      <c r="E73" s="15">
        <v>24</v>
      </c>
    </row>
    <row r="74" spans="1:11" ht="12">
      <c r="A74" s="15">
        <v>25</v>
      </c>
      <c r="C74" s="16" t="s">
        <v>60</v>
      </c>
      <c r="D74" s="35"/>
      <c r="E74" s="15">
        <v>25</v>
      </c>
      <c r="G74" s="42"/>
      <c r="H74" s="43">
        <v>0</v>
      </c>
      <c r="I74" s="37"/>
      <c r="J74" s="42"/>
      <c r="K74" s="43">
        <v>0</v>
      </c>
    </row>
    <row r="75" spans="1:11" ht="12">
      <c r="A75" s="1">
        <v>26</v>
      </c>
      <c r="E75" s="1">
        <v>26</v>
      </c>
      <c r="F75" s="27" t="s">
        <v>15</v>
      </c>
      <c r="G75" s="28"/>
      <c r="H75" s="29"/>
      <c r="I75" s="40"/>
      <c r="J75" s="28"/>
      <c r="K75" s="29"/>
    </row>
    <row r="76" spans="1:11" ht="15" customHeight="1">
      <c r="A76" s="15">
        <v>27</v>
      </c>
      <c r="C76" s="16" t="s">
        <v>61</v>
      </c>
      <c r="E76" s="15">
        <v>27</v>
      </c>
      <c r="F76" s="25"/>
      <c r="G76" s="36"/>
      <c r="H76" s="38">
        <v>0</v>
      </c>
      <c r="I76" s="41"/>
      <c r="J76" s="36"/>
      <c r="K76" s="38">
        <v>0</v>
      </c>
    </row>
    <row r="77" spans="6:11" ht="12">
      <c r="F77" s="27"/>
      <c r="G77" s="28"/>
      <c r="H77" s="29"/>
      <c r="I77" s="40"/>
      <c r="J77" s="28"/>
      <c r="K77" s="29"/>
    </row>
    <row r="78" spans="6:11" ht="12">
      <c r="F78" s="27"/>
      <c r="G78" s="28"/>
      <c r="H78" s="29"/>
      <c r="I78" s="40"/>
      <c r="J78" s="28"/>
      <c r="K78" s="29"/>
    </row>
    <row r="79" spans="1:11" ht="30.75" customHeight="1">
      <c r="A79" s="46"/>
      <c r="B79" s="46"/>
      <c r="C79" s="47" t="s">
        <v>62</v>
      </c>
      <c r="D79" s="47"/>
      <c r="E79" s="47"/>
      <c r="F79" s="47"/>
      <c r="G79" s="47"/>
      <c r="H79" s="47"/>
      <c r="I79" s="47"/>
      <c r="J79" s="47"/>
      <c r="K79" s="48"/>
    </row>
    <row r="80" spans="4:11" ht="12">
      <c r="D80" s="35"/>
      <c r="F80" s="27"/>
      <c r="G80" s="28"/>
      <c r="I80" s="40"/>
      <c r="J80" s="28"/>
      <c r="K80" s="29"/>
    </row>
    <row r="81" spans="3:11" ht="12">
      <c r="C81" s="1" t="s">
        <v>63</v>
      </c>
      <c r="D81" s="35"/>
      <c r="F81" s="27"/>
      <c r="G81" s="28"/>
      <c r="I81" s="40"/>
      <c r="J81" s="28"/>
      <c r="K81" s="29"/>
    </row>
    <row r="82" spans="1:11" ht="12">
      <c r="A82" s="15"/>
      <c r="C82" s="16"/>
      <c r="E82" s="15"/>
      <c r="F82" s="17"/>
      <c r="G82" s="18"/>
      <c r="H82" s="19"/>
      <c r="I82" s="17"/>
      <c r="J82" s="18"/>
      <c r="K82" s="19"/>
    </row>
    <row r="83" spans="1:11" ht="12">
      <c r="A83" s="24" t="s">
        <v>64</v>
      </c>
      <c r="G83" s="21"/>
      <c r="K83" s="22" t="s">
        <v>65</v>
      </c>
    </row>
    <row r="84" spans="1:11" s="49" customFormat="1" ht="12">
      <c r="A84" s="23" t="s">
        <v>66</v>
      </c>
      <c r="B84" s="23"/>
      <c r="C84" s="23"/>
      <c r="D84" s="23"/>
      <c r="E84" s="23"/>
      <c r="F84" s="23"/>
      <c r="G84" s="23"/>
      <c r="H84" s="23"/>
      <c r="I84" s="23"/>
      <c r="J84" s="23"/>
      <c r="K84" s="23"/>
    </row>
    <row r="85" spans="1:11" ht="12">
      <c r="A85" s="24" t="str">
        <f>$A$42</f>
        <v>NAME: </v>
      </c>
      <c r="C85" s="1" t="str">
        <f>$D$20</f>
        <v>University of Colorado</v>
      </c>
      <c r="G85" s="21"/>
      <c r="I85" s="25"/>
      <c r="J85" s="21"/>
      <c r="K85" s="26" t="str">
        <f>$K$3</f>
        <v>Date: October 13, 2014</v>
      </c>
    </row>
    <row r="86" spans="1:11" ht="12">
      <c r="A86" s="27" t="s">
        <v>15</v>
      </c>
      <c r="B86" s="27" t="s">
        <v>15</v>
      </c>
      <c r="C86" s="27" t="s">
        <v>15</v>
      </c>
      <c r="D86" s="27" t="s">
        <v>15</v>
      </c>
      <c r="E86" s="27" t="s">
        <v>15</v>
      </c>
      <c r="F86" s="27" t="s">
        <v>15</v>
      </c>
      <c r="G86" s="28" t="s">
        <v>15</v>
      </c>
      <c r="H86" s="29" t="s">
        <v>15</v>
      </c>
      <c r="I86" s="27" t="s">
        <v>15</v>
      </c>
      <c r="J86" s="28" t="s">
        <v>15</v>
      </c>
      <c r="K86" s="29" t="s">
        <v>15</v>
      </c>
    </row>
    <row r="87" spans="1:11" ht="12">
      <c r="A87" s="30" t="s">
        <v>16</v>
      </c>
      <c r="C87" s="16" t="s">
        <v>17</v>
      </c>
      <c r="E87" s="30" t="s">
        <v>16</v>
      </c>
      <c r="F87" s="31"/>
      <c r="G87" s="32"/>
      <c r="H87" s="33" t="s">
        <v>18</v>
      </c>
      <c r="I87" s="31"/>
      <c r="J87" s="32"/>
      <c r="K87" s="33" t="s">
        <v>19</v>
      </c>
    </row>
    <row r="88" spans="1:11" ht="12">
      <c r="A88" s="30" t="s">
        <v>20</v>
      </c>
      <c r="C88" s="34" t="s">
        <v>21</v>
      </c>
      <c r="E88" s="30" t="s">
        <v>20</v>
      </c>
      <c r="F88" s="31"/>
      <c r="G88" s="32" t="s">
        <v>22</v>
      </c>
      <c r="H88" s="33" t="s">
        <v>23</v>
      </c>
      <c r="I88" s="31"/>
      <c r="J88" s="32" t="s">
        <v>22</v>
      </c>
      <c r="K88" s="33" t="s">
        <v>24</v>
      </c>
    </row>
    <row r="89" spans="1:11" ht="12">
      <c r="A89" s="27" t="s">
        <v>15</v>
      </c>
      <c r="B89" s="27" t="s">
        <v>15</v>
      </c>
      <c r="C89" s="27" t="s">
        <v>15</v>
      </c>
      <c r="D89" s="27" t="s">
        <v>15</v>
      </c>
      <c r="E89" s="27" t="s">
        <v>15</v>
      </c>
      <c r="F89" s="27" t="s">
        <v>15</v>
      </c>
      <c r="G89" s="28" t="s">
        <v>15</v>
      </c>
      <c r="H89" s="28" t="s">
        <v>15</v>
      </c>
      <c r="I89" s="27" t="s">
        <v>15</v>
      </c>
      <c r="J89" s="28" t="s">
        <v>15</v>
      </c>
      <c r="K89" s="29" t="s">
        <v>15</v>
      </c>
    </row>
    <row r="90" spans="1:11" ht="12">
      <c r="A90" s="15">
        <v>1</v>
      </c>
      <c r="C90" s="16" t="s">
        <v>25</v>
      </c>
      <c r="D90" s="35" t="s">
        <v>26</v>
      </c>
      <c r="E90" s="15">
        <v>1</v>
      </c>
      <c r="G90" s="42">
        <f>+G480</f>
        <v>796.52</v>
      </c>
      <c r="H90" s="42">
        <f>+H480</f>
        <v>83370596.38</v>
      </c>
      <c r="I90" s="37"/>
      <c r="J90" s="42">
        <f>+J480</f>
        <v>824.9420526598451</v>
      </c>
      <c r="K90" s="42">
        <f>+K480</f>
        <v>88486827</v>
      </c>
    </row>
    <row r="91" spans="1:11" ht="12">
      <c r="A91" s="15">
        <v>2</v>
      </c>
      <c r="C91" s="16" t="s">
        <v>27</v>
      </c>
      <c r="D91" s="35" t="s">
        <v>28</v>
      </c>
      <c r="E91" s="15">
        <v>2</v>
      </c>
      <c r="G91" s="42">
        <f>+G519</f>
        <v>0.08</v>
      </c>
      <c r="H91" s="42">
        <f>+H519</f>
        <v>20216.760000000002</v>
      </c>
      <c r="I91" s="37"/>
      <c r="J91" s="42">
        <f>+J519</f>
        <v>0</v>
      </c>
      <c r="K91" s="42">
        <f>+K519</f>
        <v>20667</v>
      </c>
    </row>
    <row r="92" spans="1:11" ht="12">
      <c r="A92" s="15">
        <v>3</v>
      </c>
      <c r="C92" s="16" t="s">
        <v>29</v>
      </c>
      <c r="D92" s="35" t="s">
        <v>30</v>
      </c>
      <c r="E92" s="15">
        <v>3</v>
      </c>
      <c r="G92" s="42">
        <f>+G556</f>
        <v>0.24</v>
      </c>
      <c r="H92" s="42">
        <f>+H556</f>
        <v>114878.97</v>
      </c>
      <c r="I92" s="37"/>
      <c r="J92" s="42">
        <f>+J556</f>
        <v>0.2553438315632361</v>
      </c>
      <c r="K92" s="42">
        <f>+K556</f>
        <v>108090</v>
      </c>
    </row>
    <row r="93" spans="1:11" ht="12">
      <c r="A93" s="15">
        <v>4</v>
      </c>
      <c r="C93" s="16" t="s">
        <v>31</v>
      </c>
      <c r="D93" s="35" t="s">
        <v>32</v>
      </c>
      <c r="E93" s="15">
        <v>4</v>
      </c>
      <c r="G93" s="42">
        <f>+G593</f>
        <v>203.04</v>
      </c>
      <c r="H93" s="42">
        <f>+H593</f>
        <v>23215454.569999997</v>
      </c>
      <c r="I93" s="37"/>
      <c r="J93" s="42">
        <f>+J593</f>
        <v>222.006824553467</v>
      </c>
      <c r="K93" s="42">
        <f>+K593</f>
        <v>25567310</v>
      </c>
    </row>
    <row r="94" spans="1:11" ht="12">
      <c r="A94" s="15">
        <v>5</v>
      </c>
      <c r="C94" s="16" t="s">
        <v>33</v>
      </c>
      <c r="D94" s="35" t="s">
        <v>34</v>
      </c>
      <c r="E94" s="15">
        <v>5</v>
      </c>
      <c r="G94" s="42">
        <f>+G630</f>
        <v>101.15000000000002</v>
      </c>
      <c r="H94" s="42">
        <f>+H630</f>
        <v>9922883.71</v>
      </c>
      <c r="I94" s="37"/>
      <c r="J94" s="42">
        <f>+J630</f>
        <v>102.91388155920716</v>
      </c>
      <c r="K94" s="42">
        <f>+K630</f>
        <v>10017883</v>
      </c>
    </row>
    <row r="95" spans="1:11" ht="12">
      <c r="A95" s="15">
        <v>6</v>
      </c>
      <c r="C95" s="16" t="s">
        <v>35</v>
      </c>
      <c r="D95" s="35" t="s">
        <v>36</v>
      </c>
      <c r="E95" s="15">
        <v>6</v>
      </c>
      <c r="G95" s="42">
        <f>+G667</f>
        <v>93.23000000000002</v>
      </c>
      <c r="H95" s="42">
        <f>+H667</f>
        <v>15626253.243999999</v>
      </c>
      <c r="I95" s="37"/>
      <c r="J95" s="42">
        <f>+J667</f>
        <v>96.54995081305194</v>
      </c>
      <c r="K95" s="42">
        <f>+K667</f>
        <v>16322370</v>
      </c>
    </row>
    <row r="96" spans="1:15" ht="12">
      <c r="A96" s="15">
        <v>7</v>
      </c>
      <c r="C96" s="16" t="s">
        <v>37</v>
      </c>
      <c r="D96" s="35" t="s">
        <v>38</v>
      </c>
      <c r="E96" s="15">
        <v>7</v>
      </c>
      <c r="G96" s="42">
        <f>+G704</f>
        <v>22.11</v>
      </c>
      <c r="H96" s="42">
        <f>+H704</f>
        <v>9589103.13</v>
      </c>
      <c r="I96" s="37"/>
      <c r="J96" s="42">
        <f>+J704</f>
        <v>26.040159539230746</v>
      </c>
      <c r="K96" s="42">
        <f>+K704</f>
        <v>9942821</v>
      </c>
      <c r="O96" s="1" t="s">
        <v>43</v>
      </c>
    </row>
    <row r="97" spans="1:11" ht="12">
      <c r="A97" s="15">
        <v>8</v>
      </c>
      <c r="C97" s="16" t="s">
        <v>39</v>
      </c>
      <c r="D97" s="35" t="s">
        <v>40</v>
      </c>
      <c r="E97" s="15">
        <v>8</v>
      </c>
      <c r="G97" s="42">
        <f>+G741</f>
        <v>0</v>
      </c>
      <c r="H97" s="42">
        <f>+H741</f>
        <v>11264028.08</v>
      </c>
      <c r="I97" s="37"/>
      <c r="J97" s="42">
        <f>+J741</f>
        <v>0</v>
      </c>
      <c r="K97" s="42">
        <f>+K741</f>
        <v>10366505</v>
      </c>
    </row>
    <row r="98" spans="1:11" ht="12">
      <c r="A98" s="15">
        <v>9</v>
      </c>
      <c r="C98" s="16" t="s">
        <v>41</v>
      </c>
      <c r="D98" s="35" t="s">
        <v>42</v>
      </c>
      <c r="E98" s="15">
        <v>9</v>
      </c>
      <c r="G98" s="43">
        <f>+G779</f>
        <v>0</v>
      </c>
      <c r="H98" s="43">
        <f>+H779</f>
        <v>0</v>
      </c>
      <c r="I98" s="37" t="s">
        <v>43</v>
      </c>
      <c r="J98" s="43">
        <f>+J779</f>
        <v>0</v>
      </c>
      <c r="K98" s="43">
        <f>+K779</f>
        <v>0</v>
      </c>
    </row>
    <row r="99" spans="1:11" ht="12">
      <c r="A99" s="15">
        <v>10</v>
      </c>
      <c r="C99" s="16" t="s">
        <v>44</v>
      </c>
      <c r="D99" s="35" t="s">
        <v>45</v>
      </c>
      <c r="E99" s="15">
        <v>10</v>
      </c>
      <c r="G99" s="42">
        <f>+G815</f>
        <v>0</v>
      </c>
      <c r="H99" s="42">
        <f>+H815</f>
        <v>7351494.219999999</v>
      </c>
      <c r="I99" s="37"/>
      <c r="J99" s="42">
        <f>+J815</f>
        <v>0</v>
      </c>
      <c r="K99" s="42">
        <f>+K815</f>
        <v>14516469</v>
      </c>
    </row>
    <row r="100" spans="1:11" ht="12">
      <c r="A100" s="15"/>
      <c r="C100" s="16"/>
      <c r="D100" s="35"/>
      <c r="E100" s="15"/>
      <c r="F100" s="27" t="s">
        <v>15</v>
      </c>
      <c r="G100" s="28" t="s">
        <v>15</v>
      </c>
      <c r="H100" s="39"/>
      <c r="I100" s="40"/>
      <c r="J100" s="28"/>
      <c r="K100" s="39"/>
    </row>
    <row r="101" spans="1:11" ht="12">
      <c r="A101" s="1">
        <v>11</v>
      </c>
      <c r="C101" s="16" t="s">
        <v>67</v>
      </c>
      <c r="E101" s="1">
        <v>11</v>
      </c>
      <c r="G101" s="42">
        <f>SUM(G90:G99)</f>
        <v>1216.37</v>
      </c>
      <c r="H101" s="43">
        <f>SUM(H90:H99)</f>
        <v>160474909.064</v>
      </c>
      <c r="I101" s="37"/>
      <c r="J101" s="42">
        <f>SUM(J90:J99)</f>
        <v>1272.708212956365</v>
      </c>
      <c r="K101" s="43">
        <f>SUM(K90:K99)</f>
        <v>175348942</v>
      </c>
    </row>
    <row r="102" spans="1:11" ht="12">
      <c r="A102" s="15"/>
      <c r="E102" s="15"/>
      <c r="F102" s="27" t="s">
        <v>15</v>
      </c>
      <c r="G102" s="28" t="s">
        <v>15</v>
      </c>
      <c r="H102" s="29"/>
      <c r="I102" s="40"/>
      <c r="J102" s="28"/>
      <c r="K102" s="29"/>
    </row>
    <row r="103" spans="1:11" ht="12">
      <c r="A103" s="15"/>
      <c r="E103" s="15"/>
      <c r="F103" s="27"/>
      <c r="G103" s="21"/>
      <c r="H103" s="29"/>
      <c r="I103" s="40"/>
      <c r="J103" s="21"/>
      <c r="K103" s="29"/>
    </row>
    <row r="104" spans="1:11" ht="12">
      <c r="A104" s="1">
        <v>12</v>
      </c>
      <c r="C104" s="16" t="s">
        <v>47</v>
      </c>
      <c r="E104" s="1">
        <v>12</v>
      </c>
      <c r="G104" s="41"/>
      <c r="H104" s="41"/>
      <c r="I104" s="37"/>
      <c r="J104" s="42"/>
      <c r="K104" s="41"/>
    </row>
    <row r="105" spans="1:11" ht="12">
      <c r="A105" s="15">
        <v>13</v>
      </c>
      <c r="C105" s="16" t="s">
        <v>48</v>
      </c>
      <c r="D105" s="35" t="s">
        <v>49</v>
      </c>
      <c r="E105" s="15">
        <v>13</v>
      </c>
      <c r="G105" s="42"/>
      <c r="H105" s="43">
        <f>+H442</f>
        <v>0</v>
      </c>
      <c r="I105" s="37"/>
      <c r="J105" s="42"/>
      <c r="K105" s="43">
        <f>+K442</f>
        <v>0</v>
      </c>
    </row>
    <row r="106" spans="1:11" ht="12">
      <c r="A106" s="15">
        <v>14</v>
      </c>
      <c r="C106" s="16" t="s">
        <v>50</v>
      </c>
      <c r="D106" s="35" t="s">
        <v>68</v>
      </c>
      <c r="E106" s="15">
        <v>14</v>
      </c>
      <c r="G106" s="42"/>
      <c r="H106" s="50">
        <f>10929577.2</f>
        <v>10929577.2</v>
      </c>
      <c r="I106" s="37"/>
      <c r="J106" s="42"/>
      <c r="K106" s="50">
        <f>12210108</f>
        <v>12210108</v>
      </c>
    </row>
    <row r="107" spans="1:11" ht="12">
      <c r="A107" s="15">
        <v>15</v>
      </c>
      <c r="C107" s="16" t="s">
        <v>52</v>
      </c>
      <c r="D107" s="35"/>
      <c r="E107" s="15">
        <v>15</v>
      </c>
      <c r="G107" s="42"/>
      <c r="H107" s="51">
        <v>11765800.44</v>
      </c>
      <c r="I107" s="37"/>
      <c r="J107" s="42"/>
      <c r="K107" s="51">
        <f>13741293</f>
        <v>13741293</v>
      </c>
    </row>
    <row r="108" spans="1:11" ht="12">
      <c r="A108" s="15">
        <v>16</v>
      </c>
      <c r="C108" s="16" t="s">
        <v>53</v>
      </c>
      <c r="D108" s="35"/>
      <c r="E108" s="15">
        <v>16</v>
      </c>
      <c r="G108" s="42"/>
      <c r="H108" s="43">
        <f>+H308-H107</f>
        <v>61554498.93000001</v>
      </c>
      <c r="I108" s="37"/>
      <c r="J108" s="42"/>
      <c r="K108" s="51">
        <f>61828874</f>
        <v>61828874</v>
      </c>
    </row>
    <row r="109" spans="1:254" ht="12">
      <c r="A109" s="35">
        <v>17</v>
      </c>
      <c r="B109" s="35"/>
      <c r="C109" s="44" t="s">
        <v>69</v>
      </c>
      <c r="D109" s="35" t="s">
        <v>70</v>
      </c>
      <c r="E109" s="35">
        <v>17</v>
      </c>
      <c r="F109" s="35"/>
      <c r="G109" s="42"/>
      <c r="H109" s="43">
        <f>SUM(H107:H108)</f>
        <v>73320299.37</v>
      </c>
      <c r="I109" s="44"/>
      <c r="J109" s="42"/>
      <c r="K109" s="43">
        <f>SUM(K107:K108)</f>
        <v>75570167</v>
      </c>
      <c r="L109" s="35"/>
      <c r="M109" s="44"/>
      <c r="N109" s="35"/>
      <c r="O109" s="44"/>
      <c r="P109" s="35"/>
      <c r="Q109" s="44"/>
      <c r="R109" s="35"/>
      <c r="S109" s="44"/>
      <c r="T109" s="35"/>
      <c r="U109" s="44"/>
      <c r="V109" s="35"/>
      <c r="W109" s="44"/>
      <c r="X109" s="35"/>
      <c r="Y109" s="44"/>
      <c r="Z109" s="35"/>
      <c r="AA109" s="44"/>
      <c r="AB109" s="35"/>
      <c r="AC109" s="44"/>
      <c r="AD109" s="35"/>
      <c r="AE109" s="44"/>
      <c r="AF109" s="35"/>
      <c r="AG109" s="44"/>
      <c r="AH109" s="35"/>
      <c r="AI109" s="44"/>
      <c r="AJ109" s="35"/>
      <c r="AK109" s="44"/>
      <c r="AL109" s="35"/>
      <c r="AM109" s="44"/>
      <c r="AN109" s="35"/>
      <c r="AO109" s="44"/>
      <c r="AP109" s="35"/>
      <c r="AQ109" s="44"/>
      <c r="AR109" s="35"/>
      <c r="AS109" s="44"/>
      <c r="AT109" s="35"/>
      <c r="AU109" s="44"/>
      <c r="AV109" s="35"/>
      <c r="AW109" s="44"/>
      <c r="AX109" s="35"/>
      <c r="AY109" s="44"/>
      <c r="AZ109" s="35"/>
      <c r="BA109" s="44"/>
      <c r="BB109" s="35"/>
      <c r="BC109" s="44"/>
      <c r="BD109" s="35"/>
      <c r="BE109" s="44"/>
      <c r="BF109" s="35"/>
      <c r="BG109" s="44"/>
      <c r="BH109" s="35"/>
      <c r="BI109" s="44"/>
      <c r="BJ109" s="35"/>
      <c r="BK109" s="44"/>
      <c r="BL109" s="35"/>
      <c r="BM109" s="44"/>
      <c r="BN109" s="35"/>
      <c r="BO109" s="44"/>
      <c r="BP109" s="35"/>
      <c r="BQ109" s="44"/>
      <c r="BR109" s="35"/>
      <c r="BS109" s="44"/>
      <c r="BT109" s="35"/>
      <c r="BU109" s="44"/>
      <c r="BV109" s="35"/>
      <c r="BW109" s="44"/>
      <c r="BX109" s="35"/>
      <c r="BY109" s="44"/>
      <c r="BZ109" s="35"/>
      <c r="CA109" s="44"/>
      <c r="CB109" s="35"/>
      <c r="CC109" s="44"/>
      <c r="CD109" s="35"/>
      <c r="CE109" s="44"/>
      <c r="CF109" s="35"/>
      <c r="CG109" s="44"/>
      <c r="CH109" s="35"/>
      <c r="CI109" s="44"/>
      <c r="CJ109" s="35"/>
      <c r="CK109" s="44"/>
      <c r="CL109" s="35"/>
      <c r="CM109" s="44"/>
      <c r="CN109" s="35"/>
      <c r="CO109" s="44"/>
      <c r="CP109" s="35"/>
      <c r="CQ109" s="44"/>
      <c r="CR109" s="35"/>
      <c r="CS109" s="44"/>
      <c r="CT109" s="35"/>
      <c r="CU109" s="44"/>
      <c r="CV109" s="35"/>
      <c r="CW109" s="44"/>
      <c r="CX109" s="35"/>
      <c r="CY109" s="44"/>
      <c r="CZ109" s="35"/>
      <c r="DA109" s="44"/>
      <c r="DB109" s="35"/>
      <c r="DC109" s="44"/>
      <c r="DD109" s="35"/>
      <c r="DE109" s="44"/>
      <c r="DF109" s="35"/>
      <c r="DG109" s="44"/>
      <c r="DH109" s="35"/>
      <c r="DI109" s="44"/>
      <c r="DJ109" s="35"/>
      <c r="DK109" s="44"/>
      <c r="DL109" s="35"/>
      <c r="DM109" s="44"/>
      <c r="DN109" s="35"/>
      <c r="DO109" s="44"/>
      <c r="DP109" s="35"/>
      <c r="DQ109" s="44"/>
      <c r="DR109" s="35"/>
      <c r="DS109" s="44"/>
      <c r="DT109" s="35"/>
      <c r="DU109" s="44"/>
      <c r="DV109" s="35"/>
      <c r="DW109" s="44"/>
      <c r="DX109" s="35"/>
      <c r="DY109" s="44"/>
      <c r="DZ109" s="35"/>
      <c r="EA109" s="44"/>
      <c r="EB109" s="35"/>
      <c r="EC109" s="44"/>
      <c r="ED109" s="35"/>
      <c r="EE109" s="44"/>
      <c r="EF109" s="35"/>
      <c r="EG109" s="44"/>
      <c r="EH109" s="35"/>
      <c r="EI109" s="44"/>
      <c r="EJ109" s="35"/>
      <c r="EK109" s="44"/>
      <c r="EL109" s="35"/>
      <c r="EM109" s="44"/>
      <c r="EN109" s="35"/>
      <c r="EO109" s="44"/>
      <c r="EP109" s="35"/>
      <c r="EQ109" s="44"/>
      <c r="ER109" s="35"/>
      <c r="ES109" s="44"/>
      <c r="ET109" s="35"/>
      <c r="EU109" s="44"/>
      <c r="EV109" s="35"/>
      <c r="EW109" s="44"/>
      <c r="EX109" s="35"/>
      <c r="EY109" s="44"/>
      <c r="EZ109" s="35"/>
      <c r="FA109" s="44"/>
      <c r="FB109" s="35"/>
      <c r="FC109" s="44"/>
      <c r="FD109" s="35"/>
      <c r="FE109" s="44"/>
      <c r="FF109" s="35"/>
      <c r="FG109" s="44"/>
      <c r="FH109" s="35"/>
      <c r="FI109" s="44"/>
      <c r="FJ109" s="35"/>
      <c r="FK109" s="44"/>
      <c r="FL109" s="35"/>
      <c r="FM109" s="44"/>
      <c r="FN109" s="35"/>
      <c r="FO109" s="44"/>
      <c r="FP109" s="35"/>
      <c r="FQ109" s="44"/>
      <c r="FR109" s="35"/>
      <c r="FS109" s="44"/>
      <c r="FT109" s="35"/>
      <c r="FU109" s="44"/>
      <c r="FV109" s="35"/>
      <c r="FW109" s="44"/>
      <c r="FX109" s="35"/>
      <c r="FY109" s="44"/>
      <c r="FZ109" s="35"/>
      <c r="GA109" s="44"/>
      <c r="GB109" s="35"/>
      <c r="GC109" s="44"/>
      <c r="GD109" s="35"/>
      <c r="GE109" s="44"/>
      <c r="GF109" s="35"/>
      <c r="GG109" s="44"/>
      <c r="GH109" s="35"/>
      <c r="GI109" s="44"/>
      <c r="GJ109" s="35"/>
      <c r="GK109" s="44"/>
      <c r="GL109" s="35"/>
      <c r="GM109" s="44"/>
      <c r="GN109" s="35"/>
      <c r="GO109" s="44"/>
      <c r="GP109" s="35"/>
      <c r="GQ109" s="44"/>
      <c r="GR109" s="35"/>
      <c r="GS109" s="44"/>
      <c r="GT109" s="35"/>
      <c r="GU109" s="44"/>
      <c r="GV109" s="35"/>
      <c r="GW109" s="44"/>
      <c r="GX109" s="35"/>
      <c r="GY109" s="44"/>
      <c r="GZ109" s="35"/>
      <c r="HA109" s="44"/>
      <c r="HB109" s="35"/>
      <c r="HC109" s="44"/>
      <c r="HD109" s="35"/>
      <c r="HE109" s="44"/>
      <c r="HF109" s="35"/>
      <c r="HG109" s="44"/>
      <c r="HH109" s="35"/>
      <c r="HI109" s="44"/>
      <c r="HJ109" s="35"/>
      <c r="HK109" s="44"/>
      <c r="HL109" s="35"/>
      <c r="HM109" s="44"/>
      <c r="HN109" s="35"/>
      <c r="HO109" s="44"/>
      <c r="HP109" s="35"/>
      <c r="HQ109" s="44"/>
      <c r="HR109" s="35"/>
      <c r="HS109" s="44"/>
      <c r="HT109" s="35"/>
      <c r="HU109" s="44"/>
      <c r="HV109" s="35"/>
      <c r="HW109" s="44"/>
      <c r="HX109" s="35"/>
      <c r="HY109" s="44"/>
      <c r="HZ109" s="35"/>
      <c r="IA109" s="44"/>
      <c r="IB109" s="35"/>
      <c r="IC109" s="44"/>
      <c r="ID109" s="35"/>
      <c r="IE109" s="44"/>
      <c r="IF109" s="35"/>
      <c r="IG109" s="44"/>
      <c r="IH109" s="35"/>
      <c r="II109" s="44"/>
      <c r="IJ109" s="35"/>
      <c r="IK109" s="44"/>
      <c r="IL109" s="35"/>
      <c r="IM109" s="44"/>
      <c r="IN109" s="35"/>
      <c r="IO109" s="44"/>
      <c r="IP109" s="35"/>
      <c r="IQ109" s="44"/>
      <c r="IR109" s="35"/>
      <c r="IS109" s="44"/>
      <c r="IT109" s="35"/>
    </row>
    <row r="110" spans="1:11" ht="12">
      <c r="A110" s="15">
        <v>18</v>
      </c>
      <c r="C110" s="16" t="s">
        <v>55</v>
      </c>
      <c r="D110" s="35" t="s">
        <v>70</v>
      </c>
      <c r="E110" s="15">
        <v>18</v>
      </c>
      <c r="G110" s="42"/>
      <c r="H110" s="43">
        <f>+H307</f>
        <v>21419559.270000003</v>
      </c>
      <c r="I110" s="37"/>
      <c r="J110" s="42"/>
      <c r="K110" s="51">
        <v>21755499</v>
      </c>
    </row>
    <row r="111" spans="1:11" ht="12">
      <c r="A111" s="15">
        <v>19</v>
      </c>
      <c r="C111" s="16" t="s">
        <v>56</v>
      </c>
      <c r="D111" s="35" t="s">
        <v>70</v>
      </c>
      <c r="E111" s="15">
        <v>19</v>
      </c>
      <c r="G111" s="42"/>
      <c r="H111" s="43">
        <f>+H313</f>
        <v>41392611.77</v>
      </c>
      <c r="I111" s="37"/>
      <c r="J111" s="42"/>
      <c r="K111" s="51">
        <v>47896279</v>
      </c>
    </row>
    <row r="112" spans="1:11" ht="12">
      <c r="A112" s="15">
        <v>20</v>
      </c>
      <c r="C112" s="16" t="s">
        <v>57</v>
      </c>
      <c r="D112" s="35" t="s">
        <v>70</v>
      </c>
      <c r="E112" s="15">
        <v>20</v>
      </c>
      <c r="G112" s="42"/>
      <c r="H112" s="43">
        <f>H109+H110+H111</f>
        <v>136132470.41000003</v>
      </c>
      <c r="I112" s="37"/>
      <c r="J112" s="42"/>
      <c r="K112" s="43">
        <f>K109+K110+K111</f>
        <v>145221945</v>
      </c>
    </row>
    <row r="113" spans="1:12" ht="12">
      <c r="A113" s="35">
        <v>21</v>
      </c>
      <c r="C113" s="16" t="s">
        <v>71</v>
      </c>
      <c r="D113" s="35" t="s">
        <v>72</v>
      </c>
      <c r="E113" s="15">
        <v>21</v>
      </c>
      <c r="G113" s="42"/>
      <c r="H113" s="43">
        <f>+H352-H333</f>
        <v>0</v>
      </c>
      <c r="I113" s="37"/>
      <c r="J113" s="42"/>
      <c r="K113" s="43">
        <f>+K352-K333</f>
        <v>0</v>
      </c>
      <c r="L113" s="1" t="s">
        <v>43</v>
      </c>
    </row>
    <row r="114" spans="1:11" ht="12">
      <c r="A114" s="35">
        <v>22</v>
      </c>
      <c r="C114" s="16" t="s">
        <v>59</v>
      </c>
      <c r="D114" s="35"/>
      <c r="E114" s="15">
        <v>22</v>
      </c>
      <c r="G114" s="42"/>
      <c r="H114" s="43">
        <f>H333</f>
        <v>0</v>
      </c>
      <c r="I114" s="37" t="s">
        <v>43</v>
      </c>
      <c r="J114" s="42"/>
      <c r="K114" s="43">
        <f>K333</f>
        <v>0</v>
      </c>
    </row>
    <row r="115" spans="1:17" ht="12">
      <c r="A115" s="15">
        <v>23</v>
      </c>
      <c r="C115" s="45"/>
      <c r="E115" s="15">
        <v>23</v>
      </c>
      <c r="F115" s="27" t="s">
        <v>15</v>
      </c>
      <c r="G115" s="28"/>
      <c r="H115" s="29"/>
      <c r="I115" s="40"/>
      <c r="J115" s="28"/>
      <c r="K115" s="29"/>
      <c r="Q115" s="1" t="s">
        <v>43</v>
      </c>
    </row>
    <row r="116" spans="1:5" ht="12">
      <c r="A116" s="15">
        <v>24</v>
      </c>
      <c r="C116" s="45"/>
      <c r="D116" s="16"/>
      <c r="E116" s="15">
        <v>24</v>
      </c>
    </row>
    <row r="117" spans="1:11" ht="12">
      <c r="A117" s="15">
        <v>25</v>
      </c>
      <c r="C117" s="16" t="s">
        <v>60</v>
      </c>
      <c r="D117" s="35" t="s">
        <v>73</v>
      </c>
      <c r="E117" s="15">
        <v>25</v>
      </c>
      <c r="G117" s="42"/>
      <c r="H117" s="43">
        <f>+H398</f>
        <v>13412861.720000003</v>
      </c>
      <c r="I117" s="37"/>
      <c r="J117" s="42"/>
      <c r="K117" s="43">
        <f>+K398</f>
        <v>17916889</v>
      </c>
    </row>
    <row r="118" spans="1:11" ht="12">
      <c r="A118" s="1">
        <v>26</v>
      </c>
      <c r="E118" s="1">
        <v>26</v>
      </c>
      <c r="F118" s="27" t="s">
        <v>15</v>
      </c>
      <c r="G118" s="28"/>
      <c r="H118" s="29"/>
      <c r="I118" s="40"/>
      <c r="J118" s="28"/>
      <c r="K118" s="29"/>
    </row>
    <row r="119" spans="1:17" ht="12">
      <c r="A119" s="15">
        <v>27</v>
      </c>
      <c r="C119" s="16" t="s">
        <v>61</v>
      </c>
      <c r="E119" s="15">
        <v>27</v>
      </c>
      <c r="F119" s="25"/>
      <c r="G119" s="42"/>
      <c r="H119" s="43">
        <f>H105+H106+H112+H113+H114+H117</f>
        <v>160474909.33</v>
      </c>
      <c r="I119" s="41"/>
      <c r="J119" s="52"/>
      <c r="K119" s="43">
        <f>K105+K106+K112+K113+K114+K117</f>
        <v>175348942</v>
      </c>
      <c r="L119" s="53"/>
      <c r="M119" s="53"/>
      <c r="N119" s="53"/>
      <c r="O119" s="53"/>
      <c r="P119" s="53"/>
      <c r="Q119" s="53"/>
    </row>
    <row r="120" spans="1:11" ht="12">
      <c r="A120" s="15"/>
      <c r="C120" s="16"/>
      <c r="E120" s="15"/>
      <c r="F120" s="54" t="s">
        <v>74</v>
      </c>
      <c r="G120" s="55"/>
      <c r="H120" s="55"/>
      <c r="I120" s="55"/>
      <c r="J120" s="56"/>
      <c r="K120" s="57"/>
    </row>
    <row r="121" spans="3:11" ht="29.25" customHeight="1">
      <c r="C121" s="47" t="s">
        <v>62</v>
      </c>
      <c r="D121" s="47"/>
      <c r="E121" s="47"/>
      <c r="F121" s="47"/>
      <c r="G121" s="47"/>
      <c r="H121" s="47"/>
      <c r="I121" s="47"/>
      <c r="J121" s="47"/>
      <c r="K121" s="58"/>
    </row>
    <row r="122" spans="4:13" ht="12">
      <c r="D122" s="35"/>
      <c r="F122" s="27"/>
      <c r="G122" s="28"/>
      <c r="H122" s="3">
        <f>H119-H101</f>
        <v>0.26600000262260437</v>
      </c>
      <c r="I122" s="40"/>
      <c r="J122" s="28"/>
      <c r="K122" s="3">
        <f>K119-K101</f>
        <v>0</v>
      </c>
      <c r="M122" s="1" t="s">
        <v>43</v>
      </c>
    </row>
    <row r="123" spans="3:11" ht="12">
      <c r="C123" s="1" t="s">
        <v>63</v>
      </c>
      <c r="G123" s="1"/>
      <c r="H123" s="1"/>
      <c r="J123" s="1"/>
      <c r="K123" s="1"/>
    </row>
    <row r="124" spans="4:11" ht="12">
      <c r="D124" s="35"/>
      <c r="F124" s="27"/>
      <c r="G124" s="28"/>
      <c r="I124" s="40"/>
      <c r="J124" s="28"/>
      <c r="K124" s="29"/>
    </row>
    <row r="125" ht="12">
      <c r="E125" s="59"/>
    </row>
    <row r="126" ht="12">
      <c r="A126" s="49" t="s">
        <v>75</v>
      </c>
    </row>
    <row r="127" spans="1:11" ht="12">
      <c r="A127" s="24" t="str">
        <f>$A$83</f>
        <v>Institution No.:  </v>
      </c>
      <c r="B127" s="49"/>
      <c r="C127" s="49"/>
      <c r="D127" s="49"/>
      <c r="E127" s="60"/>
      <c r="F127" s="49"/>
      <c r="G127" s="61"/>
      <c r="H127" s="62"/>
      <c r="I127" s="49"/>
      <c r="J127" s="61"/>
      <c r="K127" s="22" t="s">
        <v>76</v>
      </c>
    </row>
    <row r="128" spans="1:11" ht="12">
      <c r="A128" s="63" t="s">
        <v>77</v>
      </c>
      <c r="B128" s="63"/>
      <c r="C128" s="63"/>
      <c r="D128" s="63"/>
      <c r="E128" s="63"/>
      <c r="F128" s="63"/>
      <c r="G128" s="63"/>
      <c r="H128" s="63"/>
      <c r="I128" s="63"/>
      <c r="J128" s="63"/>
      <c r="K128" s="63"/>
    </row>
    <row r="129" spans="1:11" ht="12">
      <c r="A129" s="24" t="str">
        <f>$A$42</f>
        <v>NAME: </v>
      </c>
      <c r="C129" s="1" t="str">
        <f>$D$20</f>
        <v>University of Colorado</v>
      </c>
      <c r="H129" s="64"/>
      <c r="J129" s="21"/>
      <c r="K129" s="26" t="str">
        <f>$K$3</f>
        <v>Date: October 13, 2014</v>
      </c>
    </row>
    <row r="130" spans="1:11" ht="12">
      <c r="A130" s="27" t="s">
        <v>15</v>
      </c>
      <c r="B130" s="27" t="s">
        <v>15</v>
      </c>
      <c r="C130" s="27" t="s">
        <v>15</v>
      </c>
      <c r="D130" s="27" t="s">
        <v>15</v>
      </c>
      <c r="E130" s="27" t="s">
        <v>15</v>
      </c>
      <c r="F130" s="27" t="s">
        <v>15</v>
      </c>
      <c r="G130" s="28" t="s">
        <v>15</v>
      </c>
      <c r="H130" s="29" t="s">
        <v>15</v>
      </c>
      <c r="I130" s="27" t="s">
        <v>15</v>
      </c>
      <c r="J130" s="28" t="s">
        <v>15</v>
      </c>
      <c r="K130" s="29" t="s">
        <v>15</v>
      </c>
    </row>
    <row r="131" spans="1:11" ht="12">
      <c r="A131" s="30" t="s">
        <v>16</v>
      </c>
      <c r="E131" s="30" t="s">
        <v>16</v>
      </c>
      <c r="F131" s="31"/>
      <c r="G131" s="32"/>
      <c r="H131" s="33" t="s">
        <v>18</v>
      </c>
      <c r="I131" s="31"/>
      <c r="J131" s="32"/>
      <c r="K131" s="33" t="s">
        <v>19</v>
      </c>
    </row>
    <row r="132" spans="1:11" ht="12">
      <c r="A132" s="30" t="s">
        <v>20</v>
      </c>
      <c r="C132" s="34" t="s">
        <v>78</v>
      </c>
      <c r="E132" s="30" t="s">
        <v>20</v>
      </c>
      <c r="F132" s="31"/>
      <c r="G132" s="32"/>
      <c r="H132" s="33" t="s">
        <v>23</v>
      </c>
      <c r="I132" s="31"/>
      <c r="J132" s="32"/>
      <c r="K132" s="33" t="s">
        <v>24</v>
      </c>
    </row>
    <row r="133" spans="1:11" ht="12">
      <c r="A133" s="27" t="s">
        <v>15</v>
      </c>
      <c r="B133" s="27" t="s">
        <v>15</v>
      </c>
      <c r="C133" s="27" t="s">
        <v>15</v>
      </c>
      <c r="D133" s="27" t="s">
        <v>15</v>
      </c>
      <c r="E133" s="27" t="s">
        <v>15</v>
      </c>
      <c r="F133" s="27" t="s">
        <v>15</v>
      </c>
      <c r="G133" s="28" t="s">
        <v>15</v>
      </c>
      <c r="H133" s="29" t="s">
        <v>15</v>
      </c>
      <c r="I133" s="27" t="s">
        <v>15</v>
      </c>
      <c r="J133" s="28" t="s">
        <v>15</v>
      </c>
      <c r="K133" s="29" t="s">
        <v>15</v>
      </c>
    </row>
    <row r="134" spans="1:5" ht="12">
      <c r="A134" s="1">
        <v>1</v>
      </c>
      <c r="C134" s="1" t="s">
        <v>79</v>
      </c>
      <c r="E134" s="1">
        <v>1</v>
      </c>
    </row>
    <row r="135" spans="1:11" ht="33.75" customHeight="1">
      <c r="A135" s="65">
        <v>2</v>
      </c>
      <c r="C135" s="66" t="s">
        <v>80</v>
      </c>
      <c r="D135" s="66"/>
      <c r="E135" s="65">
        <v>2</v>
      </c>
      <c r="G135" s="67"/>
      <c r="H135" s="68">
        <v>0</v>
      </c>
      <c r="I135" s="68"/>
      <c r="J135" s="68"/>
      <c r="K135" s="68">
        <v>0</v>
      </c>
    </row>
    <row r="136" spans="1:11" ht="15.75" customHeight="1">
      <c r="A136" s="1">
        <v>3</v>
      </c>
      <c r="C136" s="1" t="s">
        <v>81</v>
      </c>
      <c r="E136" s="1">
        <v>3</v>
      </c>
      <c r="G136" s="67"/>
      <c r="H136" s="67">
        <v>0</v>
      </c>
      <c r="I136" s="67"/>
      <c r="J136" s="67"/>
      <c r="K136" s="67">
        <v>0</v>
      </c>
    </row>
    <row r="137" spans="1:11" ht="12">
      <c r="A137" s="1">
        <v>4</v>
      </c>
      <c r="C137" s="1" t="s">
        <v>82</v>
      </c>
      <c r="E137" s="1">
        <v>4</v>
      </c>
      <c r="G137" s="67"/>
      <c r="H137" s="67">
        <v>0</v>
      </c>
      <c r="I137" s="67"/>
      <c r="J137" s="67"/>
      <c r="K137" s="67">
        <v>0</v>
      </c>
    </row>
    <row r="138" spans="1:11" ht="12">
      <c r="A138" s="1">
        <v>5</v>
      </c>
      <c r="C138" s="1" t="s">
        <v>83</v>
      </c>
      <c r="E138" s="1">
        <v>5</v>
      </c>
      <c r="G138" s="67"/>
      <c r="H138" s="67">
        <v>0</v>
      </c>
      <c r="I138" s="67"/>
      <c r="J138" s="67"/>
      <c r="K138" s="67">
        <v>0</v>
      </c>
    </row>
    <row r="139" spans="1:11" ht="47.25" customHeight="1">
      <c r="A139" s="65">
        <v>6</v>
      </c>
      <c r="C139" s="66" t="s">
        <v>84</v>
      </c>
      <c r="D139" s="66"/>
      <c r="E139" s="65">
        <v>6</v>
      </c>
      <c r="G139" s="67"/>
      <c r="H139" s="68">
        <v>0</v>
      </c>
      <c r="I139" s="68"/>
      <c r="J139" s="68"/>
      <c r="K139" s="68">
        <v>0</v>
      </c>
    </row>
    <row r="140" spans="1:11" ht="12">
      <c r="A140" s="1">
        <v>7</v>
      </c>
      <c r="E140" s="1">
        <v>7</v>
      </c>
      <c r="G140" s="67"/>
      <c r="H140" s="67"/>
      <c r="I140" s="67"/>
      <c r="J140" s="67"/>
      <c r="K140" s="67"/>
    </row>
    <row r="141" spans="1:11" ht="12">
      <c r="A141" s="1">
        <v>8</v>
      </c>
      <c r="E141" s="1">
        <v>8</v>
      </c>
      <c r="G141" s="67"/>
      <c r="H141" s="67"/>
      <c r="I141" s="67"/>
      <c r="J141" s="67"/>
      <c r="K141" s="67"/>
    </row>
    <row r="142" spans="1:11" ht="12">
      <c r="A142" s="1">
        <v>9</v>
      </c>
      <c r="E142" s="1">
        <v>9</v>
      </c>
      <c r="G142" s="67"/>
      <c r="H142" s="67"/>
      <c r="I142" s="67"/>
      <c r="J142" s="67"/>
      <c r="K142" s="67"/>
    </row>
    <row r="143" spans="1:11" ht="12">
      <c r="A143" s="1">
        <v>10</v>
      </c>
      <c r="E143" s="1">
        <v>10</v>
      </c>
      <c r="G143" s="67"/>
      <c r="H143" s="67"/>
      <c r="I143" s="67"/>
      <c r="J143" s="67"/>
      <c r="K143" s="67"/>
    </row>
    <row r="144" spans="1:11" ht="12">
      <c r="A144" s="1">
        <v>11</v>
      </c>
      <c r="E144" s="1">
        <v>11</v>
      </c>
      <c r="G144" s="67"/>
      <c r="H144" s="67"/>
      <c r="I144" s="67"/>
      <c r="J144" s="67"/>
      <c r="K144" s="67"/>
    </row>
    <row r="145" spans="1:11" ht="12">
      <c r="A145" s="1">
        <v>12</v>
      </c>
      <c r="C145" s="1" t="s">
        <v>85</v>
      </c>
      <c r="E145" s="1">
        <v>12</v>
      </c>
      <c r="G145" s="67"/>
      <c r="H145" s="67">
        <f>SUM(H135:H144)</f>
        <v>0</v>
      </c>
      <c r="I145" s="67"/>
      <c r="J145" s="67"/>
      <c r="K145" s="67">
        <f>SUM(K135:K144)</f>
        <v>0</v>
      </c>
    </row>
    <row r="146" ht="12">
      <c r="E146" s="59"/>
    </row>
    <row r="147" ht="12">
      <c r="E147" s="59"/>
    </row>
    <row r="148" ht="12">
      <c r="E148" s="59"/>
    </row>
    <row r="149" ht="12">
      <c r="E149" s="59"/>
    </row>
    <row r="150" ht="12">
      <c r="E150" s="59"/>
    </row>
    <row r="151" ht="12">
      <c r="E151" s="59"/>
    </row>
    <row r="152" ht="12">
      <c r="E152" s="59"/>
    </row>
    <row r="154" spans="4:8" ht="12">
      <c r="D154" s="69"/>
      <c r="F154" s="69"/>
      <c r="G154" s="70"/>
      <c r="H154" s="71"/>
    </row>
    <row r="155" ht="12">
      <c r="E155" s="59"/>
    </row>
    <row r="156" ht="12">
      <c r="E156" s="59"/>
    </row>
    <row r="157" ht="12">
      <c r="E157" s="59"/>
    </row>
    <row r="158" spans="3:5" ht="12">
      <c r="C158" s="1" t="s">
        <v>86</v>
      </c>
      <c r="E158" s="59"/>
    </row>
    <row r="159" ht="12">
      <c r="E159" s="59"/>
    </row>
    <row r="160" spans="2:6" ht="12.75">
      <c r="B160" s="72"/>
      <c r="C160" s="73"/>
      <c r="D160" s="74"/>
      <c r="E160" s="74"/>
      <c r="F160" s="74"/>
    </row>
    <row r="161" spans="2:6" ht="12.75">
      <c r="B161" s="72"/>
      <c r="C161" s="73"/>
      <c r="D161" s="74"/>
      <c r="E161" s="74"/>
      <c r="F161" s="74"/>
    </row>
    <row r="162" ht="12">
      <c r="E162" s="59"/>
    </row>
    <row r="163" ht="12">
      <c r="E163" s="59"/>
    </row>
    <row r="164" ht="12">
      <c r="E164" s="59"/>
    </row>
    <row r="165" ht="12">
      <c r="E165" s="59"/>
    </row>
    <row r="166" ht="12">
      <c r="E166" s="59"/>
    </row>
    <row r="167" ht="12">
      <c r="E167" s="59"/>
    </row>
    <row r="168" ht="12">
      <c r="E168" s="59"/>
    </row>
    <row r="169" ht="12">
      <c r="E169" s="59"/>
    </row>
    <row r="170" ht="12">
      <c r="E170" s="59"/>
    </row>
    <row r="171" ht="12">
      <c r="E171" s="59"/>
    </row>
    <row r="172" ht="12">
      <c r="E172" s="59"/>
    </row>
    <row r="173" ht="12">
      <c r="E173" s="59"/>
    </row>
    <row r="174" spans="1:13" ht="12">
      <c r="A174" s="24" t="str">
        <f>$A$83</f>
        <v>Institution No.:  </v>
      </c>
      <c r="E174" s="59"/>
      <c r="G174" s="21"/>
      <c r="H174" s="64"/>
      <c r="J174" s="21"/>
      <c r="K174" s="22" t="s">
        <v>87</v>
      </c>
      <c r="L174" s="25"/>
      <c r="M174" s="75"/>
    </row>
    <row r="175" spans="1:13" s="49" customFormat="1" ht="12">
      <c r="A175" s="63" t="s">
        <v>88</v>
      </c>
      <c r="B175" s="63"/>
      <c r="C175" s="63"/>
      <c r="D175" s="63"/>
      <c r="E175" s="63"/>
      <c r="F175" s="63"/>
      <c r="G175" s="63"/>
      <c r="H175" s="63"/>
      <c r="I175" s="63"/>
      <c r="J175" s="63"/>
      <c r="K175" s="63"/>
      <c r="L175" s="76"/>
      <c r="M175" s="77"/>
    </row>
    <row r="176" spans="1:13" ht="12">
      <c r="A176" s="24" t="str">
        <f>$A$42</f>
        <v>NAME: </v>
      </c>
      <c r="C176" s="1" t="str">
        <f>$D$20</f>
        <v>University of Colorado</v>
      </c>
      <c r="H176" s="64"/>
      <c r="J176" s="21"/>
      <c r="K176" s="26" t="str">
        <f>$K$3</f>
        <v>Date: October 13, 2014</v>
      </c>
      <c r="L176" s="25"/>
      <c r="M176" s="75"/>
    </row>
    <row r="177" spans="1:11" ht="12">
      <c r="A177" s="27" t="s">
        <v>15</v>
      </c>
      <c r="B177" s="27" t="s">
        <v>15</v>
      </c>
      <c r="C177" s="27" t="s">
        <v>15</v>
      </c>
      <c r="D177" s="27" t="s">
        <v>15</v>
      </c>
      <c r="E177" s="27" t="s">
        <v>15</v>
      </c>
      <c r="F177" s="27" t="s">
        <v>15</v>
      </c>
      <c r="G177" s="28" t="s">
        <v>15</v>
      </c>
      <c r="H177" s="29" t="s">
        <v>15</v>
      </c>
      <c r="I177" s="27" t="s">
        <v>15</v>
      </c>
      <c r="J177" s="28" t="s">
        <v>15</v>
      </c>
      <c r="K177" s="29" t="s">
        <v>15</v>
      </c>
    </row>
    <row r="178" spans="1:11" ht="12">
      <c r="A178" s="30" t="s">
        <v>16</v>
      </c>
      <c r="E178" s="30" t="s">
        <v>16</v>
      </c>
      <c r="G178" s="32"/>
      <c r="H178" s="33" t="s">
        <v>18</v>
      </c>
      <c r="I178" s="31"/>
      <c r="J178" s="1"/>
      <c r="K178" s="1"/>
    </row>
    <row r="179" spans="1:11" ht="12">
      <c r="A179" s="30" t="s">
        <v>20</v>
      </c>
      <c r="E179" s="30" t="s">
        <v>20</v>
      </c>
      <c r="G179" s="32"/>
      <c r="H179" s="33" t="s">
        <v>23</v>
      </c>
      <c r="I179" s="31"/>
      <c r="J179" s="1"/>
      <c r="K179" s="1"/>
    </row>
    <row r="180" spans="1:11" ht="12">
      <c r="A180" s="27" t="s">
        <v>15</v>
      </c>
      <c r="B180" s="27" t="s">
        <v>15</v>
      </c>
      <c r="C180" s="27" t="s">
        <v>15</v>
      </c>
      <c r="D180" s="27" t="s">
        <v>15</v>
      </c>
      <c r="E180" s="27" t="s">
        <v>15</v>
      </c>
      <c r="F180" s="27" t="s">
        <v>15</v>
      </c>
      <c r="G180" s="28" t="s">
        <v>15</v>
      </c>
      <c r="H180" s="29" t="s">
        <v>15</v>
      </c>
      <c r="I180" s="27" t="s">
        <v>15</v>
      </c>
      <c r="J180" s="1"/>
      <c r="K180" s="1"/>
    </row>
    <row r="181" spans="1:11" ht="12">
      <c r="A181" s="15">
        <v>1</v>
      </c>
      <c r="C181" s="16" t="s">
        <v>89</v>
      </c>
      <c r="E181" s="15">
        <v>1</v>
      </c>
      <c r="G181" s="21"/>
      <c r="H181" s="37"/>
      <c r="J181" s="1"/>
      <c r="K181" s="1"/>
    </row>
    <row r="182" spans="1:11" ht="12">
      <c r="A182" s="35" t="s">
        <v>90</v>
      </c>
      <c r="C182" s="16" t="s">
        <v>91</v>
      </c>
      <c r="E182" s="35" t="s">
        <v>90</v>
      </c>
      <c r="F182" s="78"/>
      <c r="G182" s="79"/>
      <c r="H182" s="80">
        <v>0</v>
      </c>
      <c r="I182" s="79"/>
      <c r="J182" s="1"/>
      <c r="K182" s="1"/>
    </row>
    <row r="183" spans="1:11" ht="12">
      <c r="A183" s="35" t="s">
        <v>92</v>
      </c>
      <c r="C183" s="16" t="s">
        <v>93</v>
      </c>
      <c r="E183" s="35" t="s">
        <v>92</v>
      </c>
      <c r="F183" s="78"/>
      <c r="G183" s="79"/>
      <c r="H183" s="81"/>
      <c r="I183" s="79"/>
      <c r="J183" s="1"/>
      <c r="K183" s="1"/>
    </row>
    <row r="184" spans="1:11" ht="12">
      <c r="A184" s="35" t="s">
        <v>94</v>
      </c>
      <c r="C184" s="16" t="s">
        <v>95</v>
      </c>
      <c r="E184" s="35" t="s">
        <v>94</v>
      </c>
      <c r="F184" s="78"/>
      <c r="G184" s="79"/>
      <c r="H184" s="80">
        <v>6814.13</v>
      </c>
      <c r="I184" s="79"/>
      <c r="J184" s="1"/>
      <c r="K184" s="1"/>
    </row>
    <row r="185" spans="1:11" ht="12">
      <c r="A185" s="15">
        <v>3</v>
      </c>
      <c r="C185" s="16" t="s">
        <v>96</v>
      </c>
      <c r="E185" s="15">
        <v>3</v>
      </c>
      <c r="F185" s="78"/>
      <c r="G185" s="79"/>
      <c r="H185" s="80">
        <v>1770.12</v>
      </c>
      <c r="I185" s="79"/>
      <c r="J185" s="1"/>
      <c r="K185" s="1"/>
    </row>
    <row r="186" spans="1:11" ht="12">
      <c r="A186" s="15">
        <v>4</v>
      </c>
      <c r="C186" s="16" t="s">
        <v>97</v>
      </c>
      <c r="E186" s="15">
        <v>4</v>
      </c>
      <c r="F186" s="78"/>
      <c r="G186" s="79"/>
      <c r="H186" s="80">
        <v>8584.25</v>
      </c>
      <c r="I186" s="79"/>
      <c r="J186" s="1"/>
      <c r="K186" s="1"/>
    </row>
    <row r="187" spans="1:11" ht="12">
      <c r="A187" s="15">
        <v>5</v>
      </c>
      <c r="E187" s="15">
        <v>5</v>
      </c>
      <c r="F187" s="78"/>
      <c r="G187" s="79"/>
      <c r="H187" s="80"/>
      <c r="I187" s="79"/>
      <c r="J187" s="1"/>
      <c r="K187" s="1"/>
    </row>
    <row r="188" spans="1:11" ht="12">
      <c r="A188" s="15">
        <v>6</v>
      </c>
      <c r="C188" s="16" t="s">
        <v>98</v>
      </c>
      <c r="E188" s="15">
        <v>6</v>
      </c>
      <c r="F188" s="78"/>
      <c r="G188" s="79"/>
      <c r="H188" s="80">
        <v>1254.03</v>
      </c>
      <c r="I188" s="79"/>
      <c r="J188" s="1"/>
      <c r="K188" s="1"/>
    </row>
    <row r="189" spans="1:11" ht="12">
      <c r="A189" s="15">
        <v>7</v>
      </c>
      <c r="C189" s="16" t="s">
        <v>99</v>
      </c>
      <c r="E189" s="15">
        <v>7</v>
      </c>
      <c r="F189" s="78"/>
      <c r="G189" s="79"/>
      <c r="H189" s="80">
        <v>403.85</v>
      </c>
      <c r="I189" s="79"/>
      <c r="J189" s="1"/>
      <c r="K189" s="1"/>
    </row>
    <row r="190" spans="1:11" ht="12">
      <c r="A190" s="15">
        <v>8</v>
      </c>
      <c r="C190" s="16" t="s">
        <v>100</v>
      </c>
      <c r="E190" s="15">
        <v>8</v>
      </c>
      <c r="F190" s="78"/>
      <c r="G190" s="79"/>
      <c r="H190" s="80">
        <v>1657.88</v>
      </c>
      <c r="I190" s="79"/>
      <c r="J190" s="1"/>
      <c r="K190" s="1"/>
    </row>
    <row r="191" spans="1:11" ht="12">
      <c r="A191" s="15">
        <v>9</v>
      </c>
      <c r="E191" s="15">
        <v>9</v>
      </c>
      <c r="F191" s="78"/>
      <c r="G191" s="79"/>
      <c r="H191" s="80"/>
      <c r="I191" s="79"/>
      <c r="J191" s="1"/>
      <c r="K191" s="1"/>
    </row>
    <row r="192" spans="1:11" ht="12">
      <c r="A192" s="15">
        <v>10</v>
      </c>
      <c r="C192" s="16" t="s">
        <v>101</v>
      </c>
      <c r="E192" s="15">
        <v>10</v>
      </c>
      <c r="F192" s="78"/>
      <c r="G192" s="79"/>
      <c r="H192" s="80">
        <v>8068.16</v>
      </c>
      <c r="I192" s="79"/>
      <c r="J192" s="1"/>
      <c r="K192" s="1"/>
    </row>
    <row r="193" spans="1:11" ht="12">
      <c r="A193" s="15">
        <v>11</v>
      </c>
      <c r="C193" s="16" t="s">
        <v>102</v>
      </c>
      <c r="E193" s="15">
        <v>11</v>
      </c>
      <c r="F193" s="78"/>
      <c r="G193" s="79"/>
      <c r="H193" s="80">
        <v>2173.97</v>
      </c>
      <c r="I193" s="79"/>
      <c r="J193" s="1"/>
      <c r="K193" s="1"/>
    </row>
    <row r="194" spans="1:11" ht="12">
      <c r="A194" s="15">
        <v>12</v>
      </c>
      <c r="C194" s="16" t="s">
        <v>103</v>
      </c>
      <c r="E194" s="15">
        <v>12</v>
      </c>
      <c r="F194" s="78"/>
      <c r="G194" s="79"/>
      <c r="H194" s="80">
        <v>10242.13</v>
      </c>
      <c r="I194" s="79"/>
      <c r="J194" s="1"/>
      <c r="K194" s="1"/>
    </row>
    <row r="195" spans="1:11" ht="12">
      <c r="A195" s="15">
        <v>13</v>
      </c>
      <c r="E195" s="15">
        <v>13</v>
      </c>
      <c r="G195" s="79"/>
      <c r="H195" s="82"/>
      <c r="I195" s="83"/>
      <c r="J195" s="1"/>
      <c r="K195" s="1"/>
    </row>
    <row r="196" spans="1:11" ht="12">
      <c r="A196" s="15">
        <v>15</v>
      </c>
      <c r="C196" s="16" t="s">
        <v>104</v>
      </c>
      <c r="E196" s="15">
        <v>15</v>
      </c>
      <c r="G196" s="79"/>
      <c r="H196" s="82"/>
      <c r="I196" s="83"/>
      <c r="J196" s="1"/>
      <c r="K196" s="1"/>
    </row>
    <row r="197" spans="1:11" ht="12">
      <c r="A197" s="15">
        <v>16</v>
      </c>
      <c r="C197" s="16" t="s">
        <v>105</v>
      </c>
      <c r="E197" s="15">
        <v>16</v>
      </c>
      <c r="G197" s="79"/>
      <c r="H197" s="82">
        <f>(H101-H366)/H194</f>
        <v>15378.293486218201</v>
      </c>
      <c r="I197" s="86"/>
      <c r="J197" s="1"/>
      <c r="K197" s="1"/>
    </row>
    <row r="198" spans="1:11" ht="12">
      <c r="A198" s="15">
        <v>17</v>
      </c>
      <c r="C198" s="16" t="s">
        <v>106</v>
      </c>
      <c r="E198" s="15">
        <v>17</v>
      </c>
      <c r="G198" s="79"/>
      <c r="H198" s="83">
        <v>1920</v>
      </c>
      <c r="I198" s="83"/>
      <c r="J198" s="1"/>
      <c r="K198" s="1"/>
    </row>
    <row r="199" spans="1:11" ht="12">
      <c r="A199" s="15">
        <v>18</v>
      </c>
      <c r="E199" s="15">
        <v>18</v>
      </c>
      <c r="G199" s="79"/>
      <c r="H199" s="83"/>
      <c r="I199" s="83"/>
      <c r="J199" s="1"/>
      <c r="K199" s="1"/>
    </row>
    <row r="200" spans="1:11" ht="12">
      <c r="A200" s="1">
        <v>19</v>
      </c>
      <c r="C200" s="16" t="s">
        <v>107</v>
      </c>
      <c r="E200" s="1">
        <v>19</v>
      </c>
      <c r="G200" s="79"/>
      <c r="H200" s="83"/>
      <c r="I200" s="83"/>
      <c r="J200" s="1"/>
      <c r="K200" s="1"/>
    </row>
    <row r="201" spans="1:11" ht="12">
      <c r="A201" s="15">
        <v>20</v>
      </c>
      <c r="C201" s="16" t="s">
        <v>108</v>
      </c>
      <c r="E201" s="15">
        <v>20</v>
      </c>
      <c r="F201" s="17"/>
      <c r="G201" s="87"/>
      <c r="H201" s="88">
        <f>G459+G498</f>
        <v>682.6</v>
      </c>
      <c r="I201" s="87"/>
      <c r="J201" s="1"/>
      <c r="K201" s="1"/>
    </row>
    <row r="202" spans="1:11" ht="12">
      <c r="A202" s="15">
        <v>21</v>
      </c>
      <c r="C202" s="16" t="s">
        <v>109</v>
      </c>
      <c r="E202" s="15">
        <v>21</v>
      </c>
      <c r="F202" s="17"/>
      <c r="G202" s="87"/>
      <c r="H202" s="88">
        <f>G455+G494</f>
        <v>518.0500000000001</v>
      </c>
      <c r="I202" s="87"/>
      <c r="J202" s="1"/>
      <c r="K202" s="1"/>
    </row>
    <row r="203" spans="1:11" ht="12">
      <c r="A203" s="15">
        <v>22</v>
      </c>
      <c r="C203" s="16" t="s">
        <v>110</v>
      </c>
      <c r="E203" s="15">
        <v>22</v>
      </c>
      <c r="F203" s="17"/>
      <c r="G203" s="87"/>
      <c r="H203" s="88">
        <f>G457+G496</f>
        <v>164.55</v>
      </c>
      <c r="I203" s="87"/>
      <c r="J203" s="1"/>
      <c r="K203" s="1"/>
    </row>
    <row r="204" spans="1:11" ht="12">
      <c r="A204" s="15">
        <v>23</v>
      </c>
      <c r="E204" s="15">
        <v>23</v>
      </c>
      <c r="F204" s="17"/>
      <c r="G204" s="87"/>
      <c r="H204" s="88"/>
      <c r="I204" s="87"/>
      <c r="J204" s="1"/>
      <c r="K204" s="1"/>
    </row>
    <row r="205" spans="1:11" ht="12">
      <c r="A205" s="15">
        <v>24</v>
      </c>
      <c r="C205" s="16" t="s">
        <v>111</v>
      </c>
      <c r="E205" s="15">
        <v>24</v>
      </c>
      <c r="F205" s="17"/>
      <c r="G205" s="87"/>
      <c r="H205" s="87"/>
      <c r="I205" s="87"/>
      <c r="K205" s="1"/>
    </row>
    <row r="206" spans="1:11" ht="15">
      <c r="A206" s="15">
        <v>25</v>
      </c>
      <c r="C206" s="16" t="s">
        <v>112</v>
      </c>
      <c r="E206" s="15">
        <v>25</v>
      </c>
      <c r="G206" s="79"/>
      <c r="H206" s="177">
        <f>IF(OR(G459&gt;0,G498&gt;0),(H498+H459)/(G498+G459),0)</f>
        <v>96493.00146498681</v>
      </c>
      <c r="I206" s="83"/>
      <c r="K206" s="1"/>
    </row>
    <row r="207" spans="1:11" ht="12">
      <c r="A207" s="15">
        <v>26</v>
      </c>
      <c r="C207" s="16" t="s">
        <v>113</v>
      </c>
      <c r="E207" s="15">
        <v>26</v>
      </c>
      <c r="G207" s="79"/>
      <c r="H207" s="83">
        <f>IF(H202=0,0,(H455+H456+H494+H495)/H202)</f>
        <v>110835.45941511435</v>
      </c>
      <c r="I207" s="83"/>
      <c r="J207" s="1"/>
      <c r="K207" s="1"/>
    </row>
    <row r="208" spans="1:11" ht="12">
      <c r="A208" s="15">
        <v>27</v>
      </c>
      <c r="C208" s="16" t="s">
        <v>114</v>
      </c>
      <c r="E208" s="15">
        <v>27</v>
      </c>
      <c r="G208" s="79"/>
      <c r="H208" s="83">
        <f>IF(H203=0,0,(H457+H458+H496+H497)/H203)</f>
        <v>51338.88210270434</v>
      </c>
      <c r="I208" s="83"/>
      <c r="J208" s="1"/>
      <c r="K208" s="1"/>
    </row>
    <row r="209" spans="1:11" ht="12">
      <c r="A209" s="15">
        <v>28</v>
      </c>
      <c r="E209" s="15">
        <v>28</v>
      </c>
      <c r="G209" s="79"/>
      <c r="H209" s="83"/>
      <c r="I209" s="83"/>
      <c r="J209" s="1"/>
      <c r="K209" s="1"/>
    </row>
    <row r="210" spans="1:11" ht="12">
      <c r="A210" s="15">
        <v>29</v>
      </c>
      <c r="C210" s="16" t="s">
        <v>115</v>
      </c>
      <c r="E210" s="15">
        <v>29</v>
      </c>
      <c r="F210" s="91"/>
      <c r="G210" s="79"/>
      <c r="H210" s="80">
        <f>G101</f>
        <v>1216.37</v>
      </c>
      <c r="I210" s="79"/>
      <c r="J210" s="1"/>
      <c r="K210" s="1"/>
    </row>
    <row r="211" spans="1:11" ht="12">
      <c r="A211" s="16"/>
      <c r="H211" s="64"/>
      <c r="J211" s="1"/>
      <c r="K211" s="1"/>
    </row>
    <row r="212" spans="1:11" ht="12">
      <c r="A212" s="16"/>
      <c r="H212" s="64"/>
      <c r="K212" s="64"/>
    </row>
    <row r="213" spans="1:11" ht="30" customHeight="1">
      <c r="A213" s="16"/>
      <c r="C213" s="92" t="s">
        <v>116</v>
      </c>
      <c r="D213" s="92"/>
      <c r="E213" s="92"/>
      <c r="F213" s="92"/>
      <c r="G213" s="92"/>
      <c r="H213" s="92"/>
      <c r="I213" s="92"/>
      <c r="K213" s="64"/>
    </row>
    <row r="214" spans="1:11" ht="12">
      <c r="A214" s="16"/>
      <c r="H214" s="64"/>
      <c r="K214" s="64"/>
    </row>
    <row r="215" spans="1:11" ht="12">
      <c r="A215" s="16"/>
      <c r="H215" s="64"/>
      <c r="K215" s="64"/>
    </row>
    <row r="216" spans="1:11" ht="12">
      <c r="A216" s="16"/>
      <c r="H216" s="64"/>
      <c r="K216" s="64"/>
    </row>
    <row r="217" spans="1:11" ht="12">
      <c r="A217" s="16"/>
      <c r="C217" s="49"/>
      <c r="D217" s="49"/>
      <c r="E217" s="49"/>
      <c r="F217" s="49"/>
      <c r="G217" s="93"/>
      <c r="H217" s="62"/>
      <c r="K217" s="64"/>
    </row>
    <row r="218" spans="1:11" ht="12">
      <c r="A218" s="16"/>
      <c r="H218" s="64"/>
      <c r="K218" s="64"/>
    </row>
    <row r="219" spans="1:11" ht="12">
      <c r="A219" s="16"/>
      <c r="G219" s="337"/>
      <c r="H219" s="337"/>
      <c r="I219" s="337"/>
      <c r="J219" s="337"/>
      <c r="K219" s="64"/>
    </row>
    <row r="220" spans="1:11" ht="12">
      <c r="A220" s="16"/>
      <c r="G220" s="338"/>
      <c r="H220" s="339"/>
      <c r="I220" s="339"/>
      <c r="J220" s="340"/>
      <c r="K220" s="64"/>
    </row>
    <row r="221" spans="1:11" ht="12">
      <c r="A221" s="16"/>
      <c r="H221" s="64"/>
      <c r="K221" s="64"/>
    </row>
    <row r="222" spans="1:11" ht="12">
      <c r="A222" s="16"/>
      <c r="H222" s="64"/>
      <c r="K222" s="64"/>
    </row>
    <row r="223" spans="1:11" ht="12">
      <c r="A223" s="16"/>
      <c r="H223" s="64"/>
      <c r="K223" s="64"/>
    </row>
    <row r="224" spans="5:13" ht="12">
      <c r="E224" s="59"/>
      <c r="G224" s="21"/>
      <c r="H224" s="64"/>
      <c r="I224" s="25"/>
      <c r="K224" s="64"/>
      <c r="M224" s="75"/>
    </row>
    <row r="225" spans="1:11" ht="12">
      <c r="A225" s="16"/>
      <c r="H225" s="64"/>
      <c r="K225" s="64"/>
    </row>
    <row r="226" spans="1:11" ht="12">
      <c r="A226" s="24" t="str">
        <f>$A$83</f>
        <v>Institution No.:  </v>
      </c>
      <c r="C226" s="94"/>
      <c r="G226" s="1"/>
      <c r="H226" s="1"/>
      <c r="I226" s="44" t="s">
        <v>117</v>
      </c>
      <c r="J226" s="1"/>
      <c r="K226" s="1"/>
    </row>
    <row r="227" spans="1:11" ht="12">
      <c r="A227" s="95"/>
      <c r="B227" s="96" t="s">
        <v>118</v>
      </c>
      <c r="C227" s="96"/>
      <c r="D227" s="96"/>
      <c r="E227" s="96"/>
      <c r="F227" s="96"/>
      <c r="G227" s="96"/>
      <c r="H227" s="96"/>
      <c r="I227" s="96"/>
      <c r="J227" s="96"/>
      <c r="K227" s="96"/>
    </row>
    <row r="228" spans="1:11" ht="12">
      <c r="A228" s="24" t="str">
        <f>$A$42</f>
        <v>NAME: </v>
      </c>
      <c r="C228" s="1" t="str">
        <f>$D$20</f>
        <v>University of Colorado</v>
      </c>
      <c r="G228" s="1"/>
      <c r="H228" s="1"/>
      <c r="I228" s="26" t="str">
        <f>$K$3</f>
        <v>Date: October 13, 2014</v>
      </c>
      <c r="J228" s="1"/>
      <c r="K228" s="1"/>
    </row>
    <row r="229" spans="1:11" ht="12">
      <c r="A229" s="27"/>
      <c r="C229" s="27" t="s">
        <v>15</v>
      </c>
      <c r="D229" s="27" t="s">
        <v>15</v>
      </c>
      <c r="E229" s="27" t="s">
        <v>15</v>
      </c>
      <c r="F229" s="27" t="s">
        <v>15</v>
      </c>
      <c r="G229" s="27" t="s">
        <v>15</v>
      </c>
      <c r="H229" s="27" t="s">
        <v>15</v>
      </c>
      <c r="I229" s="27" t="s">
        <v>15</v>
      </c>
      <c r="J229" s="27" t="s">
        <v>15</v>
      </c>
      <c r="K229" s="1"/>
    </row>
    <row r="230" spans="1:11" ht="12">
      <c r="A230" s="30"/>
      <c r="D230" s="33" t="s">
        <v>18</v>
      </c>
      <c r="G230" s="1"/>
      <c r="H230" s="1"/>
      <c r="J230" s="1"/>
      <c r="K230" s="1"/>
    </row>
    <row r="231" spans="1:11" ht="12">
      <c r="A231" s="30"/>
      <c r="D231" s="34" t="s">
        <v>269</v>
      </c>
      <c r="G231" s="1"/>
      <c r="H231" s="1"/>
      <c r="J231" s="1"/>
      <c r="K231" s="1"/>
    </row>
    <row r="232" spans="1:11" ht="12">
      <c r="A232" s="27"/>
      <c r="D232" s="34" t="s">
        <v>119</v>
      </c>
      <c r="E232" s="34" t="s">
        <v>119</v>
      </c>
      <c r="F232" s="34" t="s">
        <v>120</v>
      </c>
      <c r="G232" s="34"/>
      <c r="H232" s="1"/>
      <c r="J232" s="1"/>
      <c r="K232" s="1"/>
    </row>
    <row r="233" spans="1:11" ht="12">
      <c r="A233" s="16"/>
      <c r="C233" s="34" t="s">
        <v>121</v>
      </c>
      <c r="D233" s="34" t="s">
        <v>122</v>
      </c>
      <c r="E233" s="34" t="s">
        <v>123</v>
      </c>
      <c r="F233" s="34" t="s">
        <v>124</v>
      </c>
      <c r="G233" s="34"/>
      <c r="H233" s="1"/>
      <c r="J233" s="1"/>
      <c r="K233" s="1"/>
    </row>
    <row r="234" spans="1:11" ht="12">
      <c r="A234" s="16"/>
      <c r="C234" s="27" t="s">
        <v>15</v>
      </c>
      <c r="D234" s="27" t="s">
        <v>15</v>
      </c>
      <c r="E234" s="27" t="s">
        <v>15</v>
      </c>
      <c r="F234" s="27" t="s">
        <v>15</v>
      </c>
      <c r="G234" s="27" t="s">
        <v>15</v>
      </c>
      <c r="H234" s="1"/>
      <c r="J234" s="1"/>
      <c r="K234" s="1"/>
    </row>
    <row r="235" spans="1:11" ht="12">
      <c r="A235" s="16"/>
      <c r="G235" s="1"/>
      <c r="H235" s="1"/>
      <c r="J235" s="1"/>
      <c r="K235" s="1"/>
    </row>
    <row r="236" spans="1:11" ht="12">
      <c r="A236" s="16"/>
      <c r="C236" s="16" t="s">
        <v>125</v>
      </c>
      <c r="D236" s="97">
        <v>0</v>
      </c>
      <c r="E236" s="97">
        <v>0</v>
      </c>
      <c r="F236" s="80">
        <v>0</v>
      </c>
      <c r="G236" s="1"/>
      <c r="H236" s="1"/>
      <c r="J236" s="1"/>
      <c r="K236" s="1"/>
    </row>
    <row r="237" spans="1:11" ht="12">
      <c r="A237" s="16"/>
      <c r="D237" s="97"/>
      <c r="E237" s="97"/>
      <c r="F237" s="97"/>
      <c r="G237" s="1"/>
      <c r="H237" s="1"/>
      <c r="J237" s="1"/>
      <c r="K237" s="1"/>
    </row>
    <row r="238" spans="1:11" ht="12">
      <c r="A238" s="16"/>
      <c r="C238" s="16" t="s">
        <v>126</v>
      </c>
      <c r="D238" s="80">
        <v>3806</v>
      </c>
      <c r="E238" s="80">
        <v>151.08</v>
      </c>
      <c r="F238" s="80">
        <f>D238/E238</f>
        <v>25.1919512840879</v>
      </c>
      <c r="G238" s="15"/>
      <c r="H238" s="1"/>
      <c r="J238" s="1"/>
      <c r="K238" s="1"/>
    </row>
    <row r="239" spans="1:11" ht="12">
      <c r="A239" s="16"/>
      <c r="D239" s="82"/>
      <c r="E239" s="82"/>
      <c r="F239" s="82"/>
      <c r="G239" s="1"/>
      <c r="H239" s="1"/>
      <c r="J239" s="1"/>
      <c r="K239" s="1"/>
    </row>
    <row r="240" spans="1:11" ht="12">
      <c r="A240" s="16"/>
      <c r="C240" s="16" t="s">
        <v>127</v>
      </c>
      <c r="D240" s="80">
        <v>4295</v>
      </c>
      <c r="E240" s="80">
        <v>258.15</v>
      </c>
      <c r="F240" s="80">
        <f>D240/E240</f>
        <v>16.63761379043192</v>
      </c>
      <c r="G240" s="15"/>
      <c r="H240" s="1"/>
      <c r="J240" s="1"/>
      <c r="K240" s="1"/>
    </row>
    <row r="241" spans="1:11" ht="12">
      <c r="A241" s="16"/>
      <c r="D241" s="82"/>
      <c r="E241" s="82"/>
      <c r="F241" s="82"/>
      <c r="G241" s="1"/>
      <c r="H241" s="1"/>
      <c r="J241" s="1"/>
      <c r="K241" s="1"/>
    </row>
    <row r="242" spans="1:11" ht="12">
      <c r="A242" s="16"/>
      <c r="C242" s="16" t="s">
        <v>128</v>
      </c>
      <c r="D242" s="80">
        <v>8101</v>
      </c>
      <c r="E242" s="80">
        <f>SUM(E236:E240)</f>
        <v>409.23</v>
      </c>
      <c r="F242" s="80">
        <f>D242/E242</f>
        <v>19.79571390171786</v>
      </c>
      <c r="G242" s="41"/>
      <c r="H242" s="98"/>
      <c r="J242" s="1"/>
      <c r="K242" s="1"/>
    </row>
    <row r="243" spans="1:11" ht="12">
      <c r="A243" s="16"/>
      <c r="D243" s="99"/>
      <c r="E243" s="99"/>
      <c r="F243" s="99"/>
      <c r="G243" s="1"/>
      <c r="H243" s="1"/>
      <c r="J243" s="1"/>
      <c r="K243" s="1"/>
    </row>
    <row r="244" spans="1:11" ht="12">
      <c r="A244" s="16"/>
      <c r="D244" s="99"/>
      <c r="E244" s="99"/>
      <c r="F244" s="99"/>
      <c r="G244" s="1"/>
      <c r="H244" s="1"/>
      <c r="J244" s="1"/>
      <c r="K244" s="1"/>
    </row>
    <row r="245" spans="1:11" ht="12">
      <c r="A245" s="16"/>
      <c r="C245" s="16" t="s">
        <v>129</v>
      </c>
      <c r="D245" s="82">
        <v>2038</v>
      </c>
      <c r="E245" s="82">
        <v>226.3</v>
      </c>
      <c r="F245" s="80">
        <f>D245/E245</f>
        <v>9.00574458683164</v>
      </c>
      <c r="G245" s="15"/>
      <c r="H245" s="1"/>
      <c r="J245" s="1"/>
      <c r="K245" s="1"/>
    </row>
    <row r="246" spans="1:11" ht="12">
      <c r="A246" s="16"/>
      <c r="D246" s="82"/>
      <c r="E246" s="82"/>
      <c r="F246" s="80"/>
      <c r="G246" s="1"/>
      <c r="H246" s="1"/>
      <c r="J246" s="1"/>
      <c r="K246" s="1"/>
    </row>
    <row r="247" spans="1:11" ht="12">
      <c r="A247" s="16"/>
      <c r="B247" s="16" t="s">
        <v>43</v>
      </c>
      <c r="C247" s="16" t="s">
        <v>130</v>
      </c>
      <c r="D247" s="82">
        <v>103</v>
      </c>
      <c r="E247" s="82">
        <v>46.99</v>
      </c>
      <c r="F247" s="80">
        <f>D247/E247</f>
        <v>2.191955735262822</v>
      </c>
      <c r="G247" s="15"/>
      <c r="H247" s="1"/>
      <c r="J247" s="1"/>
      <c r="K247" s="1"/>
    </row>
    <row r="248" spans="1:11" ht="12">
      <c r="A248" s="16"/>
      <c r="D248" s="82"/>
      <c r="E248" s="82"/>
      <c r="F248" s="80"/>
      <c r="G248" s="1"/>
      <c r="H248" s="1"/>
      <c r="J248" s="1"/>
      <c r="K248" s="1"/>
    </row>
    <row r="249" spans="1:11" ht="12">
      <c r="A249" s="16"/>
      <c r="C249" s="16" t="s">
        <v>131</v>
      </c>
      <c r="D249" s="82">
        <v>2141</v>
      </c>
      <c r="E249" s="82">
        <f>SUM(E245:E247)</f>
        <v>273.29</v>
      </c>
      <c r="F249" s="80">
        <f>D249/E249</f>
        <v>7.834168831644041</v>
      </c>
      <c r="G249" s="15"/>
      <c r="H249" s="1"/>
      <c r="J249" s="1"/>
      <c r="K249" s="1"/>
    </row>
    <row r="250" spans="1:11" ht="12">
      <c r="A250" s="16"/>
      <c r="D250" s="100"/>
      <c r="E250" s="100"/>
      <c r="F250" s="80"/>
      <c r="G250" s="1"/>
      <c r="H250" s="1"/>
      <c r="J250" s="1"/>
      <c r="K250" s="1"/>
    </row>
    <row r="251" spans="1:11" ht="12">
      <c r="A251" s="16"/>
      <c r="C251" s="16" t="s">
        <v>132</v>
      </c>
      <c r="D251" s="101">
        <v>10242</v>
      </c>
      <c r="E251" s="101">
        <f>H201</f>
        <v>682.6</v>
      </c>
      <c r="F251" s="80">
        <f>D251/E251</f>
        <v>15.004394960445355</v>
      </c>
      <c r="G251" s="15"/>
      <c r="H251" s="1"/>
      <c r="J251" s="1"/>
      <c r="K251" s="1"/>
    </row>
    <row r="252" spans="1:11" ht="12">
      <c r="A252" s="16"/>
      <c r="G252" s="1"/>
      <c r="H252" s="1"/>
      <c r="J252" s="1"/>
      <c r="K252" s="1"/>
    </row>
    <row r="253" spans="1:11" ht="12">
      <c r="A253" s="16"/>
      <c r="G253" s="1"/>
      <c r="H253" s="1"/>
      <c r="J253" s="1"/>
      <c r="K253" s="1"/>
    </row>
    <row r="254" spans="1:11" ht="12">
      <c r="A254" s="16"/>
      <c r="G254" s="1"/>
      <c r="H254" s="1"/>
      <c r="J254" s="1"/>
      <c r="K254" s="1"/>
    </row>
    <row r="255" spans="1:11" ht="12">
      <c r="A255" s="16"/>
      <c r="G255" s="1"/>
      <c r="H255" s="1"/>
      <c r="J255" s="1"/>
      <c r="K255" s="1"/>
    </row>
    <row r="256" spans="1:11" ht="12">
      <c r="A256" s="16"/>
      <c r="C256" s="16" t="s">
        <v>133</v>
      </c>
      <c r="G256" s="1"/>
      <c r="H256" s="1"/>
      <c r="J256" s="1"/>
      <c r="K256" s="1"/>
    </row>
    <row r="257" spans="1:11" ht="12">
      <c r="A257" s="16"/>
      <c r="C257" s="16" t="s">
        <v>134</v>
      </c>
      <c r="G257" s="1"/>
      <c r="H257" s="1"/>
      <c r="J257" s="1"/>
      <c r="K257" s="1"/>
    </row>
    <row r="258" spans="1:11" ht="12">
      <c r="A258" s="16"/>
      <c r="H258" s="64"/>
      <c r="K258" s="64"/>
    </row>
    <row r="259" spans="1:11" ht="12">
      <c r="A259" s="16"/>
      <c r="H259" s="64"/>
      <c r="K259" s="64"/>
    </row>
    <row r="260" spans="1:11" ht="12">
      <c r="A260" s="16"/>
      <c r="H260" s="64"/>
      <c r="K260" s="64"/>
    </row>
    <row r="261" spans="1:11" ht="12">
      <c r="A261" s="16"/>
      <c r="H261" s="64"/>
      <c r="K261" s="64"/>
    </row>
    <row r="262" spans="1:11" ht="12">
      <c r="A262" s="16"/>
      <c r="H262" s="64"/>
      <c r="K262" s="64"/>
    </row>
    <row r="263" spans="1:11" ht="12">
      <c r="A263" s="16"/>
      <c r="H263" s="64"/>
      <c r="K263" s="64"/>
    </row>
    <row r="264" spans="1:11" ht="12">
      <c r="A264" s="341"/>
      <c r="B264" s="341"/>
      <c r="C264" s="341"/>
      <c r="D264" s="341"/>
      <c r="E264" s="341"/>
      <c r="F264" s="341"/>
      <c r="G264" s="341"/>
      <c r="H264" s="341"/>
      <c r="I264" s="341"/>
      <c r="J264" s="341"/>
      <c r="K264" s="341"/>
    </row>
    <row r="265" spans="1:11" ht="12">
      <c r="A265" s="341"/>
      <c r="B265" s="341"/>
      <c r="C265" s="341"/>
      <c r="D265" s="341"/>
      <c r="E265" s="341"/>
      <c r="F265" s="341"/>
      <c r="G265" s="341"/>
      <c r="H265" s="341"/>
      <c r="I265" s="341"/>
      <c r="J265" s="341"/>
      <c r="K265" s="341"/>
    </row>
    <row r="266" spans="1:11" ht="12">
      <c r="A266" s="16"/>
      <c r="C266" s="342"/>
      <c r="D266" s="343"/>
      <c r="G266" s="342"/>
      <c r="H266" s="343"/>
      <c r="I266" s="344"/>
      <c r="K266" s="64"/>
    </row>
    <row r="267" spans="1:11" ht="12">
      <c r="A267" s="341"/>
      <c r="B267" s="341"/>
      <c r="C267" s="341"/>
      <c r="D267" s="341"/>
      <c r="E267" s="341"/>
      <c r="F267" s="341"/>
      <c r="G267" s="341"/>
      <c r="H267" s="341"/>
      <c r="I267" s="341"/>
      <c r="J267" s="341"/>
      <c r="K267" s="341"/>
    </row>
    <row r="268" spans="1:11" ht="12">
      <c r="A268" s="341"/>
      <c r="B268" s="341"/>
      <c r="C268" s="341"/>
      <c r="D268" s="341"/>
      <c r="E268" s="341"/>
      <c r="F268" s="341"/>
      <c r="G268" s="341"/>
      <c r="H268" s="341"/>
      <c r="I268" s="341"/>
      <c r="J268" s="341"/>
      <c r="K268" s="341"/>
    </row>
    <row r="269" spans="1:11" ht="12">
      <c r="A269" s="16"/>
      <c r="H269" s="64"/>
      <c r="K269" s="64"/>
    </row>
    <row r="270" spans="1:11" ht="12">
      <c r="A270" s="16"/>
      <c r="H270" s="64"/>
      <c r="K270" s="64"/>
    </row>
    <row r="271" spans="1:11" ht="12">
      <c r="A271" s="16"/>
      <c r="H271" s="64"/>
      <c r="K271" s="64"/>
    </row>
    <row r="272" spans="1:11" ht="12">
      <c r="A272" s="16"/>
      <c r="H272" s="64"/>
      <c r="K272" s="64"/>
    </row>
    <row r="273" spans="1:11" ht="12">
      <c r="A273" s="16"/>
      <c r="H273" s="64"/>
      <c r="K273" s="64"/>
    </row>
    <row r="274" spans="1:11" ht="12">
      <c r="A274" s="16"/>
      <c r="H274" s="64"/>
      <c r="K274" s="64"/>
    </row>
    <row r="275" spans="1:11" s="49" customFormat="1" ht="12">
      <c r="A275" s="24" t="str">
        <f>$A$83</f>
        <v>Institution No.:  </v>
      </c>
      <c r="E275" s="60"/>
      <c r="G275" s="61"/>
      <c r="H275" s="62"/>
      <c r="J275" s="61"/>
      <c r="K275" s="22" t="s">
        <v>135</v>
      </c>
    </row>
    <row r="276" spans="5:11" s="49" customFormat="1" ht="12">
      <c r="E276" s="60" t="s">
        <v>136</v>
      </c>
      <c r="G276" s="61"/>
      <c r="H276" s="62"/>
      <c r="J276" s="61"/>
      <c r="K276" s="62"/>
    </row>
    <row r="277" spans="1:11" ht="12">
      <c r="A277" s="24" t="str">
        <f>$A$42</f>
        <v>NAME: </v>
      </c>
      <c r="C277" s="1" t="str">
        <f>$D$20</f>
        <v>University of Colorado</v>
      </c>
      <c r="F277" s="45"/>
      <c r="G277" s="102"/>
      <c r="H277" s="103"/>
      <c r="J277" s="21"/>
      <c r="K277" s="26" t="str">
        <f>$K$3</f>
        <v>Date: October 13, 2014</v>
      </c>
    </row>
    <row r="278" spans="1:11" ht="12">
      <c r="A278" s="27" t="s">
        <v>15</v>
      </c>
      <c r="B278" s="27" t="s">
        <v>15</v>
      </c>
      <c r="C278" s="27" t="s">
        <v>15</v>
      </c>
      <c r="D278" s="27" t="s">
        <v>15</v>
      </c>
      <c r="E278" s="27" t="s">
        <v>15</v>
      </c>
      <c r="F278" s="27" t="s">
        <v>15</v>
      </c>
      <c r="G278" s="28" t="s">
        <v>15</v>
      </c>
      <c r="H278" s="29" t="s">
        <v>15</v>
      </c>
      <c r="I278" s="27" t="s">
        <v>15</v>
      </c>
      <c r="J278" s="28" t="s">
        <v>15</v>
      </c>
      <c r="K278" s="29" t="s">
        <v>15</v>
      </c>
    </row>
    <row r="279" spans="1:11" ht="12">
      <c r="A279" s="30" t="s">
        <v>16</v>
      </c>
      <c r="E279" s="30" t="s">
        <v>16</v>
      </c>
      <c r="F279" s="31"/>
      <c r="G279" s="32"/>
      <c r="H279" s="33" t="s">
        <v>18</v>
      </c>
      <c r="I279" s="31"/>
      <c r="J279" s="1"/>
      <c r="K279" s="1"/>
    </row>
    <row r="280" spans="1:11" ht="33.75" customHeight="1">
      <c r="A280" s="30" t="s">
        <v>20</v>
      </c>
      <c r="C280" s="34" t="s">
        <v>78</v>
      </c>
      <c r="D280" s="104" t="s">
        <v>137</v>
      </c>
      <c r="E280" s="30" t="s">
        <v>20</v>
      </c>
      <c r="F280" s="31"/>
      <c r="G280" s="32" t="s">
        <v>22</v>
      </c>
      <c r="H280" s="33" t="s">
        <v>23</v>
      </c>
      <c r="I280" s="31"/>
      <c r="J280" s="1"/>
      <c r="K280" s="1"/>
    </row>
    <row r="281" spans="1:11" ht="12">
      <c r="A281" s="27" t="s">
        <v>15</v>
      </c>
      <c r="B281" s="27" t="s">
        <v>15</v>
      </c>
      <c r="C281" s="27" t="s">
        <v>15</v>
      </c>
      <c r="D281" s="27" t="s">
        <v>15</v>
      </c>
      <c r="E281" s="27" t="s">
        <v>15</v>
      </c>
      <c r="F281" s="27" t="s">
        <v>15</v>
      </c>
      <c r="G281" s="28" t="s">
        <v>15</v>
      </c>
      <c r="H281" s="29" t="s">
        <v>15</v>
      </c>
      <c r="I281" s="27" t="s">
        <v>15</v>
      </c>
      <c r="J281" s="1"/>
      <c r="K281" s="1"/>
    </row>
    <row r="282" spans="1:11" ht="12">
      <c r="A282" s="15">
        <v>1</v>
      </c>
      <c r="C282" s="16" t="s">
        <v>138</v>
      </c>
      <c r="E282" s="15">
        <v>1</v>
      </c>
      <c r="G282" s="21"/>
      <c r="H282" s="64"/>
      <c r="J282" s="1"/>
      <c r="K282" s="1"/>
    </row>
    <row r="283" spans="1:11" ht="12">
      <c r="A283" s="15">
        <f>(A282+1)</f>
        <v>2</v>
      </c>
      <c r="C283" s="16" t="s">
        <v>139</v>
      </c>
      <c r="D283" s="16" t="s">
        <v>140</v>
      </c>
      <c r="E283" s="15">
        <f>(E282+1)</f>
        <v>2</v>
      </c>
      <c r="F283" s="17"/>
      <c r="G283" s="88">
        <v>255.83</v>
      </c>
      <c r="H283" s="87">
        <v>3287440.38</v>
      </c>
      <c r="I283" s="87"/>
      <c r="J283" s="1"/>
      <c r="K283" s="1"/>
    </row>
    <row r="284" spans="1:11" ht="12">
      <c r="A284" s="15">
        <f>(A283+1)</f>
        <v>3</v>
      </c>
      <c r="D284" s="16" t="s">
        <v>141</v>
      </c>
      <c r="E284" s="15">
        <f>(E283+1)</f>
        <v>3</v>
      </c>
      <c r="F284" s="17"/>
      <c r="G284" s="88">
        <v>539</v>
      </c>
      <c r="H284" s="87">
        <v>5751775.37</v>
      </c>
      <c r="I284" s="87"/>
      <c r="J284" s="1"/>
      <c r="K284" s="1"/>
    </row>
    <row r="285" spans="1:11" ht="12">
      <c r="A285" s="15">
        <v>4</v>
      </c>
      <c r="C285" s="16" t="s">
        <v>142</v>
      </c>
      <c r="D285" s="16" t="s">
        <v>143</v>
      </c>
      <c r="E285" s="15">
        <v>4</v>
      </c>
      <c r="F285" s="17"/>
      <c r="G285" s="88">
        <v>30.23</v>
      </c>
      <c r="H285" s="87">
        <v>1011817.04</v>
      </c>
      <c r="I285" s="87"/>
      <c r="J285" s="1"/>
      <c r="K285" s="1"/>
    </row>
    <row r="286" spans="1:11" ht="12">
      <c r="A286" s="15">
        <f>(A285+1)</f>
        <v>5</v>
      </c>
      <c r="D286" s="16" t="s">
        <v>144</v>
      </c>
      <c r="E286" s="15">
        <f>(E285+1)</f>
        <v>5</v>
      </c>
      <c r="F286" s="17"/>
      <c r="G286" s="88">
        <v>109.33</v>
      </c>
      <c r="H286" s="87">
        <v>2587092.88</v>
      </c>
      <c r="I286" s="87"/>
      <c r="J286" s="1"/>
      <c r="K286" s="1"/>
    </row>
    <row r="287" spans="1:11" ht="12">
      <c r="A287" s="15">
        <f>(A286+1)</f>
        <v>6</v>
      </c>
      <c r="C287" s="16" t="s">
        <v>145</v>
      </c>
      <c r="E287" s="15">
        <f>(E286+1)</f>
        <v>6</v>
      </c>
      <c r="G287" s="83">
        <v>934.3900000000001</v>
      </c>
      <c r="H287" s="83">
        <f>SUM(H283:H286)</f>
        <v>12638125.669999998</v>
      </c>
      <c r="I287" s="83"/>
      <c r="J287" s="1"/>
      <c r="K287" s="1"/>
    </row>
    <row r="288" spans="1:11" ht="12">
      <c r="A288" s="15">
        <f>(A287+1)</f>
        <v>7</v>
      </c>
      <c r="C288" s="16" t="s">
        <v>146</v>
      </c>
      <c r="E288" s="15">
        <f>(E287+1)</f>
        <v>7</v>
      </c>
      <c r="G288" s="80"/>
      <c r="H288" s="79"/>
      <c r="I288" s="83"/>
      <c r="J288" s="1"/>
      <c r="K288" s="1"/>
    </row>
    <row r="289" spans="1:11" ht="12">
      <c r="A289" s="15">
        <f>(A288+1)</f>
        <v>8</v>
      </c>
      <c r="C289" s="16" t="s">
        <v>139</v>
      </c>
      <c r="D289" s="16" t="s">
        <v>140</v>
      </c>
      <c r="E289" s="15">
        <f>(E288+1)</f>
        <v>8</v>
      </c>
      <c r="F289" s="17"/>
      <c r="G289" s="88">
        <v>775.25</v>
      </c>
      <c r="H289" s="87">
        <f>9297438.13</f>
        <v>9297438.13</v>
      </c>
      <c r="I289" s="87"/>
      <c r="J289" s="1"/>
      <c r="K289" s="1"/>
    </row>
    <row r="290" spans="1:11" ht="12">
      <c r="A290" s="15">
        <v>9</v>
      </c>
      <c r="D290" s="16" t="s">
        <v>141</v>
      </c>
      <c r="E290" s="15">
        <v>9</v>
      </c>
      <c r="F290" s="17"/>
      <c r="G290" s="88">
        <v>3279</v>
      </c>
      <c r="H290" s="87">
        <v>35158753.25</v>
      </c>
      <c r="I290" s="87"/>
      <c r="J290" s="1"/>
      <c r="K290" s="1"/>
    </row>
    <row r="291" spans="1:11" ht="12">
      <c r="A291" s="15">
        <v>10</v>
      </c>
      <c r="C291" s="16" t="s">
        <v>142</v>
      </c>
      <c r="D291" s="16" t="s">
        <v>143</v>
      </c>
      <c r="E291" s="15">
        <v>10</v>
      </c>
      <c r="F291" s="17"/>
      <c r="G291" s="88">
        <v>186.32</v>
      </c>
      <c r="H291" s="3">
        <f>5850181.08</f>
        <v>5850181.08</v>
      </c>
      <c r="I291" s="87"/>
      <c r="J291" s="1"/>
      <c r="K291" s="1"/>
    </row>
    <row r="292" spans="1:11" ht="12">
      <c r="A292" s="15">
        <f>(A291+1)</f>
        <v>11</v>
      </c>
      <c r="D292" s="16" t="s">
        <v>144</v>
      </c>
      <c r="E292" s="15">
        <f>(E291+1)</f>
        <v>11</v>
      </c>
      <c r="F292" s="17"/>
      <c r="G292" s="88">
        <v>596.83</v>
      </c>
      <c r="H292" s="87">
        <v>13555887.83</v>
      </c>
      <c r="I292" s="87"/>
      <c r="J292" s="1"/>
      <c r="K292" s="1"/>
    </row>
    <row r="293" spans="1:11" ht="12">
      <c r="A293" s="15">
        <f>(A292+1)</f>
        <v>12</v>
      </c>
      <c r="C293" s="16" t="s">
        <v>147</v>
      </c>
      <c r="E293" s="15">
        <f>(E292+1)</f>
        <v>12</v>
      </c>
      <c r="G293" s="82">
        <v>4837.4</v>
      </c>
      <c r="H293" s="83">
        <f>SUM(H289:H292)</f>
        <v>63862260.29</v>
      </c>
      <c r="I293" s="83"/>
      <c r="J293" s="1"/>
      <c r="K293" s="1"/>
    </row>
    <row r="294" spans="1:11" ht="12">
      <c r="A294" s="15">
        <f>(A293+1)</f>
        <v>13</v>
      </c>
      <c r="C294" s="16" t="s">
        <v>148</v>
      </c>
      <c r="E294" s="15">
        <f>(E293+1)</f>
        <v>13</v>
      </c>
      <c r="G294" s="80"/>
      <c r="H294" s="79"/>
      <c r="I294" s="83"/>
      <c r="J294" s="1"/>
      <c r="K294" s="1"/>
    </row>
    <row r="295" spans="1:11" ht="12">
      <c r="A295" s="15">
        <f>(A294+1)</f>
        <v>14</v>
      </c>
      <c r="C295" s="16" t="s">
        <v>139</v>
      </c>
      <c r="D295" s="16" t="s">
        <v>140</v>
      </c>
      <c r="E295" s="15">
        <f>(E294+1)</f>
        <v>14</v>
      </c>
      <c r="F295" s="17"/>
      <c r="G295" s="88">
        <v>0</v>
      </c>
      <c r="H295" s="87">
        <v>0</v>
      </c>
      <c r="I295" s="87"/>
      <c r="J295" s="1"/>
      <c r="K295" s="1"/>
    </row>
    <row r="296" spans="1:11" ht="12">
      <c r="A296" s="15">
        <v>15</v>
      </c>
      <c r="C296" s="16"/>
      <c r="D296" s="16" t="s">
        <v>141</v>
      </c>
      <c r="E296" s="15">
        <v>15</v>
      </c>
      <c r="F296" s="17"/>
      <c r="G296" s="88">
        <v>0</v>
      </c>
      <c r="H296" s="87">
        <v>0</v>
      </c>
      <c r="I296" s="87"/>
      <c r="J296" s="1"/>
      <c r="K296" s="1"/>
    </row>
    <row r="297" spans="1:11" ht="12">
      <c r="A297" s="15">
        <v>16</v>
      </c>
      <c r="C297" s="16" t="s">
        <v>142</v>
      </c>
      <c r="D297" s="16" t="s">
        <v>143</v>
      </c>
      <c r="E297" s="15">
        <v>16</v>
      </c>
      <c r="F297" s="17"/>
      <c r="G297" s="88">
        <v>0</v>
      </c>
      <c r="H297" s="87">
        <v>0</v>
      </c>
      <c r="I297" s="87"/>
      <c r="J297" s="1"/>
      <c r="K297" s="1"/>
    </row>
    <row r="298" spans="1:11" ht="12">
      <c r="A298" s="15">
        <v>17</v>
      </c>
      <c r="C298" s="16"/>
      <c r="D298" s="16" t="s">
        <v>144</v>
      </c>
      <c r="E298" s="15">
        <v>17</v>
      </c>
      <c r="G298" s="82">
        <v>0</v>
      </c>
      <c r="H298" s="83">
        <v>0</v>
      </c>
      <c r="I298" s="83"/>
      <c r="J298" s="1"/>
      <c r="K298" s="1"/>
    </row>
    <row r="299" spans="1:11" ht="12">
      <c r="A299" s="15">
        <v>18</v>
      </c>
      <c r="C299" s="16" t="s">
        <v>149</v>
      </c>
      <c r="D299" s="16"/>
      <c r="E299" s="15">
        <v>18</v>
      </c>
      <c r="G299" s="82">
        <v>0</v>
      </c>
      <c r="H299" s="83">
        <f>SUM(H295:H298)</f>
        <v>0</v>
      </c>
      <c r="I299" s="83"/>
      <c r="J299" s="1"/>
      <c r="K299" s="1"/>
    </row>
    <row r="300" spans="1:11" ht="12">
      <c r="A300" s="15">
        <v>19</v>
      </c>
      <c r="C300" s="16" t="s">
        <v>150</v>
      </c>
      <c r="D300" s="16"/>
      <c r="E300" s="15">
        <v>19</v>
      </c>
      <c r="G300" s="82"/>
      <c r="H300" s="83"/>
      <c r="I300" s="83"/>
      <c r="J300" s="1"/>
      <c r="K300" s="1"/>
    </row>
    <row r="301" spans="1:11" ht="12">
      <c r="A301" s="15">
        <v>20</v>
      </c>
      <c r="C301" s="16" t="s">
        <v>139</v>
      </c>
      <c r="D301" s="16" t="s">
        <v>140</v>
      </c>
      <c r="E301" s="15">
        <v>20</v>
      </c>
      <c r="F301" s="105"/>
      <c r="G301" s="88">
        <v>739.03</v>
      </c>
      <c r="H301" s="87">
        <f>8834680.76</f>
        <v>8834680.76</v>
      </c>
      <c r="I301" s="87"/>
      <c r="J301" s="1"/>
      <c r="K301" s="1"/>
    </row>
    <row r="302" spans="1:11" ht="12">
      <c r="A302" s="15">
        <v>21</v>
      </c>
      <c r="C302" s="16"/>
      <c r="D302" s="16" t="s">
        <v>141</v>
      </c>
      <c r="E302" s="15">
        <v>21</v>
      </c>
      <c r="F302" s="105"/>
      <c r="G302" s="88">
        <v>2988.2</v>
      </c>
      <c r="H302" s="87">
        <v>32409770.75</v>
      </c>
      <c r="I302" s="87"/>
      <c r="J302" s="1"/>
      <c r="K302" s="1"/>
    </row>
    <row r="303" spans="1:11" ht="12">
      <c r="A303" s="15">
        <v>22</v>
      </c>
      <c r="C303" s="16" t="s">
        <v>142</v>
      </c>
      <c r="D303" s="16" t="s">
        <v>143</v>
      </c>
      <c r="E303" s="15">
        <v>22</v>
      </c>
      <c r="F303" s="105"/>
      <c r="G303" s="88">
        <v>187.3</v>
      </c>
      <c r="H303" s="87">
        <f>5892246.12</f>
        <v>5892246.12</v>
      </c>
      <c r="I303" s="87"/>
      <c r="J303" s="1"/>
      <c r="K303" s="1"/>
    </row>
    <row r="304" spans="1:11" ht="12">
      <c r="A304" s="15">
        <v>23</v>
      </c>
      <c r="D304" s="16" t="s">
        <v>144</v>
      </c>
      <c r="E304" s="15">
        <v>23</v>
      </c>
      <c r="F304" s="105"/>
      <c r="G304" s="88">
        <v>547.07</v>
      </c>
      <c r="H304" s="87">
        <f>12495386.82</f>
        <v>12495386.82</v>
      </c>
      <c r="I304" s="87"/>
      <c r="J304" s="1"/>
      <c r="K304" s="1"/>
    </row>
    <row r="305" spans="1:11" ht="12">
      <c r="A305" s="15">
        <v>24</v>
      </c>
      <c r="C305" s="16" t="s">
        <v>151</v>
      </c>
      <c r="E305" s="15">
        <v>24</v>
      </c>
      <c r="F305" s="75"/>
      <c r="G305" s="80">
        <v>4461.599999999999</v>
      </c>
      <c r="H305" s="79">
        <f>SUM(H301:H304)</f>
        <v>59632084.449999996</v>
      </c>
      <c r="I305" s="79"/>
      <c r="J305" s="1"/>
      <c r="K305" s="1"/>
    </row>
    <row r="306" spans="1:11" ht="12">
      <c r="A306" s="15">
        <v>25</v>
      </c>
      <c r="C306" s="16" t="s">
        <v>152</v>
      </c>
      <c r="E306" s="15">
        <v>25</v>
      </c>
      <c r="G306" s="82"/>
      <c r="H306" s="83"/>
      <c r="I306" s="83"/>
      <c r="J306" s="1"/>
      <c r="K306" s="1"/>
    </row>
    <row r="307" spans="1:11" ht="12">
      <c r="A307" s="15">
        <v>26</v>
      </c>
      <c r="C307" s="16" t="s">
        <v>139</v>
      </c>
      <c r="D307" s="16" t="s">
        <v>140</v>
      </c>
      <c r="E307" s="15">
        <v>26</v>
      </c>
      <c r="G307" s="82">
        <f>G283+G289+G301</f>
        <v>1770.11</v>
      </c>
      <c r="H307" s="83">
        <f>H283+H289+H295+H301</f>
        <v>21419559.270000003</v>
      </c>
      <c r="I307" s="83"/>
      <c r="J307" s="1"/>
      <c r="K307" s="1"/>
    </row>
    <row r="308" spans="1:11" ht="12">
      <c r="A308" s="15">
        <v>27</v>
      </c>
      <c r="C308" s="16"/>
      <c r="D308" s="16" t="s">
        <v>141</v>
      </c>
      <c r="E308" s="15">
        <v>27</v>
      </c>
      <c r="G308" s="82">
        <f>G284+G290+G302</f>
        <v>6806.2</v>
      </c>
      <c r="H308" s="83">
        <f>H284+H290+H296+H302</f>
        <v>73320299.37</v>
      </c>
      <c r="I308" s="83"/>
      <c r="J308" s="1"/>
      <c r="K308" s="1"/>
    </row>
    <row r="309" spans="1:11" ht="12">
      <c r="A309" s="15">
        <v>28</v>
      </c>
      <c r="C309" s="16" t="s">
        <v>142</v>
      </c>
      <c r="D309" s="16" t="s">
        <v>143</v>
      </c>
      <c r="E309" s="15">
        <v>28</v>
      </c>
      <c r="G309" s="82">
        <f>G285+G291+G303</f>
        <v>403.85</v>
      </c>
      <c r="H309" s="83">
        <f>H285+H291+H297+H303</f>
        <v>12754244.24</v>
      </c>
      <c r="I309" s="83"/>
      <c r="J309" s="1"/>
      <c r="K309" s="1"/>
    </row>
    <row r="310" spans="1:11" ht="12">
      <c r="A310" s="15">
        <v>29</v>
      </c>
      <c r="D310" s="16" t="s">
        <v>144</v>
      </c>
      <c r="E310" s="15">
        <v>29</v>
      </c>
      <c r="G310" s="82">
        <f>G286+G292+G304</f>
        <v>1253.23</v>
      </c>
      <c r="H310" s="83">
        <f>H286+H292+H298+H304</f>
        <v>28638367.53</v>
      </c>
      <c r="I310" s="83"/>
      <c r="J310" s="1"/>
      <c r="K310" s="1"/>
    </row>
    <row r="311" spans="1:11" ht="12">
      <c r="A311" s="15">
        <v>30</v>
      </c>
      <c r="E311" s="15">
        <v>30</v>
      </c>
      <c r="G311" s="80"/>
      <c r="H311" s="79"/>
      <c r="I311" s="83"/>
      <c r="J311" s="1"/>
      <c r="K311" s="1"/>
    </row>
    <row r="312" spans="1:11" ht="12">
      <c r="A312" s="15">
        <v>31</v>
      </c>
      <c r="C312" s="16" t="s">
        <v>153</v>
      </c>
      <c r="E312" s="15">
        <v>31</v>
      </c>
      <c r="G312" s="82">
        <f>G307+G308</f>
        <v>8576.31</v>
      </c>
      <c r="H312" s="83">
        <f>SUM(H307:H308)</f>
        <v>94739858.64000002</v>
      </c>
      <c r="I312" s="83"/>
      <c r="J312" s="1"/>
      <c r="K312" s="1"/>
    </row>
    <row r="313" spans="1:11" ht="12">
      <c r="A313" s="15">
        <v>32</v>
      </c>
      <c r="C313" s="16" t="s">
        <v>154</v>
      </c>
      <c r="E313" s="15">
        <v>32</v>
      </c>
      <c r="G313" s="82">
        <f>G309+G310</f>
        <v>1657.08</v>
      </c>
      <c r="H313" s="83">
        <f>SUM(H309:H310)</f>
        <v>41392611.77</v>
      </c>
      <c r="I313" s="83"/>
      <c r="J313" s="1"/>
      <c r="K313" s="1"/>
    </row>
    <row r="314" spans="1:11" ht="12">
      <c r="A314" s="15">
        <v>33</v>
      </c>
      <c r="C314" s="16" t="s">
        <v>155</v>
      </c>
      <c r="E314" s="15">
        <v>33</v>
      </c>
      <c r="F314" s="75"/>
      <c r="G314" s="80">
        <f>G307+G309</f>
        <v>2173.96</v>
      </c>
      <c r="H314" s="79">
        <f>SUM(H307,H309)</f>
        <v>34173803.510000005</v>
      </c>
      <c r="I314" s="79"/>
      <c r="J314" s="1"/>
      <c r="K314" s="1"/>
    </row>
    <row r="315" spans="1:11" ht="12">
      <c r="A315" s="15">
        <v>34</v>
      </c>
      <c r="C315" s="16" t="s">
        <v>156</v>
      </c>
      <c r="E315" s="15">
        <v>34</v>
      </c>
      <c r="F315" s="75"/>
      <c r="G315" s="80">
        <f>G308+G310</f>
        <v>8059.43</v>
      </c>
      <c r="H315" s="79">
        <f>SUM(H308,H310)</f>
        <v>101958666.9</v>
      </c>
      <c r="I315" s="79"/>
      <c r="J315" s="1"/>
      <c r="K315" s="1"/>
    </row>
    <row r="316" spans="1:11" ht="12">
      <c r="A316" s="16"/>
      <c r="C316" s="27" t="s">
        <v>15</v>
      </c>
      <c r="D316" s="27" t="s">
        <v>15</v>
      </c>
      <c r="E316" s="27" t="s">
        <v>15</v>
      </c>
      <c r="F316" s="27" t="s">
        <v>15</v>
      </c>
      <c r="G316" s="27" t="s">
        <v>15</v>
      </c>
      <c r="H316" s="27" t="s">
        <v>15</v>
      </c>
      <c r="I316" s="27" t="s">
        <v>15</v>
      </c>
      <c r="J316" s="1"/>
      <c r="K316" s="1"/>
    </row>
    <row r="317" spans="1:11" ht="12">
      <c r="A317" s="15">
        <v>35</v>
      </c>
      <c r="C317" s="1" t="s">
        <v>157</v>
      </c>
      <c r="E317" s="15">
        <v>35</v>
      </c>
      <c r="G317" s="82">
        <f>SUM(G314:G315)</f>
        <v>10233.39</v>
      </c>
      <c r="H317" s="83">
        <f>SUM(H314:H315)</f>
        <v>136132470.41000003</v>
      </c>
      <c r="I317" s="83"/>
      <c r="J317" s="1"/>
      <c r="K317" s="1"/>
    </row>
    <row r="318" spans="3:11" ht="12">
      <c r="C318" s="16" t="s">
        <v>158</v>
      </c>
      <c r="F318" s="106" t="s">
        <v>15</v>
      </c>
      <c r="G318" s="28"/>
      <c r="H318" s="29"/>
      <c r="I318" s="106"/>
      <c r="J318" s="1"/>
      <c r="K318" s="1"/>
    </row>
    <row r="319" spans="3:11" ht="12">
      <c r="C319" s="16"/>
      <c r="F319" s="106"/>
      <c r="G319" s="28"/>
      <c r="H319" s="29"/>
      <c r="I319" s="106"/>
      <c r="J319" s="1"/>
      <c r="K319" s="1"/>
    </row>
    <row r="320" spans="10:11" ht="12">
      <c r="J320" s="1"/>
      <c r="K320" s="1"/>
    </row>
    <row r="321" spans="1:11" ht="36" customHeight="1">
      <c r="A321" s="1">
        <v>36</v>
      </c>
      <c r="B321" s="46"/>
      <c r="C321" s="47" t="s">
        <v>62</v>
      </c>
      <c r="D321" s="47"/>
      <c r="E321" s="47"/>
      <c r="F321" s="47"/>
      <c r="G321" s="47"/>
      <c r="H321" s="47"/>
      <c r="I321" s="47"/>
      <c r="J321" s="47"/>
      <c r="K321" s="1"/>
    </row>
    <row r="322" spans="3:11" ht="12">
      <c r="C322" s="1" t="s">
        <v>159</v>
      </c>
      <c r="F322" s="106"/>
      <c r="G322" s="28"/>
      <c r="H322" s="64"/>
      <c r="I322" s="106"/>
      <c r="J322" s="28"/>
      <c r="K322" s="64"/>
    </row>
    <row r="323" spans="3:11" ht="12">
      <c r="C323" s="1" t="s">
        <v>11</v>
      </c>
      <c r="F323" s="106"/>
      <c r="G323" s="28"/>
      <c r="H323" s="64"/>
      <c r="I323" s="106"/>
      <c r="J323" s="28"/>
      <c r="K323" s="64"/>
    </row>
    <row r="324" ht="12">
      <c r="A324" s="16"/>
    </row>
    <row r="325" spans="1:11" s="49" customFormat="1" ht="12">
      <c r="A325" s="24" t="str">
        <f>$A$83</f>
        <v>Institution No.:  </v>
      </c>
      <c r="E325" s="60"/>
      <c r="G325" s="61"/>
      <c r="H325" s="62"/>
      <c r="J325" s="61"/>
      <c r="K325" s="107" t="s">
        <v>160</v>
      </c>
    </row>
    <row r="326" spans="4:11" s="49" customFormat="1" ht="12">
      <c r="D326" s="76" t="s">
        <v>161</v>
      </c>
      <c r="E326" s="60"/>
      <c r="G326" s="61"/>
      <c r="H326" s="62"/>
      <c r="J326" s="61"/>
      <c r="K326" s="62"/>
    </row>
    <row r="327" spans="1:11" ht="12">
      <c r="A327" s="24" t="str">
        <f>$A$42</f>
        <v>NAME: </v>
      </c>
      <c r="C327" s="1" t="str">
        <f>$D$20</f>
        <v>University of Colorado</v>
      </c>
      <c r="F327" s="108"/>
      <c r="G327" s="102"/>
      <c r="H327" s="103"/>
      <c r="J327" s="21"/>
      <c r="K327" s="26" t="str">
        <f>$K$3</f>
        <v>Date: October 13, 2014</v>
      </c>
    </row>
    <row r="328" spans="1:11" ht="12">
      <c r="A328" s="27" t="s">
        <v>15</v>
      </c>
      <c r="B328" s="27" t="s">
        <v>15</v>
      </c>
      <c r="C328" s="27" t="s">
        <v>15</v>
      </c>
      <c r="D328" s="27" t="s">
        <v>15</v>
      </c>
      <c r="E328" s="27" t="s">
        <v>15</v>
      </c>
      <c r="F328" s="27" t="s">
        <v>15</v>
      </c>
      <c r="G328" s="28" t="s">
        <v>15</v>
      </c>
      <c r="H328" s="29" t="s">
        <v>15</v>
      </c>
      <c r="I328" s="27" t="s">
        <v>15</v>
      </c>
      <c r="J328" s="28" t="s">
        <v>15</v>
      </c>
      <c r="K328" s="29" t="s">
        <v>15</v>
      </c>
    </row>
    <row r="329" spans="1:11" ht="12">
      <c r="A329" s="30" t="s">
        <v>16</v>
      </c>
      <c r="E329" s="30" t="s">
        <v>16</v>
      </c>
      <c r="G329" s="32"/>
      <c r="H329" s="33" t="s">
        <v>18</v>
      </c>
      <c r="I329" s="31"/>
      <c r="J329" s="32"/>
      <c r="K329" s="33" t="s">
        <v>19</v>
      </c>
    </row>
    <row r="330" spans="1:11" ht="12">
      <c r="A330" s="30" t="s">
        <v>20</v>
      </c>
      <c r="C330" s="34" t="s">
        <v>78</v>
      </c>
      <c r="E330" s="30" t="s">
        <v>20</v>
      </c>
      <c r="G330" s="21"/>
      <c r="H330" s="33" t="s">
        <v>23</v>
      </c>
      <c r="J330" s="21"/>
      <c r="K330" s="33" t="s">
        <v>24</v>
      </c>
    </row>
    <row r="331" spans="1:11" ht="12">
      <c r="A331" s="27" t="s">
        <v>15</v>
      </c>
      <c r="B331" s="27" t="s">
        <v>15</v>
      </c>
      <c r="C331" s="27" t="s">
        <v>15</v>
      </c>
      <c r="D331" s="27" t="s">
        <v>15</v>
      </c>
      <c r="E331" s="27" t="s">
        <v>15</v>
      </c>
      <c r="F331" s="27" t="s">
        <v>15</v>
      </c>
      <c r="G331" s="28" t="s">
        <v>15</v>
      </c>
      <c r="H331" s="29" t="s">
        <v>15</v>
      </c>
      <c r="I331" s="27" t="s">
        <v>15</v>
      </c>
      <c r="J331" s="28" t="s">
        <v>15</v>
      </c>
      <c r="K331" s="29" t="s">
        <v>15</v>
      </c>
    </row>
    <row r="332" spans="1:11" ht="12">
      <c r="A332" s="109">
        <v>1</v>
      </c>
      <c r="C332" s="16" t="s">
        <v>162</v>
      </c>
      <c r="E332" s="109">
        <v>1</v>
      </c>
      <c r="G332" s="21"/>
      <c r="H332" s="64" t="s">
        <v>163</v>
      </c>
      <c r="J332" s="21"/>
      <c r="K332" s="64" t="s">
        <v>163</v>
      </c>
    </row>
    <row r="333" spans="1:11" ht="12">
      <c r="A333" s="109">
        <v>2</v>
      </c>
      <c r="C333" s="16" t="s">
        <v>59</v>
      </c>
      <c r="E333" s="109">
        <v>2</v>
      </c>
      <c r="G333" s="21"/>
      <c r="H333" s="64"/>
      <c r="J333" s="21"/>
      <c r="K333" s="64"/>
    </row>
    <row r="334" spans="1:11" ht="12">
      <c r="A334" s="1">
        <v>3</v>
      </c>
      <c r="C334" s="1" t="s">
        <v>164</v>
      </c>
      <c r="E334" s="1">
        <v>3</v>
      </c>
      <c r="F334" s="64"/>
      <c r="G334" s="64"/>
      <c r="H334" s="64"/>
      <c r="I334" s="64"/>
      <c r="J334" s="64"/>
      <c r="K334" s="64"/>
    </row>
    <row r="335" spans="1:11" ht="12">
      <c r="A335" s="109">
        <v>4</v>
      </c>
      <c r="C335" s="1" t="s">
        <v>165</v>
      </c>
      <c r="E335" s="109">
        <v>4</v>
      </c>
      <c r="F335" s="64"/>
      <c r="G335" s="64"/>
      <c r="H335" s="64"/>
      <c r="I335" s="64"/>
      <c r="J335" s="64"/>
      <c r="K335" s="64"/>
    </row>
    <row r="336" spans="1:11" ht="12">
      <c r="A336" s="109">
        <v>5</v>
      </c>
      <c r="C336" s="1" t="s">
        <v>166</v>
      </c>
      <c r="E336" s="109">
        <v>5</v>
      </c>
      <c r="F336" s="64"/>
      <c r="G336" s="64"/>
      <c r="H336" s="64"/>
      <c r="I336" s="64"/>
      <c r="J336" s="64"/>
      <c r="K336" s="64"/>
    </row>
    <row r="337" spans="1:11" ht="12">
      <c r="A337" s="109">
        <v>6</v>
      </c>
      <c r="E337" s="109">
        <v>6</v>
      </c>
      <c r="F337" s="64"/>
      <c r="G337" s="64"/>
      <c r="H337" s="64"/>
      <c r="I337" s="64"/>
      <c r="J337" s="64"/>
      <c r="K337" s="64"/>
    </row>
    <row r="338" spans="1:11" ht="12">
      <c r="A338" s="109">
        <v>7</v>
      </c>
      <c r="E338" s="109">
        <v>7</v>
      </c>
      <c r="F338" s="64"/>
      <c r="G338" s="64"/>
      <c r="H338" s="64"/>
      <c r="I338" s="64"/>
      <c r="J338" s="64"/>
      <c r="K338" s="64"/>
    </row>
    <row r="339" spans="1:11" ht="12">
      <c r="A339" s="109">
        <v>8</v>
      </c>
      <c r="E339" s="109">
        <v>8</v>
      </c>
      <c r="F339" s="64"/>
      <c r="G339" s="64"/>
      <c r="H339" s="64"/>
      <c r="I339" s="64"/>
      <c r="J339" s="64"/>
      <c r="K339" s="64"/>
    </row>
    <row r="340" spans="1:11" ht="12">
      <c r="A340" s="109">
        <v>9</v>
      </c>
      <c r="E340" s="109">
        <v>9</v>
      </c>
      <c r="F340" s="64"/>
      <c r="G340" s="64"/>
      <c r="H340" s="64"/>
      <c r="I340" s="64"/>
      <c r="J340" s="64"/>
      <c r="K340" s="64"/>
    </row>
    <row r="341" spans="1:11" ht="12">
      <c r="A341" s="109">
        <v>10</v>
      </c>
      <c r="E341" s="109">
        <v>10</v>
      </c>
      <c r="F341" s="64"/>
      <c r="G341" s="64"/>
      <c r="H341" s="64"/>
      <c r="I341" s="64"/>
      <c r="J341" s="64"/>
      <c r="K341" s="64"/>
    </row>
    <row r="342" spans="1:11" ht="12">
      <c r="A342" s="109">
        <v>11</v>
      </c>
      <c r="E342" s="109">
        <v>11</v>
      </c>
      <c r="F342" s="64"/>
      <c r="G342" s="64"/>
      <c r="H342" s="64"/>
      <c r="I342" s="64"/>
      <c r="J342" s="64"/>
      <c r="K342" s="64"/>
    </row>
    <row r="343" spans="1:11" ht="12">
      <c r="A343" s="109">
        <v>12</v>
      </c>
      <c r="E343" s="109">
        <v>12</v>
      </c>
      <c r="F343" s="64"/>
      <c r="G343" s="64"/>
      <c r="H343" s="64"/>
      <c r="I343" s="64"/>
      <c r="J343" s="64"/>
      <c r="K343" s="64"/>
    </row>
    <row r="344" spans="1:11" ht="12">
      <c r="A344" s="109">
        <v>13</v>
      </c>
      <c r="E344" s="109">
        <v>13</v>
      </c>
      <c r="F344" s="64"/>
      <c r="G344" s="64"/>
      <c r="H344" s="64"/>
      <c r="I344" s="64"/>
      <c r="J344" s="64"/>
      <c r="K344" s="64"/>
    </row>
    <row r="345" spans="1:11" ht="12">
      <c r="A345" s="109">
        <v>14</v>
      </c>
      <c r="C345" s="110" t="s">
        <v>43</v>
      </c>
      <c r="D345" s="111"/>
      <c r="E345" s="109">
        <v>14</v>
      </c>
      <c r="F345" s="64"/>
      <c r="G345" s="64"/>
      <c r="H345" s="64"/>
      <c r="I345" s="64"/>
      <c r="J345" s="64"/>
      <c r="K345" s="64"/>
    </row>
    <row r="346" spans="1:11" ht="12">
      <c r="A346" s="109">
        <v>15</v>
      </c>
      <c r="C346" s="110"/>
      <c r="D346" s="111"/>
      <c r="E346" s="109">
        <v>15</v>
      </c>
      <c r="F346" s="64"/>
      <c r="G346" s="64"/>
      <c r="H346" s="64"/>
      <c r="I346" s="64"/>
      <c r="J346" s="64"/>
      <c r="K346" s="64"/>
    </row>
    <row r="347" spans="1:11" ht="12">
      <c r="A347" s="109">
        <v>16</v>
      </c>
      <c r="E347" s="109">
        <v>16</v>
      </c>
      <c r="F347" s="64"/>
      <c r="G347" s="64"/>
      <c r="H347" s="64"/>
      <c r="I347" s="64"/>
      <c r="J347" s="64"/>
      <c r="K347" s="64"/>
    </row>
    <row r="348" spans="1:11" ht="12">
      <c r="A348" s="109">
        <v>17</v>
      </c>
      <c r="C348" s="16" t="s">
        <v>43</v>
      </c>
      <c r="E348" s="109">
        <v>17</v>
      </c>
      <c r="F348" s="64"/>
      <c r="G348" s="64"/>
      <c r="H348" s="64"/>
      <c r="I348" s="64"/>
      <c r="J348" s="64"/>
      <c r="K348" s="64"/>
    </row>
    <row r="349" spans="1:11" ht="12">
      <c r="A349" s="109">
        <v>18</v>
      </c>
      <c r="E349" s="109">
        <v>18</v>
      </c>
      <c r="F349" s="64"/>
      <c r="G349" s="64"/>
      <c r="H349" s="64"/>
      <c r="I349" s="64"/>
      <c r="J349" s="64" t="s">
        <v>43</v>
      </c>
      <c r="K349" s="64"/>
    </row>
    <row r="350" spans="1:11" ht="12">
      <c r="A350" s="109">
        <v>19</v>
      </c>
      <c r="E350" s="109">
        <v>19</v>
      </c>
      <c r="F350" s="64"/>
      <c r="G350" s="64"/>
      <c r="H350" s="64"/>
      <c r="I350" s="64"/>
      <c r="J350" s="64"/>
      <c r="K350" s="64"/>
    </row>
    <row r="351" spans="1:11" ht="12">
      <c r="A351" s="109"/>
      <c r="C351" s="110"/>
      <c r="E351" s="109"/>
      <c r="F351" s="106" t="s">
        <v>15</v>
      </c>
      <c r="G351" s="28" t="s">
        <v>15</v>
      </c>
      <c r="H351" s="29" t="s">
        <v>15</v>
      </c>
      <c r="I351" s="106" t="s">
        <v>15</v>
      </c>
      <c r="J351" s="28" t="s">
        <v>15</v>
      </c>
      <c r="K351" s="29" t="s">
        <v>15</v>
      </c>
    </row>
    <row r="352" spans="1:11" ht="12">
      <c r="A352" s="109">
        <v>20</v>
      </c>
      <c r="C352" s="110" t="s">
        <v>167</v>
      </c>
      <c r="E352" s="109">
        <v>20</v>
      </c>
      <c r="G352" s="79"/>
      <c r="H352" s="83">
        <f>SUM(H332:H350)</f>
        <v>0</v>
      </c>
      <c r="I352" s="83"/>
      <c r="J352" s="79"/>
      <c r="K352" s="83">
        <f>SUM(K332:K350)</f>
        <v>0</v>
      </c>
    </row>
    <row r="353" spans="1:11" ht="12">
      <c r="A353" s="112"/>
      <c r="C353" s="16"/>
      <c r="E353" s="59"/>
      <c r="F353" s="106" t="s">
        <v>15</v>
      </c>
      <c r="G353" s="28" t="s">
        <v>15</v>
      </c>
      <c r="H353" s="29" t="s">
        <v>15</v>
      </c>
      <c r="I353" s="106" t="s">
        <v>15</v>
      </c>
      <c r="J353" s="28" t="s">
        <v>15</v>
      </c>
      <c r="K353" s="29" t="s">
        <v>15</v>
      </c>
    </row>
    <row r="354" spans="3:11" ht="12">
      <c r="C354" s="1" t="s">
        <v>168</v>
      </c>
      <c r="F354" s="106"/>
      <c r="G354" s="28"/>
      <c r="H354" s="64"/>
      <c r="I354" s="106"/>
      <c r="J354" s="28"/>
      <c r="K354" s="64"/>
    </row>
    <row r="355" spans="3:11" ht="12">
      <c r="C355" s="1" t="s">
        <v>169</v>
      </c>
      <c r="F355" s="106"/>
      <c r="G355" s="28"/>
      <c r="H355" s="64"/>
      <c r="I355" s="106"/>
      <c r="J355" s="28"/>
      <c r="K355" s="64"/>
    </row>
    <row r="356" ht="12">
      <c r="A356" s="16"/>
    </row>
    <row r="357" spans="1:11" s="49" customFormat="1" ht="12">
      <c r="A357" s="24" t="str">
        <f>$A$83</f>
        <v>Institution No.:  </v>
      </c>
      <c r="E357" s="60"/>
      <c r="G357" s="61"/>
      <c r="H357" s="62"/>
      <c r="J357" s="61"/>
      <c r="K357" s="22" t="s">
        <v>170</v>
      </c>
    </row>
    <row r="358" spans="4:11" s="49" customFormat="1" ht="12">
      <c r="D358" s="76" t="s">
        <v>171</v>
      </c>
      <c r="E358" s="60"/>
      <c r="G358" s="61"/>
      <c r="H358" s="62"/>
      <c r="J358" s="61"/>
      <c r="K358" s="62"/>
    </row>
    <row r="359" spans="1:11" ht="12">
      <c r="A359" s="24" t="str">
        <f>$A$42</f>
        <v>NAME: </v>
      </c>
      <c r="C359" s="1" t="str">
        <f>$D$20</f>
        <v>University of Colorado</v>
      </c>
      <c r="F359" s="108"/>
      <c r="G359" s="102"/>
      <c r="H359" s="64"/>
      <c r="J359" s="21"/>
      <c r="K359" s="26" t="str">
        <f>$K$3</f>
        <v>Date: October 13, 2014</v>
      </c>
    </row>
    <row r="360" spans="1:11" ht="12">
      <c r="A360" s="27" t="s">
        <v>15</v>
      </c>
      <c r="B360" s="27" t="s">
        <v>15</v>
      </c>
      <c r="C360" s="27" t="s">
        <v>15</v>
      </c>
      <c r="D360" s="27" t="s">
        <v>15</v>
      </c>
      <c r="E360" s="27" t="s">
        <v>15</v>
      </c>
      <c r="F360" s="27" t="s">
        <v>15</v>
      </c>
      <c r="G360" s="28" t="s">
        <v>15</v>
      </c>
      <c r="H360" s="29" t="s">
        <v>15</v>
      </c>
      <c r="I360" s="27" t="s">
        <v>15</v>
      </c>
      <c r="J360" s="28" t="s">
        <v>15</v>
      </c>
      <c r="K360" s="29" t="s">
        <v>15</v>
      </c>
    </row>
    <row r="361" spans="1:11" ht="12">
      <c r="A361" s="30" t="s">
        <v>16</v>
      </c>
      <c r="E361" s="30" t="s">
        <v>16</v>
      </c>
      <c r="G361" s="32"/>
      <c r="H361" s="33" t="s">
        <v>18</v>
      </c>
      <c r="I361" s="31"/>
      <c r="J361" s="32"/>
      <c r="K361" s="33" t="s">
        <v>19</v>
      </c>
    </row>
    <row r="362" spans="1:11" ht="12">
      <c r="A362" s="30" t="s">
        <v>20</v>
      </c>
      <c r="C362" s="34" t="s">
        <v>78</v>
      </c>
      <c r="E362" s="30" t="s">
        <v>20</v>
      </c>
      <c r="G362" s="21"/>
      <c r="H362" s="33" t="s">
        <v>23</v>
      </c>
      <c r="J362" s="21"/>
      <c r="K362" s="33" t="s">
        <v>24</v>
      </c>
    </row>
    <row r="363" spans="1:11" ht="12">
      <c r="A363" s="27" t="s">
        <v>15</v>
      </c>
      <c r="B363" s="27" t="s">
        <v>15</v>
      </c>
      <c r="C363" s="27" t="s">
        <v>15</v>
      </c>
      <c r="D363" s="27" t="s">
        <v>15</v>
      </c>
      <c r="E363" s="27" t="s">
        <v>15</v>
      </c>
      <c r="F363" s="27" t="s">
        <v>15</v>
      </c>
      <c r="G363" s="28" t="s">
        <v>15</v>
      </c>
      <c r="H363" s="29" t="s">
        <v>15</v>
      </c>
      <c r="I363" s="27" t="s">
        <v>15</v>
      </c>
      <c r="J363" s="28" t="s">
        <v>15</v>
      </c>
      <c r="K363" s="29" t="s">
        <v>15</v>
      </c>
    </row>
    <row r="364" spans="1:10" ht="12">
      <c r="A364" s="109"/>
      <c r="C364" s="44" t="s">
        <v>172</v>
      </c>
      <c r="E364" s="109"/>
      <c r="G364" s="79"/>
      <c r="H364" s="79"/>
      <c r="I364" s="83"/>
      <c r="J364" s="79"/>
    </row>
    <row r="365" spans="1:11" ht="12">
      <c r="A365" s="109">
        <v>1</v>
      </c>
      <c r="C365" s="113" t="s">
        <v>173</v>
      </c>
      <c r="E365" s="109">
        <v>1</v>
      </c>
      <c r="G365" s="79"/>
      <c r="H365" s="79">
        <v>12344945.780000001</v>
      </c>
      <c r="I365" s="83"/>
      <c r="J365" s="79"/>
      <c r="K365" s="79">
        <v>12873956</v>
      </c>
    </row>
    <row r="366" spans="1:11" ht="12">
      <c r="A366" s="109">
        <v>2</v>
      </c>
      <c r="C366" s="17" t="s">
        <v>174</v>
      </c>
      <c r="E366" s="109">
        <v>2</v>
      </c>
      <c r="F366" s="17"/>
      <c r="G366" s="87"/>
      <c r="H366" s="87">
        <v>2968428</v>
      </c>
      <c r="I366" s="87"/>
      <c r="J366" s="87"/>
      <c r="K366" s="87">
        <v>3000000</v>
      </c>
    </row>
    <row r="367" spans="1:11" ht="12">
      <c r="A367" s="109">
        <v>3</v>
      </c>
      <c r="C367" s="17" t="s">
        <v>175</v>
      </c>
      <c r="E367" s="109">
        <v>3</v>
      </c>
      <c r="F367" s="17"/>
      <c r="G367" s="87"/>
      <c r="H367" s="87">
        <v>1541561.1399999997</v>
      </c>
      <c r="I367" s="87"/>
      <c r="J367" s="87"/>
      <c r="K367" s="87">
        <v>2042933</v>
      </c>
    </row>
    <row r="368" spans="1:11" ht="12">
      <c r="A368" s="109">
        <v>4</v>
      </c>
      <c r="C368" s="17" t="s">
        <v>176</v>
      </c>
      <c r="E368" s="109">
        <v>4</v>
      </c>
      <c r="F368" s="17"/>
      <c r="G368" s="87"/>
      <c r="H368" s="87"/>
      <c r="I368" s="87"/>
      <c r="J368" s="87"/>
      <c r="K368" s="87"/>
    </row>
    <row r="369" spans="1:11" ht="12">
      <c r="A369" s="109">
        <v>5</v>
      </c>
      <c r="C369" s="17" t="s">
        <v>177</v>
      </c>
      <c r="E369" s="109">
        <v>5</v>
      </c>
      <c r="F369" s="17"/>
      <c r="G369" s="87"/>
      <c r="H369" s="87"/>
      <c r="I369" s="87"/>
      <c r="J369" s="87"/>
      <c r="K369" s="87"/>
    </row>
    <row r="370" spans="1:11" ht="12">
      <c r="A370" s="109">
        <v>6</v>
      </c>
      <c r="C370" s="17" t="s">
        <v>178</v>
      </c>
      <c r="E370" s="109">
        <v>6</v>
      </c>
      <c r="F370" s="17"/>
      <c r="G370" s="87"/>
      <c r="H370" s="87"/>
      <c r="I370" s="87"/>
      <c r="J370" s="87"/>
      <c r="K370" s="87"/>
    </row>
    <row r="371" spans="1:11" ht="12">
      <c r="A371" s="109">
        <v>7</v>
      </c>
      <c r="C371" s="17" t="s">
        <v>179</v>
      </c>
      <c r="E371" s="109">
        <v>7</v>
      </c>
      <c r="F371" s="17"/>
      <c r="G371" s="87"/>
      <c r="H371" s="87"/>
      <c r="I371" s="87"/>
      <c r="J371" s="87"/>
      <c r="K371" s="87"/>
    </row>
    <row r="372" spans="1:11" ht="12">
      <c r="A372" s="109">
        <v>8</v>
      </c>
      <c r="C372" s="17" t="s">
        <v>180</v>
      </c>
      <c r="E372" s="109">
        <v>8</v>
      </c>
      <c r="F372" s="106"/>
      <c r="G372" s="28"/>
      <c r="H372" s="29"/>
      <c r="I372" s="106"/>
      <c r="J372" s="28"/>
      <c r="K372" s="29"/>
    </row>
    <row r="373" spans="1:11" ht="12">
      <c r="A373" s="109">
        <v>9</v>
      </c>
      <c r="C373" s="17"/>
      <c r="E373" s="109">
        <v>9</v>
      </c>
      <c r="F373" s="106"/>
      <c r="G373" s="28"/>
      <c r="H373" s="29"/>
      <c r="I373" s="106"/>
      <c r="J373" s="28"/>
      <c r="K373" s="29"/>
    </row>
    <row r="374" spans="1:11" ht="12">
      <c r="A374" s="109">
        <v>10</v>
      </c>
      <c r="C374" s="17"/>
      <c r="E374" s="109">
        <v>10</v>
      </c>
      <c r="F374" s="106"/>
      <c r="G374" s="28"/>
      <c r="H374" s="29"/>
      <c r="I374" s="106"/>
      <c r="J374" s="28"/>
      <c r="K374" s="29"/>
    </row>
    <row r="375" spans="1:11" ht="12">
      <c r="A375" s="109">
        <v>11</v>
      </c>
      <c r="C375" s="17"/>
      <c r="E375" s="109">
        <v>11</v>
      </c>
      <c r="F375" s="106"/>
      <c r="G375" s="28"/>
      <c r="H375" s="29"/>
      <c r="I375" s="106"/>
      <c r="J375" s="28"/>
      <c r="K375" s="29"/>
    </row>
    <row r="376" spans="1:11" ht="12">
      <c r="A376" s="109">
        <v>12</v>
      </c>
      <c r="C376" s="17"/>
      <c r="E376" s="109">
        <v>12</v>
      </c>
      <c r="F376" s="106"/>
      <c r="G376" s="28"/>
      <c r="H376" s="29"/>
      <c r="I376" s="106"/>
      <c r="J376" s="28"/>
      <c r="K376" s="29"/>
    </row>
    <row r="377" spans="1:11" ht="12">
      <c r="A377" s="109">
        <v>13</v>
      </c>
      <c r="C377" s="17"/>
      <c r="E377" s="109">
        <v>13</v>
      </c>
      <c r="F377" s="106"/>
      <c r="G377" s="28"/>
      <c r="H377" s="29"/>
      <c r="I377" s="106"/>
      <c r="J377" s="28"/>
      <c r="K377" s="29"/>
    </row>
    <row r="378" spans="1:11" ht="12">
      <c r="A378" s="109">
        <v>14</v>
      </c>
      <c r="C378" s="17"/>
      <c r="E378" s="109">
        <v>14</v>
      </c>
      <c r="F378" s="106"/>
      <c r="G378" s="28"/>
      <c r="H378" s="29"/>
      <c r="I378" s="106"/>
      <c r="J378" s="28"/>
      <c r="K378" s="29"/>
    </row>
    <row r="379" spans="1:11" ht="12">
      <c r="A379" s="109">
        <v>15</v>
      </c>
      <c r="E379" s="109">
        <v>15</v>
      </c>
      <c r="F379" s="17"/>
      <c r="G379" s="87"/>
      <c r="H379" s="87"/>
      <c r="I379" s="87"/>
      <c r="J379" s="87"/>
      <c r="K379" s="87"/>
    </row>
    <row r="380" spans="1:11" ht="12">
      <c r="A380" s="109"/>
      <c r="C380" s="17"/>
      <c r="E380" s="109"/>
      <c r="F380" s="17"/>
      <c r="G380" s="87"/>
      <c r="H380" s="87"/>
      <c r="I380" s="87"/>
      <c r="J380" s="87"/>
      <c r="K380" s="87"/>
    </row>
    <row r="381" spans="1:11" ht="12">
      <c r="A381" s="109">
        <v>16</v>
      </c>
      <c r="C381" s="17" t="s">
        <v>181</v>
      </c>
      <c r="E381" s="109">
        <v>16</v>
      </c>
      <c r="F381" s="17"/>
      <c r="G381" s="87"/>
      <c r="H381" s="87">
        <v>4462.8</v>
      </c>
      <c r="I381" s="87"/>
      <c r="J381" s="87"/>
      <c r="K381" s="87"/>
    </row>
    <row r="382" spans="1:11" ht="12">
      <c r="A382" s="109">
        <v>17</v>
      </c>
      <c r="C382" s="17" t="s">
        <v>182</v>
      </c>
      <c r="E382" s="109">
        <v>17</v>
      </c>
      <c r="F382" s="17"/>
      <c r="G382" s="87"/>
      <c r="H382" s="87"/>
      <c r="I382" s="87"/>
      <c r="J382" s="87"/>
      <c r="K382" s="87"/>
    </row>
    <row r="383" spans="1:11" ht="12">
      <c r="A383" s="109">
        <v>18</v>
      </c>
      <c r="C383" s="17" t="s">
        <v>183</v>
      </c>
      <c r="E383" s="109">
        <v>18</v>
      </c>
      <c r="F383" s="17"/>
      <c r="G383" s="87"/>
      <c r="H383" s="87"/>
      <c r="I383" s="87"/>
      <c r="J383" s="87"/>
      <c r="K383" s="87"/>
    </row>
    <row r="384" spans="1:11" ht="12">
      <c r="A384" s="109">
        <v>19</v>
      </c>
      <c r="C384" s="17" t="s">
        <v>43</v>
      </c>
      <c r="E384" s="109">
        <v>19</v>
      </c>
      <c r="F384" s="17"/>
      <c r="G384" s="87"/>
      <c r="H384" s="87"/>
      <c r="I384" s="87"/>
      <c r="J384" s="87"/>
      <c r="K384" s="87"/>
    </row>
    <row r="385" spans="1:11" ht="12">
      <c r="A385" s="1">
        <v>20</v>
      </c>
      <c r="C385" s="17"/>
      <c r="E385" s="1">
        <v>20</v>
      </c>
      <c r="F385" s="106"/>
      <c r="G385" s="28"/>
      <c r="H385" s="29"/>
      <c r="I385" s="106"/>
      <c r="J385" s="28"/>
      <c r="K385" s="29"/>
    </row>
    <row r="386" spans="1:11" ht="12">
      <c r="A386" s="1">
        <v>21</v>
      </c>
      <c r="C386" s="17"/>
      <c r="E386" s="1">
        <v>21</v>
      </c>
      <c r="F386" s="106"/>
      <c r="G386" s="28"/>
      <c r="H386" s="29"/>
      <c r="I386" s="106"/>
      <c r="J386" s="28"/>
      <c r="K386" s="29"/>
    </row>
    <row r="387" spans="1:11" ht="12">
      <c r="A387" s="1">
        <v>22</v>
      </c>
      <c r="C387" s="17"/>
      <c r="E387" s="1">
        <v>22</v>
      </c>
      <c r="F387" s="106"/>
      <c r="G387" s="28"/>
      <c r="H387" s="29"/>
      <c r="I387" s="106"/>
      <c r="J387" s="28"/>
      <c r="K387" s="29"/>
    </row>
    <row r="388" spans="1:11" ht="12">
      <c r="A388" s="1">
        <v>23</v>
      </c>
      <c r="C388" s="17"/>
      <c r="E388" s="1">
        <v>23</v>
      </c>
      <c r="F388" s="106"/>
      <c r="G388" s="28"/>
      <c r="H388" s="29"/>
      <c r="I388" s="106"/>
      <c r="J388" s="28"/>
      <c r="K388" s="29"/>
    </row>
    <row r="389" spans="1:11" ht="12">
      <c r="A389" s="1">
        <v>24</v>
      </c>
      <c r="C389" s="17"/>
      <c r="E389" s="1">
        <v>24</v>
      </c>
      <c r="F389" s="106"/>
      <c r="G389" s="28"/>
      <c r="H389" s="29"/>
      <c r="I389" s="106"/>
      <c r="J389" s="28"/>
      <c r="K389" s="29"/>
    </row>
    <row r="390" spans="1:11" ht="12">
      <c r="A390" s="109"/>
      <c r="C390" s="17"/>
      <c r="E390" s="109"/>
      <c r="F390" s="106" t="s">
        <v>15</v>
      </c>
      <c r="G390" s="28" t="s">
        <v>15</v>
      </c>
      <c r="H390" s="29"/>
      <c r="I390" s="106"/>
      <c r="J390" s="28"/>
      <c r="K390" s="29"/>
    </row>
    <row r="391" spans="1:11" ht="12">
      <c r="A391" s="109">
        <v>25</v>
      </c>
      <c r="C391" s="16" t="s">
        <v>184</v>
      </c>
      <c r="E391" s="109">
        <v>25</v>
      </c>
      <c r="G391" s="79"/>
      <c r="H391" s="83">
        <f>SUM(H365:H389)</f>
        <v>16859397.720000003</v>
      </c>
      <c r="I391" s="83"/>
      <c r="J391" s="79"/>
      <c r="K391" s="83">
        <f>SUM(K365:K389)</f>
        <v>17916889</v>
      </c>
    </row>
    <row r="392" spans="1:11" ht="12">
      <c r="A392" s="109"/>
      <c r="C392" s="16"/>
      <c r="E392" s="109"/>
      <c r="F392" s="106" t="s">
        <v>15</v>
      </c>
      <c r="G392" s="28" t="s">
        <v>15</v>
      </c>
      <c r="H392" s="29"/>
      <c r="I392" s="106"/>
      <c r="J392" s="28"/>
      <c r="K392" s="29"/>
    </row>
    <row r="393" spans="1:11" ht="12">
      <c r="A393" s="109">
        <v>26</v>
      </c>
      <c r="C393" s="16" t="s">
        <v>185</v>
      </c>
      <c r="E393" s="109">
        <v>26</v>
      </c>
      <c r="G393" s="79"/>
      <c r="H393" s="79">
        <v>-3446536</v>
      </c>
      <c r="I393" s="83"/>
      <c r="J393" s="79"/>
      <c r="K393" s="79">
        <v>0</v>
      </c>
    </row>
    <row r="394" spans="1:11" ht="12">
      <c r="A394" s="109">
        <v>27</v>
      </c>
      <c r="E394" s="109">
        <v>27</v>
      </c>
      <c r="G394" s="79"/>
      <c r="H394" s="79"/>
      <c r="I394" s="83"/>
      <c r="J394" s="79"/>
      <c r="K394" s="79"/>
    </row>
    <row r="395" spans="1:11" ht="12">
      <c r="A395" s="109">
        <v>28</v>
      </c>
      <c r="E395" s="109">
        <v>28</v>
      </c>
      <c r="G395" s="83"/>
      <c r="H395" s="83"/>
      <c r="I395" s="83"/>
      <c r="J395" s="83"/>
      <c r="K395" s="83"/>
    </row>
    <row r="396" spans="1:11" ht="12">
      <c r="A396" s="109">
        <v>29</v>
      </c>
      <c r="C396" s="1" t="s">
        <v>43</v>
      </c>
      <c r="E396" s="109">
        <v>29</v>
      </c>
      <c r="G396" s="83"/>
      <c r="H396" s="83"/>
      <c r="I396" s="83"/>
      <c r="J396" s="83"/>
      <c r="K396" s="83"/>
    </row>
    <row r="397" spans="1:11" ht="12">
      <c r="A397" s="109"/>
      <c r="C397" s="110"/>
      <c r="E397" s="109"/>
      <c r="F397" s="106" t="s">
        <v>15</v>
      </c>
      <c r="G397" s="28" t="s">
        <v>15</v>
      </c>
      <c r="H397" s="29"/>
      <c r="I397" s="106"/>
      <c r="J397" s="28"/>
      <c r="K397" s="29"/>
    </row>
    <row r="398" spans="1:11" ht="12">
      <c r="A398" s="109">
        <v>30</v>
      </c>
      <c r="C398" s="110" t="s">
        <v>186</v>
      </c>
      <c r="E398" s="109">
        <v>30</v>
      </c>
      <c r="G398" s="79"/>
      <c r="H398" s="83">
        <f>SUM(H391:H396)</f>
        <v>13412861.720000003</v>
      </c>
      <c r="I398" s="83"/>
      <c r="J398" s="79"/>
      <c r="K398" s="83">
        <f>SUM(K391:K396)</f>
        <v>17916889</v>
      </c>
    </row>
    <row r="399" spans="1:11" ht="12">
      <c r="A399" s="112"/>
      <c r="C399" s="16"/>
      <c r="E399" s="59"/>
      <c r="F399" s="106" t="s">
        <v>15</v>
      </c>
      <c r="G399" s="28" t="s">
        <v>15</v>
      </c>
      <c r="H399" s="29" t="s">
        <v>15</v>
      </c>
      <c r="I399" s="106" t="s">
        <v>15</v>
      </c>
      <c r="J399" s="28" t="s">
        <v>15</v>
      </c>
      <c r="K399" s="29" t="s">
        <v>15</v>
      </c>
    </row>
    <row r="400" spans="3:11" ht="12">
      <c r="C400" s="1" t="s">
        <v>168</v>
      </c>
      <c r="F400" s="106"/>
      <c r="G400" s="28"/>
      <c r="H400" s="64"/>
      <c r="I400" s="106"/>
      <c r="J400" s="28"/>
      <c r="K400" s="64"/>
    </row>
    <row r="401" spans="3:11" ht="12">
      <c r="C401" s="1" t="s">
        <v>169</v>
      </c>
      <c r="F401" s="106"/>
      <c r="G401" s="28"/>
      <c r="H401" s="64"/>
      <c r="I401" s="106"/>
      <c r="J401" s="28"/>
      <c r="K401" s="64"/>
    </row>
    <row r="402" spans="3:11" ht="12">
      <c r="C402" s="1" t="s">
        <v>187</v>
      </c>
      <c r="F402" s="106"/>
      <c r="G402" s="28"/>
      <c r="H402" s="64"/>
      <c r="I402" s="106"/>
      <c r="J402" s="28"/>
      <c r="K402" s="64"/>
    </row>
    <row r="403" spans="3:11" ht="12">
      <c r="C403" s="1" t="s">
        <v>188</v>
      </c>
      <c r="F403" s="106"/>
      <c r="G403" s="28"/>
      <c r="H403" s="64"/>
      <c r="I403" s="106"/>
      <c r="J403" s="28"/>
      <c r="K403" s="64"/>
    </row>
    <row r="404" spans="3:11" ht="12">
      <c r="C404" s="1" t="s">
        <v>189</v>
      </c>
      <c r="F404" s="106"/>
      <c r="G404" s="28"/>
      <c r="H404" s="64"/>
      <c r="I404" s="106"/>
      <c r="J404" s="28"/>
      <c r="K404" s="64"/>
    </row>
    <row r="405" spans="3:11" ht="12">
      <c r="C405" s="1" t="s">
        <v>190</v>
      </c>
      <c r="F405" s="106"/>
      <c r="G405" s="28"/>
      <c r="H405" s="64"/>
      <c r="I405" s="106"/>
      <c r="J405" s="28"/>
      <c r="K405" s="64"/>
    </row>
    <row r="406" spans="6:11" ht="12">
      <c r="F406" s="106"/>
      <c r="G406" s="28"/>
      <c r="H406" s="64"/>
      <c r="I406" s="106"/>
      <c r="J406" s="28"/>
      <c r="K406" s="64"/>
    </row>
    <row r="407" spans="1:11" ht="12">
      <c r="A407" s="112"/>
      <c r="C407" s="16"/>
      <c r="E407" s="59"/>
      <c r="F407" s="106"/>
      <c r="G407" s="28"/>
      <c r="H407" s="29"/>
      <c r="I407" s="106"/>
      <c r="J407" s="28"/>
      <c r="K407" s="29"/>
    </row>
    <row r="410" spans="1:11" s="49" customFormat="1" ht="12">
      <c r="A410" s="24" t="str">
        <f>$A$83</f>
        <v>Institution No.:  </v>
      </c>
      <c r="E410" s="60"/>
      <c r="G410" s="61"/>
      <c r="H410" s="62"/>
      <c r="J410" s="61"/>
      <c r="K410" s="22" t="s">
        <v>191</v>
      </c>
    </row>
    <row r="411" spans="1:11" ht="12.75" customHeight="1">
      <c r="A411" s="63" t="s">
        <v>192</v>
      </c>
      <c r="B411" s="63"/>
      <c r="C411" s="63"/>
      <c r="D411" s="63"/>
      <c r="E411" s="63"/>
      <c r="F411" s="63"/>
      <c r="G411" s="63"/>
      <c r="H411" s="63"/>
      <c r="I411" s="63"/>
      <c r="J411" s="63"/>
      <c r="K411" s="63"/>
    </row>
    <row r="412" spans="1:11" ht="12">
      <c r="A412" s="24" t="str">
        <f>$A$42</f>
        <v>NAME: </v>
      </c>
      <c r="C412" s="1" t="str">
        <f>$D$20</f>
        <v>University of Colorado</v>
      </c>
      <c r="H412" s="64"/>
      <c r="J412" s="21"/>
      <c r="K412" s="26" t="str">
        <f>$K$3</f>
        <v>Date: October 13, 2014</v>
      </c>
    </row>
    <row r="413" spans="1:11" ht="12">
      <c r="A413" s="27" t="s">
        <v>15</v>
      </c>
      <c r="B413" s="27" t="s">
        <v>15</v>
      </c>
      <c r="C413" s="27" t="s">
        <v>15</v>
      </c>
      <c r="D413" s="27" t="s">
        <v>15</v>
      </c>
      <c r="E413" s="27" t="s">
        <v>15</v>
      </c>
      <c r="F413" s="27" t="s">
        <v>15</v>
      </c>
      <c r="G413" s="28" t="s">
        <v>15</v>
      </c>
      <c r="H413" s="29" t="s">
        <v>15</v>
      </c>
      <c r="I413" s="27" t="s">
        <v>15</v>
      </c>
      <c r="J413" s="28" t="s">
        <v>15</v>
      </c>
      <c r="K413" s="29" t="s">
        <v>15</v>
      </c>
    </row>
    <row r="414" spans="1:11" ht="12">
      <c r="A414" s="30" t="s">
        <v>16</v>
      </c>
      <c r="E414" s="30" t="s">
        <v>16</v>
      </c>
      <c r="F414" s="31"/>
      <c r="G414" s="32"/>
      <c r="H414" s="33" t="s">
        <v>18</v>
      </c>
      <c r="I414" s="31"/>
      <c r="J414" s="32"/>
      <c r="K414" s="33" t="s">
        <v>19</v>
      </c>
    </row>
    <row r="415" spans="1:11" ht="12">
      <c r="A415" s="30" t="s">
        <v>20</v>
      </c>
      <c r="C415" s="34" t="s">
        <v>78</v>
      </c>
      <c r="E415" s="30" t="s">
        <v>20</v>
      </c>
      <c r="F415" s="31"/>
      <c r="G415" s="32"/>
      <c r="H415" s="33" t="s">
        <v>23</v>
      </c>
      <c r="I415" s="31"/>
      <c r="J415" s="32"/>
      <c r="K415" s="33" t="s">
        <v>24</v>
      </c>
    </row>
    <row r="416" spans="1:11" ht="12">
      <c r="A416" s="27" t="s">
        <v>15</v>
      </c>
      <c r="B416" s="27" t="s">
        <v>15</v>
      </c>
      <c r="C416" s="27" t="s">
        <v>15</v>
      </c>
      <c r="D416" s="27" t="s">
        <v>15</v>
      </c>
      <c r="E416" s="27" t="s">
        <v>15</v>
      </c>
      <c r="F416" s="27" t="s">
        <v>15</v>
      </c>
      <c r="G416" s="28" t="s">
        <v>15</v>
      </c>
      <c r="H416" s="29" t="s">
        <v>15</v>
      </c>
      <c r="I416" s="27" t="s">
        <v>15</v>
      </c>
      <c r="J416" s="28" t="s">
        <v>15</v>
      </c>
      <c r="K416" s="29" t="s">
        <v>15</v>
      </c>
    </row>
    <row r="417" spans="1:11" ht="12">
      <c r="A417" s="114">
        <v>1</v>
      </c>
      <c r="C417" s="16" t="s">
        <v>193</v>
      </c>
      <c r="E417" s="114">
        <v>1</v>
      </c>
      <c r="F417" s="17"/>
      <c r="G417" s="18"/>
      <c r="I417" s="17"/>
      <c r="J417" s="18"/>
      <c r="K417" s="19"/>
    </row>
    <row r="418" spans="1:11" ht="12">
      <c r="A418" s="114">
        <f aca="true" t="shared" si="0" ref="A418:A440">(A417+1)</f>
        <v>2</v>
      </c>
      <c r="C418" s="16" t="s">
        <v>194</v>
      </c>
      <c r="E418" s="114">
        <f aca="true" t="shared" si="1" ref="E418:E440">(E417+1)</f>
        <v>2</v>
      </c>
      <c r="F418" s="17"/>
      <c r="G418" s="115"/>
      <c r="H418" s="115"/>
      <c r="I418" s="115"/>
      <c r="J418" s="115"/>
      <c r="K418" s="115"/>
    </row>
    <row r="419" spans="1:11" ht="12">
      <c r="A419" s="114">
        <f t="shared" si="0"/>
        <v>3</v>
      </c>
      <c r="C419" s="16"/>
      <c r="E419" s="114">
        <f t="shared" si="1"/>
        <v>3</v>
      </c>
      <c r="F419" s="17"/>
      <c r="G419" s="115"/>
      <c r="H419" s="115"/>
      <c r="I419" s="115"/>
      <c r="J419" s="115"/>
      <c r="K419" s="115"/>
    </row>
    <row r="420" spans="1:11" ht="12">
      <c r="A420" s="114">
        <f t="shared" si="0"/>
        <v>4</v>
      </c>
      <c r="C420" s="16"/>
      <c r="E420" s="114">
        <f t="shared" si="1"/>
        <v>4</v>
      </c>
      <c r="F420" s="17"/>
      <c r="G420" s="115"/>
      <c r="H420" s="115"/>
      <c r="I420" s="115"/>
      <c r="J420" s="115"/>
      <c r="K420" s="115"/>
    </row>
    <row r="421" spans="1:11" ht="12">
      <c r="A421" s="114">
        <f>(A420+1)</f>
        <v>5</v>
      </c>
      <c r="C421" s="17"/>
      <c r="E421" s="114">
        <f>(E420+1)</f>
        <v>5</v>
      </c>
      <c r="F421" s="17"/>
      <c r="G421" s="115"/>
      <c r="H421" s="115"/>
      <c r="I421" s="115"/>
      <c r="J421" s="115"/>
      <c r="K421" s="115"/>
    </row>
    <row r="422" spans="1:11" ht="12">
      <c r="A422" s="114">
        <f t="shared" si="0"/>
        <v>6</v>
      </c>
      <c r="C422" s="17"/>
      <c r="E422" s="114">
        <f t="shared" si="1"/>
        <v>6</v>
      </c>
      <c r="F422" s="17"/>
      <c r="G422" s="115"/>
      <c r="H422" s="115"/>
      <c r="I422" s="115"/>
      <c r="J422" s="115"/>
      <c r="K422" s="115"/>
    </row>
    <row r="423" spans="1:11" ht="12">
      <c r="A423" s="114">
        <f>(A422+1)</f>
        <v>7</v>
      </c>
      <c r="C423" s="16"/>
      <c r="E423" s="114">
        <f>(E422+1)</f>
        <v>7</v>
      </c>
      <c r="F423" s="17"/>
      <c r="G423" s="115"/>
      <c r="H423" s="115"/>
      <c r="I423" s="115"/>
      <c r="J423" s="115"/>
      <c r="K423" s="115"/>
    </row>
    <row r="424" spans="1:11" ht="12">
      <c r="A424" s="114">
        <f>(A423+1)</f>
        <v>8</v>
      </c>
      <c r="C424" s="17"/>
      <c r="E424" s="114">
        <f>(E423+1)</f>
        <v>8</v>
      </c>
      <c r="F424" s="17"/>
      <c r="G424" s="115"/>
      <c r="H424" s="115"/>
      <c r="I424" s="115"/>
      <c r="J424" s="115"/>
      <c r="K424" s="115"/>
    </row>
    <row r="425" spans="1:11" ht="12">
      <c r="A425" s="114">
        <f t="shared" si="0"/>
        <v>9</v>
      </c>
      <c r="C425" s="17"/>
      <c r="E425" s="114">
        <f t="shared" si="1"/>
        <v>9</v>
      </c>
      <c r="F425" s="17"/>
      <c r="G425" s="115"/>
      <c r="H425" s="115"/>
      <c r="I425" s="115"/>
      <c r="J425" s="115"/>
      <c r="K425" s="115"/>
    </row>
    <row r="426" spans="1:11" ht="12">
      <c r="A426" s="114">
        <f t="shared" si="0"/>
        <v>10</v>
      </c>
      <c r="E426" s="114">
        <f t="shared" si="1"/>
        <v>10</v>
      </c>
      <c r="F426" s="17"/>
      <c r="G426" s="115"/>
      <c r="H426" s="115"/>
      <c r="I426" s="115"/>
      <c r="J426" s="115"/>
      <c r="K426" s="115"/>
    </row>
    <row r="427" spans="1:11" ht="12">
      <c r="A427" s="114">
        <f t="shared" si="0"/>
        <v>11</v>
      </c>
      <c r="E427" s="114">
        <f t="shared" si="1"/>
        <v>11</v>
      </c>
      <c r="F427" s="17"/>
      <c r="G427" s="115"/>
      <c r="H427" s="115"/>
      <c r="I427" s="115"/>
      <c r="J427" s="115"/>
      <c r="K427" s="115"/>
    </row>
    <row r="428" spans="1:11" ht="12">
      <c r="A428" s="114">
        <f t="shared" si="0"/>
        <v>12</v>
      </c>
      <c r="E428" s="114">
        <f t="shared" si="1"/>
        <v>12</v>
      </c>
      <c r="F428" s="17"/>
      <c r="G428" s="115"/>
      <c r="H428" s="115"/>
      <c r="I428" s="115"/>
      <c r="J428" s="115"/>
      <c r="K428" s="115"/>
    </row>
    <row r="429" spans="1:11" ht="12">
      <c r="A429" s="114">
        <f t="shared" si="0"/>
        <v>13</v>
      </c>
      <c r="C429" s="17"/>
      <c r="E429" s="114">
        <f t="shared" si="1"/>
        <v>13</v>
      </c>
      <c r="F429" s="17"/>
      <c r="G429" s="115"/>
      <c r="H429" s="115"/>
      <c r="I429" s="115"/>
      <c r="J429" s="115"/>
      <c r="K429" s="115"/>
    </row>
    <row r="430" spans="1:11" ht="12">
      <c r="A430" s="114">
        <f t="shared" si="0"/>
        <v>14</v>
      </c>
      <c r="C430" s="17" t="s">
        <v>195</v>
      </c>
      <c r="E430" s="114">
        <f t="shared" si="1"/>
        <v>14</v>
      </c>
      <c r="F430" s="17"/>
      <c r="G430" s="115"/>
      <c r="H430" s="115"/>
      <c r="I430" s="115"/>
      <c r="J430" s="115"/>
      <c r="K430" s="115"/>
    </row>
    <row r="431" spans="1:11" ht="12">
      <c r="A431" s="114">
        <f t="shared" si="0"/>
        <v>15</v>
      </c>
      <c r="C431" s="17"/>
      <c r="E431" s="114">
        <f t="shared" si="1"/>
        <v>15</v>
      </c>
      <c r="F431" s="17"/>
      <c r="G431" s="115"/>
      <c r="H431" s="115"/>
      <c r="I431" s="115"/>
      <c r="J431" s="115"/>
      <c r="K431" s="115"/>
    </row>
    <row r="432" spans="1:11" ht="12">
      <c r="A432" s="114">
        <f t="shared" si="0"/>
        <v>16</v>
      </c>
      <c r="C432" s="17"/>
      <c r="E432" s="114">
        <f t="shared" si="1"/>
        <v>16</v>
      </c>
      <c r="F432" s="17"/>
      <c r="G432" s="115"/>
      <c r="H432" s="115"/>
      <c r="I432" s="115"/>
      <c r="J432" s="115"/>
      <c r="K432" s="115"/>
    </row>
    <row r="433" spans="1:11" ht="12">
      <c r="A433" s="114">
        <f t="shared" si="0"/>
        <v>17</v>
      </c>
      <c r="C433" s="17"/>
      <c r="E433" s="114">
        <f t="shared" si="1"/>
        <v>17</v>
      </c>
      <c r="F433" s="17"/>
      <c r="G433" s="115"/>
      <c r="H433" s="115"/>
      <c r="I433" s="115"/>
      <c r="J433" s="115"/>
      <c r="K433" s="115"/>
    </row>
    <row r="434" spans="1:11" ht="12">
      <c r="A434" s="114">
        <f t="shared" si="0"/>
        <v>18</v>
      </c>
      <c r="C434" s="17"/>
      <c r="E434" s="114">
        <f t="shared" si="1"/>
        <v>18</v>
      </c>
      <c r="F434" s="17"/>
      <c r="G434" s="115"/>
      <c r="H434" s="115"/>
      <c r="I434" s="115"/>
      <c r="J434" s="115"/>
      <c r="K434" s="115"/>
    </row>
    <row r="435" spans="1:11" ht="12">
      <c r="A435" s="114">
        <f t="shared" si="0"/>
        <v>19</v>
      </c>
      <c r="C435" s="17"/>
      <c r="E435" s="114">
        <f t="shared" si="1"/>
        <v>19</v>
      </c>
      <c r="F435" s="17"/>
      <c r="G435" s="115"/>
      <c r="H435" s="115"/>
      <c r="I435" s="115"/>
      <c r="J435" s="115"/>
      <c r="K435" s="115"/>
    </row>
    <row r="436" spans="1:11" ht="12">
      <c r="A436" s="114">
        <f t="shared" si="0"/>
        <v>20</v>
      </c>
      <c r="C436" s="17"/>
      <c r="E436" s="114">
        <f t="shared" si="1"/>
        <v>20</v>
      </c>
      <c r="F436" s="17"/>
      <c r="G436" s="115"/>
      <c r="H436" s="115"/>
      <c r="I436" s="115"/>
      <c r="J436" s="115"/>
      <c r="K436" s="115"/>
    </row>
    <row r="437" spans="1:11" ht="12">
      <c r="A437" s="114">
        <f t="shared" si="0"/>
        <v>21</v>
      </c>
      <c r="C437" s="17"/>
      <c r="E437" s="114">
        <f t="shared" si="1"/>
        <v>21</v>
      </c>
      <c r="F437" s="17"/>
      <c r="G437" s="115"/>
      <c r="H437" s="115"/>
      <c r="I437" s="115"/>
      <c r="J437" s="115"/>
      <c r="K437" s="115"/>
    </row>
    <row r="438" spans="1:11" ht="12">
      <c r="A438" s="114">
        <f t="shared" si="0"/>
        <v>22</v>
      </c>
      <c r="C438" s="17"/>
      <c r="E438" s="114">
        <f t="shared" si="1"/>
        <v>22</v>
      </c>
      <c r="F438" s="17"/>
      <c r="G438" s="115"/>
      <c r="H438" s="115"/>
      <c r="I438" s="115"/>
      <c r="J438" s="115"/>
      <c r="K438" s="115"/>
    </row>
    <row r="439" spans="1:11" ht="12">
      <c r="A439" s="114">
        <f t="shared" si="0"/>
        <v>23</v>
      </c>
      <c r="C439" s="17"/>
      <c r="E439" s="114">
        <f t="shared" si="1"/>
        <v>23</v>
      </c>
      <c r="F439" s="17"/>
      <c r="G439" s="115"/>
      <c r="H439" s="115"/>
      <c r="I439" s="115"/>
      <c r="J439" s="115"/>
      <c r="K439" s="115"/>
    </row>
    <row r="440" spans="1:11" ht="12">
      <c r="A440" s="114">
        <f t="shared" si="0"/>
        <v>24</v>
      </c>
      <c r="C440" s="17"/>
      <c r="E440" s="114">
        <f t="shared" si="1"/>
        <v>24</v>
      </c>
      <c r="F440" s="17"/>
      <c r="G440" s="115"/>
      <c r="H440" s="115"/>
      <c r="I440" s="115"/>
      <c r="J440" s="115"/>
      <c r="K440" s="115"/>
    </row>
    <row r="441" spans="1:11" ht="12">
      <c r="A441" s="116"/>
      <c r="E441" s="116"/>
      <c r="F441" s="106" t="s">
        <v>15</v>
      </c>
      <c r="G441" s="28" t="s">
        <v>15</v>
      </c>
      <c r="H441" s="29"/>
      <c r="I441" s="106"/>
      <c r="J441" s="28"/>
      <c r="K441" s="29"/>
    </row>
    <row r="442" spans="1:11" ht="12">
      <c r="A442" s="114">
        <f>(A440+1)</f>
        <v>25</v>
      </c>
      <c r="C442" s="16" t="s">
        <v>196</v>
      </c>
      <c r="E442" s="114">
        <f>(E440+1)</f>
        <v>25</v>
      </c>
      <c r="G442" s="117"/>
      <c r="H442" s="118">
        <f>SUM(H417:H440)</f>
        <v>0</v>
      </c>
      <c r="I442" s="118"/>
      <c r="J442" s="117"/>
      <c r="K442" s="118">
        <f>SUM(K417:K440)</f>
        <v>0</v>
      </c>
    </row>
    <row r="443" spans="1:11" ht="12">
      <c r="A443" s="114"/>
      <c r="C443" s="16"/>
      <c r="E443" s="114"/>
      <c r="F443" s="106" t="s">
        <v>15</v>
      </c>
      <c r="G443" s="28" t="s">
        <v>15</v>
      </c>
      <c r="H443" s="29"/>
      <c r="I443" s="106"/>
      <c r="J443" s="28"/>
      <c r="K443" s="29"/>
    </row>
    <row r="444" ht="12">
      <c r="E444" s="59"/>
    </row>
    <row r="445" ht="12">
      <c r="E445" s="59"/>
    </row>
    <row r="447" spans="5:11" ht="12">
      <c r="E447" s="59"/>
      <c r="G447" s="21"/>
      <c r="H447" s="64"/>
      <c r="J447" s="21"/>
      <c r="K447" s="64"/>
    </row>
    <row r="448" spans="1:11" s="49" customFormat="1" ht="12">
      <c r="A448" s="24" t="str">
        <f>$A$83</f>
        <v>Institution No.:  </v>
      </c>
      <c r="E448" s="60"/>
      <c r="G448" s="61"/>
      <c r="H448" s="62"/>
      <c r="J448" s="61"/>
      <c r="K448" s="22" t="s">
        <v>197</v>
      </c>
    </row>
    <row r="449" spans="1:11" s="49" customFormat="1" ht="12">
      <c r="A449" s="119" t="s">
        <v>198</v>
      </c>
      <c r="B449" s="119"/>
      <c r="C449" s="119"/>
      <c r="D449" s="119"/>
      <c r="E449" s="119"/>
      <c r="F449" s="119"/>
      <c r="G449" s="119"/>
      <c r="H449" s="119"/>
      <c r="I449" s="119"/>
      <c r="J449" s="119"/>
      <c r="K449" s="119"/>
    </row>
    <row r="450" spans="1:11" ht="12">
      <c r="A450" s="24" t="str">
        <f>$A$42</f>
        <v>NAME: </v>
      </c>
      <c r="C450" s="1" t="str">
        <f>$D$20</f>
        <v>University of Colorado</v>
      </c>
      <c r="G450" s="120"/>
      <c r="H450" s="64"/>
      <c r="J450" s="21"/>
      <c r="K450" s="26" t="str">
        <f>$K$3</f>
        <v>Date: October 13, 2014</v>
      </c>
    </row>
    <row r="451" spans="1:11" ht="12">
      <c r="A451" s="27" t="s">
        <v>15</v>
      </c>
      <c r="B451" s="27" t="s">
        <v>15</v>
      </c>
      <c r="C451" s="27" t="s">
        <v>15</v>
      </c>
      <c r="D451" s="27" t="s">
        <v>15</v>
      </c>
      <c r="E451" s="27" t="s">
        <v>15</v>
      </c>
      <c r="F451" s="27" t="s">
        <v>15</v>
      </c>
      <c r="G451" s="28" t="s">
        <v>15</v>
      </c>
      <c r="H451" s="29" t="s">
        <v>15</v>
      </c>
      <c r="I451" s="27" t="s">
        <v>15</v>
      </c>
      <c r="J451" s="28" t="s">
        <v>15</v>
      </c>
      <c r="K451" s="29" t="s">
        <v>15</v>
      </c>
    </row>
    <row r="452" spans="1:11" ht="12">
      <c r="A452" s="30" t="s">
        <v>16</v>
      </c>
      <c r="E452" s="30" t="s">
        <v>16</v>
      </c>
      <c r="F452" s="31"/>
      <c r="G452" s="32"/>
      <c r="H452" s="33" t="s">
        <v>18</v>
      </c>
      <c r="I452" s="31"/>
      <c r="J452" s="32"/>
      <c r="K452" s="33" t="s">
        <v>19</v>
      </c>
    </row>
    <row r="453" spans="1:11" ht="12">
      <c r="A453" s="30" t="s">
        <v>20</v>
      </c>
      <c r="C453" s="34" t="s">
        <v>78</v>
      </c>
      <c r="E453" s="30" t="s">
        <v>20</v>
      </c>
      <c r="F453" s="31"/>
      <c r="G453" s="32" t="s">
        <v>22</v>
      </c>
      <c r="H453" s="33" t="s">
        <v>23</v>
      </c>
      <c r="I453" s="31"/>
      <c r="J453" s="32" t="s">
        <v>22</v>
      </c>
      <c r="K453" s="33" t="s">
        <v>24</v>
      </c>
    </row>
    <row r="454" spans="1:11" ht="12">
      <c r="A454" s="27" t="s">
        <v>15</v>
      </c>
      <c r="B454" s="27" t="s">
        <v>15</v>
      </c>
      <c r="C454" s="27" t="s">
        <v>15</v>
      </c>
      <c r="D454" s="27" t="s">
        <v>15</v>
      </c>
      <c r="E454" s="27" t="s">
        <v>15</v>
      </c>
      <c r="F454" s="27" t="s">
        <v>15</v>
      </c>
      <c r="G454" s="28" t="s">
        <v>15</v>
      </c>
      <c r="H454" s="29" t="s">
        <v>15</v>
      </c>
      <c r="I454" s="27" t="s">
        <v>15</v>
      </c>
      <c r="J454" s="28" t="s">
        <v>15</v>
      </c>
      <c r="K454" s="29" t="s">
        <v>15</v>
      </c>
    </row>
    <row r="455" spans="1:11" ht="12">
      <c r="A455" s="15">
        <v>1</v>
      </c>
      <c r="B455" s="27"/>
      <c r="C455" s="16" t="s">
        <v>199</v>
      </c>
      <c r="D455" s="27"/>
      <c r="E455" s="15">
        <v>1</v>
      </c>
      <c r="F455" s="27"/>
      <c r="G455" s="121">
        <v>517.97</v>
      </c>
      <c r="H455" s="345">
        <v>44354798.91</v>
      </c>
      <c r="I455" s="121"/>
      <c r="J455" s="121">
        <v>528.4558415625199</v>
      </c>
      <c r="K455" s="346">
        <v>46610304</v>
      </c>
    </row>
    <row r="456" spans="1:11" ht="12">
      <c r="A456" s="15">
        <v>2</v>
      </c>
      <c r="B456" s="27"/>
      <c r="C456" s="16" t="s">
        <v>200</v>
      </c>
      <c r="D456" s="27"/>
      <c r="E456" s="15">
        <v>2</v>
      </c>
      <c r="F456" s="27"/>
      <c r="G456" s="28"/>
      <c r="H456" s="345">
        <v>13055482</v>
      </c>
      <c r="I456" s="27"/>
      <c r="J456" s="121"/>
      <c r="K456" s="347">
        <v>14279321</v>
      </c>
    </row>
    <row r="457" spans="1:11" ht="12">
      <c r="A457" s="15">
        <v>3</v>
      </c>
      <c r="C457" s="16" t="s">
        <v>201</v>
      </c>
      <c r="E457" s="15">
        <v>3</v>
      </c>
      <c r="F457" s="17"/>
      <c r="G457" s="121">
        <v>164.55</v>
      </c>
      <c r="H457" s="345">
        <v>7871480.89</v>
      </c>
      <c r="I457" s="123"/>
      <c r="J457" s="121">
        <v>180.62407292472903</v>
      </c>
      <c r="K457" s="123">
        <v>8899619</v>
      </c>
    </row>
    <row r="458" spans="1:11" ht="12">
      <c r="A458" s="15">
        <v>4</v>
      </c>
      <c r="C458" s="16" t="s">
        <v>202</v>
      </c>
      <c r="E458" s="15">
        <v>4</v>
      </c>
      <c r="F458" s="17"/>
      <c r="G458" s="121"/>
      <c r="H458" s="345">
        <v>576332.1599999999</v>
      </c>
      <c r="I458" s="123"/>
      <c r="J458" s="121"/>
      <c r="K458" s="123">
        <v>691054</v>
      </c>
    </row>
    <row r="459" spans="1:11" ht="12">
      <c r="A459" s="15">
        <v>5</v>
      </c>
      <c r="C459" s="16" t="s">
        <v>203</v>
      </c>
      <c r="E459" s="15">
        <v>5</v>
      </c>
      <c r="F459" s="17"/>
      <c r="G459" s="121">
        <f>G455+G457</f>
        <v>682.52</v>
      </c>
      <c r="H459" s="345">
        <f>SUM(H455:H458)</f>
        <v>65858093.95999999</v>
      </c>
      <c r="I459" s="123"/>
      <c r="J459" s="121">
        <f>SUM(J455:J458)</f>
        <v>709.079914487249</v>
      </c>
      <c r="K459" s="346">
        <f>SUM(K455:K458)</f>
        <v>70480298</v>
      </c>
    </row>
    <row r="460" spans="1:11" ht="12">
      <c r="A460" s="15">
        <v>6</v>
      </c>
      <c r="C460" s="16" t="s">
        <v>204</v>
      </c>
      <c r="E460" s="15">
        <v>6</v>
      </c>
      <c r="F460" s="17"/>
      <c r="G460" s="121">
        <v>68.99000000000001</v>
      </c>
      <c r="H460" s="345">
        <v>4727110.300000001</v>
      </c>
      <c r="I460" s="123"/>
      <c r="J460" s="121">
        <v>66.40439150500544</v>
      </c>
      <c r="K460" s="346">
        <f>4686446</f>
        <v>4686446</v>
      </c>
    </row>
    <row r="461" spans="1:11" ht="12">
      <c r="A461" s="15">
        <v>7</v>
      </c>
      <c r="C461" s="16" t="s">
        <v>205</v>
      </c>
      <c r="E461" s="15">
        <v>7</v>
      </c>
      <c r="F461" s="17"/>
      <c r="G461" s="121"/>
      <c r="H461" s="345">
        <v>1523025.6400000001</v>
      </c>
      <c r="I461" s="123"/>
      <c r="J461" s="121"/>
      <c r="K461" s="346">
        <v>1440809</v>
      </c>
    </row>
    <row r="462" spans="1:11" ht="12">
      <c r="A462" s="15">
        <v>8</v>
      </c>
      <c r="C462" s="16" t="s">
        <v>206</v>
      </c>
      <c r="E462" s="15">
        <v>8</v>
      </c>
      <c r="F462" s="17"/>
      <c r="G462" s="121">
        <f>G459+G460+G461</f>
        <v>751.51</v>
      </c>
      <c r="H462" s="345">
        <f>H459+H460+H461</f>
        <v>72108229.89999999</v>
      </c>
      <c r="I462" s="121"/>
      <c r="J462" s="121">
        <f>J459+J460+J461</f>
        <v>775.4843059922543</v>
      </c>
      <c r="K462" s="346">
        <f>K459+K460+K461</f>
        <v>76607553</v>
      </c>
    </row>
    <row r="463" spans="1:11" ht="12">
      <c r="A463" s="15">
        <v>9</v>
      </c>
      <c r="E463" s="15">
        <v>9</v>
      </c>
      <c r="F463" s="17"/>
      <c r="G463" s="121"/>
      <c r="H463" s="345"/>
      <c r="I463" s="118"/>
      <c r="J463" s="121"/>
      <c r="K463" s="123"/>
    </row>
    <row r="464" spans="1:11" ht="12">
      <c r="A464" s="15">
        <v>10</v>
      </c>
      <c r="C464" s="16" t="s">
        <v>207</v>
      </c>
      <c r="E464" s="15">
        <v>10</v>
      </c>
      <c r="F464" s="17"/>
      <c r="G464" s="121"/>
      <c r="H464" s="345"/>
      <c r="I464" s="123"/>
      <c r="J464" s="121">
        <v>0</v>
      </c>
      <c r="K464" s="123">
        <v>0</v>
      </c>
    </row>
    <row r="465" spans="1:11" ht="12">
      <c r="A465" s="15">
        <v>11</v>
      </c>
      <c r="C465" s="16" t="s">
        <v>208</v>
      </c>
      <c r="E465" s="15">
        <v>11</v>
      </c>
      <c r="F465" s="17"/>
      <c r="G465" s="121">
        <v>45.01</v>
      </c>
      <c r="H465" s="345">
        <v>2287068.88</v>
      </c>
      <c r="I465" s="123"/>
      <c r="J465" s="121">
        <v>49.45774666759076</v>
      </c>
      <c r="K465" s="123">
        <v>2590975</v>
      </c>
    </row>
    <row r="466" spans="1:11" ht="12">
      <c r="A466" s="15">
        <v>12</v>
      </c>
      <c r="C466" s="16" t="s">
        <v>209</v>
      </c>
      <c r="E466" s="15">
        <v>12</v>
      </c>
      <c r="F466" s="17"/>
      <c r="G466" s="121"/>
      <c r="H466" s="345">
        <v>797669.58</v>
      </c>
      <c r="I466" s="123"/>
      <c r="J466" s="121"/>
      <c r="K466" s="123">
        <v>968458</v>
      </c>
    </row>
    <row r="467" spans="1:11" ht="12">
      <c r="A467" s="15">
        <v>13</v>
      </c>
      <c r="C467" s="16" t="s">
        <v>210</v>
      </c>
      <c r="E467" s="15">
        <v>13</v>
      </c>
      <c r="F467" s="17"/>
      <c r="G467" s="121">
        <f>SUM(G464:G466)</f>
        <v>45.01</v>
      </c>
      <c r="H467" s="345">
        <f>SUM(H464:H466)</f>
        <v>3084738.46</v>
      </c>
      <c r="I467" s="117"/>
      <c r="J467" s="121">
        <f>SUM(J464:J466)</f>
        <v>49.45774666759076</v>
      </c>
      <c r="K467" s="123">
        <f>SUM(K464:K466)</f>
        <v>3559433</v>
      </c>
    </row>
    <row r="468" spans="1:11" ht="12">
      <c r="A468" s="15">
        <v>14</v>
      </c>
      <c r="E468" s="15">
        <v>14</v>
      </c>
      <c r="F468" s="17"/>
      <c r="G468" s="124"/>
      <c r="H468" s="345"/>
      <c r="I468" s="118"/>
      <c r="J468" s="121"/>
      <c r="K468" s="123"/>
    </row>
    <row r="469" spans="1:11" ht="12">
      <c r="A469" s="15">
        <v>15</v>
      </c>
      <c r="C469" s="16" t="s">
        <v>211</v>
      </c>
      <c r="E469" s="15">
        <v>15</v>
      </c>
      <c r="G469" s="125">
        <f>SUM(G462+G467)</f>
        <v>796.52</v>
      </c>
      <c r="H469" s="348">
        <f>SUM(H462+H467)</f>
        <v>75192968.35999998</v>
      </c>
      <c r="I469" s="118"/>
      <c r="J469" s="121">
        <f>SUM(J462+J467)</f>
        <v>824.9420526598451</v>
      </c>
      <c r="K469" s="118">
        <f>SUM(K462+K467)</f>
        <v>80166986</v>
      </c>
    </row>
    <row r="470" spans="1:11" ht="12">
      <c r="A470" s="15">
        <v>16</v>
      </c>
      <c r="E470" s="15">
        <v>16</v>
      </c>
      <c r="G470" s="125"/>
      <c r="H470" s="348"/>
      <c r="I470" s="118"/>
      <c r="J470" s="121"/>
      <c r="K470" s="118"/>
    </row>
    <row r="471" spans="1:11" ht="12">
      <c r="A471" s="15">
        <v>17</v>
      </c>
      <c r="C471" s="16" t="s">
        <v>212</v>
      </c>
      <c r="E471" s="15">
        <v>17</v>
      </c>
      <c r="F471" s="17"/>
      <c r="G471" s="121"/>
      <c r="H471" s="345">
        <v>1047744.5299999999</v>
      </c>
      <c r="I471" s="123"/>
      <c r="J471" s="349"/>
      <c r="K471" s="123">
        <v>1044189</v>
      </c>
    </row>
    <row r="472" spans="1:11" ht="12">
      <c r="A472" s="15">
        <v>18</v>
      </c>
      <c r="E472" s="15">
        <v>18</v>
      </c>
      <c r="F472" s="17"/>
      <c r="G472" s="121"/>
      <c r="H472" s="345"/>
      <c r="I472" s="123"/>
      <c r="J472" s="349"/>
      <c r="K472" s="123"/>
    </row>
    <row r="473" spans="1:11" ht="12">
      <c r="A473" s="15">
        <v>19</v>
      </c>
      <c r="C473" s="16" t="s">
        <v>213</v>
      </c>
      <c r="E473" s="15">
        <v>19</v>
      </c>
      <c r="F473" s="17"/>
      <c r="G473" s="121"/>
      <c r="H473" s="345">
        <v>789143.01</v>
      </c>
      <c r="I473" s="123"/>
      <c r="J473" s="349"/>
      <c r="K473" s="123">
        <v>786670</v>
      </c>
    </row>
    <row r="474" spans="1:11" ht="12" customHeight="1">
      <c r="A474" s="15">
        <v>20</v>
      </c>
      <c r="C474" s="126" t="s">
        <v>214</v>
      </c>
      <c r="E474" s="15">
        <v>20</v>
      </c>
      <c r="F474" s="17"/>
      <c r="G474" s="121"/>
      <c r="H474" s="345">
        <v>5803996.119999999</v>
      </c>
      <c r="I474" s="123"/>
      <c r="J474" s="349"/>
      <c r="K474" s="123">
        <v>5947428</v>
      </c>
    </row>
    <row r="475" spans="1:11" s="127" customFormat="1" ht="12" customHeight="1">
      <c r="A475" s="15">
        <v>21</v>
      </c>
      <c r="B475" s="1"/>
      <c r="C475" s="126"/>
      <c r="D475" s="1"/>
      <c r="E475" s="15">
        <v>21</v>
      </c>
      <c r="F475" s="17"/>
      <c r="G475" s="121"/>
      <c r="H475" s="345"/>
      <c r="I475" s="123"/>
      <c r="J475" s="349"/>
      <c r="K475" s="123"/>
    </row>
    <row r="476" spans="1:11" ht="12">
      <c r="A476" s="15">
        <v>22</v>
      </c>
      <c r="C476" s="16"/>
      <c r="E476" s="15">
        <v>22</v>
      </c>
      <c r="G476" s="121"/>
      <c r="H476" s="345"/>
      <c r="I476" s="123"/>
      <c r="J476" s="349"/>
      <c r="K476" s="123"/>
    </row>
    <row r="477" spans="1:11" ht="12">
      <c r="A477" s="15">
        <v>23</v>
      </c>
      <c r="C477" s="16" t="s">
        <v>215</v>
      </c>
      <c r="E477" s="15">
        <v>23</v>
      </c>
      <c r="G477" s="121"/>
      <c r="H477" s="345">
        <f>536744.36</f>
        <v>536744.36</v>
      </c>
      <c r="I477" s="123"/>
      <c r="J477" s="349"/>
      <c r="K477" s="123">
        <v>541554</v>
      </c>
    </row>
    <row r="478" spans="1:11" ht="12">
      <c r="A478" s="15">
        <v>24</v>
      </c>
      <c r="C478" s="16"/>
      <c r="E478" s="15">
        <v>24</v>
      </c>
      <c r="G478" s="121"/>
      <c r="H478" s="345"/>
      <c r="I478" s="123"/>
      <c r="J478" s="349"/>
      <c r="K478" s="123"/>
    </row>
    <row r="479" spans="1:11" ht="12">
      <c r="A479" s="15"/>
      <c r="E479" s="15"/>
      <c r="F479" s="106" t="s">
        <v>15</v>
      </c>
      <c r="G479" s="128"/>
      <c r="H479" s="350"/>
      <c r="I479" s="106"/>
      <c r="J479" s="143"/>
      <c r="K479" s="29"/>
    </row>
    <row r="480" spans="1:11" ht="12">
      <c r="A480" s="15">
        <v>25</v>
      </c>
      <c r="C480" s="16" t="s">
        <v>216</v>
      </c>
      <c r="E480" s="15">
        <v>25</v>
      </c>
      <c r="G480" s="351">
        <f>SUM(G469:G478)</f>
        <v>796.52</v>
      </c>
      <c r="H480" s="348">
        <f>SUM(H469:H478)</f>
        <v>83370596.38</v>
      </c>
      <c r="I480" s="129"/>
      <c r="J480" s="121">
        <f>SUM(J469:J478)</f>
        <v>824.9420526598451</v>
      </c>
      <c r="K480" s="118">
        <f>SUM(K469:K478)</f>
        <v>88486827</v>
      </c>
    </row>
    <row r="481" spans="6:11" ht="12">
      <c r="F481" s="106" t="s">
        <v>15</v>
      </c>
      <c r="G481" s="28"/>
      <c r="H481" s="29"/>
      <c r="I481" s="106"/>
      <c r="J481" s="28"/>
      <c r="K481" s="29"/>
    </row>
    <row r="482" spans="6:11" ht="12">
      <c r="F482" s="106"/>
      <c r="G482" s="28"/>
      <c r="H482" s="29"/>
      <c r="I482" s="106"/>
      <c r="J482" s="28"/>
      <c r="K482" s="29"/>
    </row>
    <row r="483" spans="3:11" ht="20.25" customHeight="1">
      <c r="C483" s="130"/>
      <c r="D483" s="130"/>
      <c r="E483" s="130"/>
      <c r="F483" s="106"/>
      <c r="G483" s="28"/>
      <c r="H483" s="29"/>
      <c r="I483" s="106"/>
      <c r="J483" s="28"/>
      <c r="K483" s="29"/>
    </row>
    <row r="484" spans="3:11" ht="12">
      <c r="C484" s="1" t="s">
        <v>63</v>
      </c>
      <c r="F484" s="106"/>
      <c r="G484" s="28"/>
      <c r="H484" s="29"/>
      <c r="I484" s="106"/>
      <c r="J484" s="28"/>
      <c r="K484" s="29"/>
    </row>
    <row r="485" ht="12">
      <c r="A485" s="16"/>
    </row>
    <row r="486" spans="5:11" ht="12">
      <c r="E486" s="59"/>
      <c r="G486" s="21"/>
      <c r="H486" s="64"/>
      <c r="J486" s="21"/>
      <c r="K486" s="64"/>
    </row>
    <row r="487" spans="1:11" s="49" customFormat="1" ht="12">
      <c r="A487" s="24" t="str">
        <f>$A$83</f>
        <v>Institution No.:  </v>
      </c>
      <c r="E487" s="60"/>
      <c r="G487" s="61"/>
      <c r="H487" s="62"/>
      <c r="J487" s="61"/>
      <c r="K487" s="22" t="s">
        <v>217</v>
      </c>
    </row>
    <row r="488" spans="1:11" s="49" customFormat="1" ht="12">
      <c r="A488" s="119" t="s">
        <v>218</v>
      </c>
      <c r="B488" s="119"/>
      <c r="C488" s="119"/>
      <c r="D488" s="119"/>
      <c r="E488" s="119"/>
      <c r="F488" s="119"/>
      <c r="G488" s="119"/>
      <c r="H488" s="119"/>
      <c r="I488" s="119"/>
      <c r="J488" s="119"/>
      <c r="K488" s="119"/>
    </row>
    <row r="489" spans="1:11" ht="12">
      <c r="A489" s="24" t="str">
        <f>$A$42</f>
        <v>NAME: </v>
      </c>
      <c r="C489" s="1" t="str">
        <f>$D$20</f>
        <v>University of Colorado</v>
      </c>
      <c r="G489" s="120"/>
      <c r="H489" s="64"/>
      <c r="J489" s="21"/>
      <c r="K489" s="26" t="str">
        <f>$K$3</f>
        <v>Date: October 13, 2014</v>
      </c>
    </row>
    <row r="490" spans="1:11" ht="12">
      <c r="A490" s="27" t="s">
        <v>15</v>
      </c>
      <c r="B490" s="27" t="s">
        <v>15</v>
      </c>
      <c r="C490" s="27" t="s">
        <v>15</v>
      </c>
      <c r="D490" s="27" t="s">
        <v>15</v>
      </c>
      <c r="E490" s="27" t="s">
        <v>15</v>
      </c>
      <c r="F490" s="27" t="s">
        <v>15</v>
      </c>
      <c r="G490" s="28" t="s">
        <v>15</v>
      </c>
      <c r="H490" s="29" t="s">
        <v>15</v>
      </c>
      <c r="I490" s="27" t="s">
        <v>15</v>
      </c>
      <c r="J490" s="28" t="s">
        <v>15</v>
      </c>
      <c r="K490" s="29" t="s">
        <v>15</v>
      </c>
    </row>
    <row r="491" spans="1:11" ht="12">
      <c r="A491" s="30" t="s">
        <v>16</v>
      </c>
      <c r="E491" s="30" t="s">
        <v>16</v>
      </c>
      <c r="F491" s="31"/>
      <c r="G491" s="32"/>
      <c r="H491" s="33" t="s">
        <v>18</v>
      </c>
      <c r="I491" s="31"/>
      <c r="J491" s="32"/>
      <c r="K491" s="33" t="s">
        <v>19</v>
      </c>
    </row>
    <row r="492" spans="1:11" ht="12">
      <c r="A492" s="30" t="s">
        <v>20</v>
      </c>
      <c r="C492" s="34" t="s">
        <v>78</v>
      </c>
      <c r="E492" s="30" t="s">
        <v>20</v>
      </c>
      <c r="F492" s="31"/>
      <c r="G492" s="32" t="s">
        <v>22</v>
      </c>
      <c r="H492" s="33" t="s">
        <v>23</v>
      </c>
      <c r="I492" s="31"/>
      <c r="J492" s="32" t="s">
        <v>22</v>
      </c>
      <c r="K492" s="33" t="s">
        <v>24</v>
      </c>
    </row>
    <row r="493" spans="1:11" ht="12">
      <c r="A493" s="27" t="s">
        <v>15</v>
      </c>
      <c r="B493" s="27" t="s">
        <v>15</v>
      </c>
      <c r="C493" s="27" t="s">
        <v>15</v>
      </c>
      <c r="D493" s="27" t="s">
        <v>15</v>
      </c>
      <c r="E493" s="27" t="s">
        <v>15</v>
      </c>
      <c r="F493" s="27" t="s">
        <v>15</v>
      </c>
      <c r="G493" s="28" t="s">
        <v>15</v>
      </c>
      <c r="H493" s="29" t="s">
        <v>15</v>
      </c>
      <c r="I493" s="27" t="s">
        <v>15</v>
      </c>
      <c r="J493" s="28" t="s">
        <v>15</v>
      </c>
      <c r="K493" s="29" t="s">
        <v>15</v>
      </c>
    </row>
    <row r="494" spans="1:11" ht="12">
      <c r="A494" s="15">
        <v>1</v>
      </c>
      <c r="B494" s="27"/>
      <c r="C494" s="16" t="s">
        <v>199</v>
      </c>
      <c r="D494" s="27"/>
      <c r="E494" s="15">
        <v>1</v>
      </c>
      <c r="F494" s="27"/>
      <c r="G494" s="121">
        <v>0.08</v>
      </c>
      <c r="H494" s="121">
        <v>6877.21</v>
      </c>
      <c r="I494" s="27"/>
      <c r="J494" s="121">
        <f>K494/((H494*1.031/G494))</f>
        <v>0</v>
      </c>
      <c r="K494" s="122"/>
    </row>
    <row r="495" spans="1:11" ht="12">
      <c r="A495" s="15">
        <v>2</v>
      </c>
      <c r="B495" s="27"/>
      <c r="C495" s="16" t="s">
        <v>200</v>
      </c>
      <c r="D495" s="27"/>
      <c r="E495" s="15">
        <v>2</v>
      </c>
      <c r="F495" s="27"/>
      <c r="G495" s="121"/>
      <c r="H495" s="121">
        <v>1151.63</v>
      </c>
      <c r="I495" s="121"/>
      <c r="J495" s="121">
        <v>0</v>
      </c>
      <c r="K495" s="122"/>
    </row>
    <row r="496" spans="1:11" ht="12">
      <c r="A496" s="15">
        <v>3</v>
      </c>
      <c r="C496" s="16" t="s">
        <v>201</v>
      </c>
      <c r="E496" s="15">
        <v>3</v>
      </c>
      <c r="F496" s="17"/>
      <c r="G496" s="121"/>
      <c r="H496" s="123"/>
      <c r="I496" s="123"/>
      <c r="J496" s="121"/>
      <c r="K496" s="123"/>
    </row>
    <row r="497" spans="1:11" ht="12">
      <c r="A497" s="15">
        <v>4</v>
      </c>
      <c r="C497" s="16" t="s">
        <v>202</v>
      </c>
      <c r="E497" s="15">
        <v>4</v>
      </c>
      <c r="F497" s="17"/>
      <c r="G497" s="121"/>
      <c r="H497" s="123"/>
      <c r="I497" s="123"/>
      <c r="J497" s="121">
        <v>0</v>
      </c>
      <c r="K497" s="123"/>
    </row>
    <row r="498" spans="1:11" ht="12">
      <c r="A498" s="15">
        <v>5</v>
      </c>
      <c r="C498" s="16" t="s">
        <v>203</v>
      </c>
      <c r="E498" s="15">
        <v>5</v>
      </c>
      <c r="F498" s="17"/>
      <c r="G498" s="121">
        <f>SUM(G494:G497)</f>
        <v>0.08</v>
      </c>
      <c r="H498" s="121">
        <f>SUM(H494:H497)</f>
        <v>8028.84</v>
      </c>
      <c r="I498" s="123"/>
      <c r="J498" s="121">
        <f>SUM(J494:J497)</f>
        <v>0</v>
      </c>
      <c r="K498" s="121">
        <f>SUM(K494:K497)</f>
        <v>0</v>
      </c>
    </row>
    <row r="499" spans="1:11" ht="12">
      <c r="A499" s="15">
        <v>6</v>
      </c>
      <c r="C499" s="16" t="s">
        <v>204</v>
      </c>
      <c r="E499" s="15">
        <v>6</v>
      </c>
      <c r="F499" s="17"/>
      <c r="G499" s="121"/>
      <c r="H499" s="123"/>
      <c r="I499" s="123"/>
      <c r="J499" s="121"/>
      <c r="K499" s="123"/>
    </row>
    <row r="500" spans="1:11" ht="12">
      <c r="A500" s="15">
        <v>7</v>
      </c>
      <c r="C500" s="16" t="s">
        <v>205</v>
      </c>
      <c r="E500" s="15">
        <v>7</v>
      </c>
      <c r="F500" s="17"/>
      <c r="G500" s="121"/>
      <c r="H500" s="123"/>
      <c r="I500" s="123"/>
      <c r="J500" s="121"/>
      <c r="K500" s="123"/>
    </row>
    <row r="501" spans="1:11" ht="12">
      <c r="A501" s="15">
        <v>8</v>
      </c>
      <c r="C501" s="16" t="s">
        <v>219</v>
      </c>
      <c r="E501" s="15">
        <v>8</v>
      </c>
      <c r="F501" s="17"/>
      <c r="G501" s="121">
        <f>G498+G499+G500</f>
        <v>0.08</v>
      </c>
      <c r="H501" s="121">
        <f>H498+H499+H500</f>
        <v>8028.84</v>
      </c>
      <c r="I501" s="121"/>
      <c r="J501" s="121">
        <f>J498+J499+J500</f>
        <v>0</v>
      </c>
      <c r="K501" s="121">
        <f>K498+K499+K500</f>
        <v>0</v>
      </c>
    </row>
    <row r="502" spans="1:11" ht="12">
      <c r="A502" s="15">
        <v>9</v>
      </c>
      <c r="E502" s="15">
        <v>9</v>
      </c>
      <c r="F502" s="17"/>
      <c r="G502" s="121"/>
      <c r="H502" s="123"/>
      <c r="I502" s="118"/>
      <c r="J502" s="121"/>
      <c r="K502" s="123"/>
    </row>
    <row r="503" spans="1:11" ht="12">
      <c r="A503" s="15">
        <v>10</v>
      </c>
      <c r="C503" s="16" t="s">
        <v>207</v>
      </c>
      <c r="E503" s="15">
        <v>10</v>
      </c>
      <c r="F503" s="17"/>
      <c r="G503" s="121">
        <v>0</v>
      </c>
      <c r="H503" s="123">
        <v>0</v>
      </c>
      <c r="I503" s="123"/>
      <c r="J503" s="121">
        <v>0</v>
      </c>
      <c r="K503" s="123">
        <v>0</v>
      </c>
    </row>
    <row r="504" spans="1:11" ht="12">
      <c r="A504" s="15">
        <v>11</v>
      </c>
      <c r="C504" s="16" t="s">
        <v>208</v>
      </c>
      <c r="E504" s="15">
        <v>11</v>
      </c>
      <c r="F504" s="17"/>
      <c r="G504" s="121">
        <v>0</v>
      </c>
      <c r="H504" s="123">
        <v>200</v>
      </c>
      <c r="I504" s="123"/>
      <c r="J504" s="121">
        <v>0</v>
      </c>
      <c r="K504" s="123"/>
    </row>
    <row r="505" spans="1:11" ht="12">
      <c r="A505" s="15">
        <v>12</v>
      </c>
      <c r="C505" s="16" t="s">
        <v>209</v>
      </c>
      <c r="E505" s="15">
        <v>12</v>
      </c>
      <c r="F505" s="17"/>
      <c r="G505" s="121"/>
      <c r="H505" s="123">
        <f>38.19</f>
        <v>38.19</v>
      </c>
      <c r="I505" s="123"/>
      <c r="J505" s="121"/>
      <c r="K505" s="123"/>
    </row>
    <row r="506" spans="1:11" ht="12">
      <c r="A506" s="15">
        <v>13</v>
      </c>
      <c r="C506" s="16" t="s">
        <v>220</v>
      </c>
      <c r="E506" s="15">
        <v>13</v>
      </c>
      <c r="F506" s="17"/>
      <c r="G506" s="121">
        <f>SUM(G503:G505)</f>
        <v>0</v>
      </c>
      <c r="H506" s="123">
        <f>SUM(H503:H505)</f>
        <v>238.19</v>
      </c>
      <c r="I506" s="117"/>
      <c r="J506" s="121">
        <f>SUM(J503:J505)</f>
        <v>0</v>
      </c>
      <c r="K506" s="123">
        <f>SUM(K503:K505)</f>
        <v>0</v>
      </c>
    </row>
    <row r="507" spans="1:11" ht="12">
      <c r="A507" s="15">
        <v>14</v>
      </c>
      <c r="E507" s="15">
        <v>14</v>
      </c>
      <c r="F507" s="17"/>
      <c r="G507" s="124"/>
      <c r="H507" s="123"/>
      <c r="I507" s="118"/>
      <c r="J507" s="124"/>
      <c r="K507" s="123"/>
    </row>
    <row r="508" spans="1:11" ht="12">
      <c r="A508" s="15">
        <v>15</v>
      </c>
      <c r="C508" s="16" t="s">
        <v>211</v>
      </c>
      <c r="E508" s="15">
        <v>15</v>
      </c>
      <c r="G508" s="125">
        <f>SUM(G501+G506)</f>
        <v>0.08</v>
      </c>
      <c r="H508" s="118">
        <f>SUM(H501+H506)</f>
        <v>8267.03</v>
      </c>
      <c r="I508" s="118"/>
      <c r="J508" s="125">
        <f>SUM(J501+J506)</f>
        <v>0</v>
      </c>
      <c r="K508" s="118">
        <f>SUM(K501+K506)</f>
        <v>0</v>
      </c>
    </row>
    <row r="509" spans="1:11" ht="12">
      <c r="A509" s="15">
        <v>16</v>
      </c>
      <c r="E509" s="15">
        <v>16</v>
      </c>
      <c r="G509" s="125"/>
      <c r="H509" s="118"/>
      <c r="I509" s="118"/>
      <c r="J509" s="125"/>
      <c r="K509" s="118"/>
    </row>
    <row r="510" spans="1:11" ht="12">
      <c r="A510" s="15">
        <v>17</v>
      </c>
      <c r="C510" s="16" t="s">
        <v>212</v>
      </c>
      <c r="E510" s="15">
        <v>17</v>
      </c>
      <c r="F510" s="17"/>
      <c r="G510" s="121"/>
      <c r="H510" s="123"/>
      <c r="I510" s="123"/>
      <c r="J510" s="121"/>
      <c r="K510" s="123"/>
    </row>
    <row r="511" spans="1:11" ht="12">
      <c r="A511" s="15">
        <v>18</v>
      </c>
      <c r="E511" s="15">
        <v>18</v>
      </c>
      <c r="F511" s="17"/>
      <c r="G511" s="121"/>
      <c r="H511" s="123"/>
      <c r="I511" s="123"/>
      <c r="J511" s="121"/>
      <c r="K511" s="123"/>
    </row>
    <row r="512" spans="1:11" ht="12">
      <c r="A512" s="15">
        <v>19</v>
      </c>
      <c r="C512" s="16" t="s">
        <v>213</v>
      </c>
      <c r="E512" s="15">
        <v>19</v>
      </c>
      <c r="F512" s="17"/>
      <c r="G512" s="121"/>
      <c r="H512" s="123">
        <f>236.8</f>
        <v>236.8</v>
      </c>
      <c r="I512" s="123"/>
      <c r="J512" s="121"/>
      <c r="K512" s="123"/>
    </row>
    <row r="513" spans="1:11" ht="12" customHeight="1">
      <c r="A513" s="15">
        <v>20</v>
      </c>
      <c r="C513" s="126" t="s">
        <v>214</v>
      </c>
      <c r="E513" s="15">
        <v>20</v>
      </c>
      <c r="F513" s="17"/>
      <c r="G513" s="121"/>
      <c r="H513" s="123">
        <v>11712.93</v>
      </c>
      <c r="I513" s="123"/>
      <c r="J513" s="121"/>
      <c r="K513" s="123">
        <f>20667</f>
        <v>20667</v>
      </c>
    </row>
    <row r="514" spans="1:11" s="127" customFormat="1" ht="12" customHeight="1">
      <c r="A514" s="15">
        <v>21</v>
      </c>
      <c r="B514" s="1"/>
      <c r="C514" s="126"/>
      <c r="D514" s="1"/>
      <c r="E514" s="15">
        <v>21</v>
      </c>
      <c r="F514" s="17"/>
      <c r="G514" s="121"/>
      <c r="H514" s="123"/>
      <c r="I514" s="123"/>
      <c r="J514" s="121"/>
      <c r="K514" s="123"/>
    </row>
    <row r="515" spans="1:11" ht="12">
      <c r="A515" s="15">
        <v>22</v>
      </c>
      <c r="C515" s="16"/>
      <c r="E515" s="15">
        <v>22</v>
      </c>
      <c r="G515" s="121"/>
      <c r="H515" s="123"/>
      <c r="I515" s="123"/>
      <c r="J515" s="121"/>
      <c r="K515" s="123"/>
    </row>
    <row r="516" spans="1:11" ht="12">
      <c r="A516" s="15">
        <v>23</v>
      </c>
      <c r="C516" s="16" t="s">
        <v>215</v>
      </c>
      <c r="E516" s="15">
        <v>23</v>
      </c>
      <c r="G516" s="121"/>
      <c r="H516" s="123"/>
      <c r="I516" s="123"/>
      <c r="J516" s="121"/>
      <c r="K516" s="123">
        <v>0</v>
      </c>
    </row>
    <row r="517" spans="1:11" ht="12">
      <c r="A517" s="15">
        <v>24</v>
      </c>
      <c r="C517" s="16"/>
      <c r="E517" s="15">
        <v>24</v>
      </c>
      <c r="G517" s="121"/>
      <c r="H517" s="123"/>
      <c r="I517" s="123"/>
      <c r="J517" s="121"/>
      <c r="K517" s="123"/>
    </row>
    <row r="518" spans="1:11" ht="12">
      <c r="A518" s="15"/>
      <c r="E518" s="15"/>
      <c r="F518" s="106" t="s">
        <v>15</v>
      </c>
      <c r="G518" s="128"/>
      <c r="H518" s="29"/>
      <c r="I518" s="106"/>
      <c r="J518" s="128"/>
      <c r="K518" s="29"/>
    </row>
    <row r="519" spans="1:11" ht="12">
      <c r="A519" s="15">
        <v>25</v>
      </c>
      <c r="C519" s="16" t="s">
        <v>221</v>
      </c>
      <c r="E519" s="15">
        <v>25</v>
      </c>
      <c r="G519" s="351">
        <f>SUM(G508:G517)</f>
        <v>0.08</v>
      </c>
      <c r="H519" s="118">
        <f>SUM(H508:H517)</f>
        <v>20216.760000000002</v>
      </c>
      <c r="I519" s="129"/>
      <c r="J519" s="118">
        <f>SUM(J508:J517)</f>
        <v>0</v>
      </c>
      <c r="K519" s="118">
        <f>SUM(K508:K517)</f>
        <v>20667</v>
      </c>
    </row>
    <row r="520" spans="6:11" ht="12">
      <c r="F520" s="106" t="s">
        <v>15</v>
      </c>
      <c r="G520" s="28"/>
      <c r="H520" s="29"/>
      <c r="I520" s="106"/>
      <c r="J520" s="28"/>
      <c r="K520" s="29"/>
    </row>
    <row r="521" spans="3:11" ht="12">
      <c r="C521" s="1" t="s">
        <v>63</v>
      </c>
      <c r="F521" s="106"/>
      <c r="G521" s="28"/>
      <c r="H521" s="29"/>
      <c r="I521" s="106"/>
      <c r="J521" s="28"/>
      <c r="K521" s="29"/>
    </row>
    <row r="522" ht="12">
      <c r="A522" s="16"/>
    </row>
    <row r="523" spans="8:11" ht="12">
      <c r="H523" s="64"/>
      <c r="K523" s="64"/>
    </row>
    <row r="524" spans="1:11" s="49" customFormat="1" ht="12">
      <c r="A524" s="24" t="str">
        <f>$A$83</f>
        <v>Institution No.:  </v>
      </c>
      <c r="E524" s="60"/>
      <c r="G524" s="61"/>
      <c r="H524" s="62"/>
      <c r="J524" s="61"/>
      <c r="K524" s="22" t="s">
        <v>222</v>
      </c>
    </row>
    <row r="525" spans="1:11" s="49" customFormat="1" ht="12">
      <c r="A525" s="119" t="s">
        <v>223</v>
      </c>
      <c r="B525" s="119"/>
      <c r="C525" s="119"/>
      <c r="D525" s="119"/>
      <c r="E525" s="119"/>
      <c r="F525" s="119"/>
      <c r="G525" s="119"/>
      <c r="H525" s="119"/>
      <c r="I525" s="119"/>
      <c r="J525" s="119"/>
      <c r="K525" s="119"/>
    </row>
    <row r="526" spans="1:11" ht="12">
      <c r="A526" s="24" t="str">
        <f>$A$42</f>
        <v>NAME: </v>
      </c>
      <c r="C526" s="1" t="str">
        <f>$D$20</f>
        <v>University of Colorado</v>
      </c>
      <c r="G526" s="120"/>
      <c r="H526" s="103"/>
      <c r="J526" s="21"/>
      <c r="K526" s="26" t="str">
        <f>$K$3</f>
        <v>Date: October 13, 2014</v>
      </c>
    </row>
    <row r="527" spans="1:11" ht="12">
      <c r="A527" s="27" t="s">
        <v>15</v>
      </c>
      <c r="B527" s="27" t="s">
        <v>15</v>
      </c>
      <c r="C527" s="27" t="s">
        <v>15</v>
      </c>
      <c r="D527" s="27" t="s">
        <v>15</v>
      </c>
      <c r="E527" s="27" t="s">
        <v>15</v>
      </c>
      <c r="F527" s="27" t="s">
        <v>15</v>
      </c>
      <c r="G527" s="28" t="s">
        <v>15</v>
      </c>
      <c r="H527" s="29" t="s">
        <v>15</v>
      </c>
      <c r="I527" s="27" t="s">
        <v>15</v>
      </c>
      <c r="J527" s="28" t="s">
        <v>15</v>
      </c>
      <c r="K527" s="29" t="s">
        <v>15</v>
      </c>
    </row>
    <row r="528" spans="1:11" ht="12">
      <c r="A528" s="30" t="s">
        <v>16</v>
      </c>
      <c r="E528" s="30" t="s">
        <v>16</v>
      </c>
      <c r="F528" s="31"/>
      <c r="G528" s="32"/>
      <c r="H528" s="33" t="s">
        <v>18</v>
      </c>
      <c r="I528" s="31"/>
      <c r="J528" s="32"/>
      <c r="K528" s="33" t="s">
        <v>19</v>
      </c>
    </row>
    <row r="529" spans="1:11" ht="12">
      <c r="A529" s="30" t="s">
        <v>20</v>
      </c>
      <c r="C529" s="34" t="s">
        <v>78</v>
      </c>
      <c r="E529" s="30" t="s">
        <v>20</v>
      </c>
      <c r="F529" s="31"/>
      <c r="G529" s="32" t="s">
        <v>22</v>
      </c>
      <c r="H529" s="33" t="s">
        <v>23</v>
      </c>
      <c r="I529" s="31"/>
      <c r="J529" s="32" t="s">
        <v>22</v>
      </c>
      <c r="K529" s="33" t="s">
        <v>24</v>
      </c>
    </row>
    <row r="530" spans="1:11" ht="12">
      <c r="A530" s="27" t="s">
        <v>15</v>
      </c>
      <c r="B530" s="27" t="s">
        <v>15</v>
      </c>
      <c r="C530" s="27" t="s">
        <v>15</v>
      </c>
      <c r="D530" s="27" t="s">
        <v>15</v>
      </c>
      <c r="E530" s="27" t="s">
        <v>15</v>
      </c>
      <c r="F530" s="27" t="s">
        <v>15</v>
      </c>
      <c r="G530" s="28" t="s">
        <v>15</v>
      </c>
      <c r="H530" s="29" t="s">
        <v>15</v>
      </c>
      <c r="I530" s="27" t="s">
        <v>15</v>
      </c>
      <c r="J530" s="28" t="s">
        <v>15</v>
      </c>
      <c r="K530" s="29" t="s">
        <v>15</v>
      </c>
    </row>
    <row r="531" spans="1:11" ht="12">
      <c r="A531" s="131">
        <v>1</v>
      </c>
      <c r="B531" s="132"/>
      <c r="C531" s="132" t="s">
        <v>224</v>
      </c>
      <c r="D531" s="132"/>
      <c r="E531" s="131">
        <v>1</v>
      </c>
      <c r="F531" s="133"/>
      <c r="G531" s="134"/>
      <c r="H531" s="135"/>
      <c r="I531" s="136"/>
      <c r="J531" s="137"/>
      <c r="K531" s="138"/>
    </row>
    <row r="532" spans="1:11" ht="12">
      <c r="A532" s="131">
        <v>2</v>
      </c>
      <c r="B532" s="132"/>
      <c r="C532" s="132" t="s">
        <v>224</v>
      </c>
      <c r="D532" s="132"/>
      <c r="E532" s="131">
        <v>2</v>
      </c>
      <c r="F532" s="133"/>
      <c r="G532" s="134"/>
      <c r="H532" s="135"/>
      <c r="I532" s="136"/>
      <c r="J532" s="137"/>
      <c r="K532" s="135"/>
    </row>
    <row r="533" spans="1:11" ht="12">
      <c r="A533" s="131">
        <v>3</v>
      </c>
      <c r="B533" s="132"/>
      <c r="C533" s="132" t="s">
        <v>224</v>
      </c>
      <c r="D533" s="132"/>
      <c r="E533" s="131">
        <v>3</v>
      </c>
      <c r="F533" s="133"/>
      <c r="G533" s="134"/>
      <c r="H533" s="135"/>
      <c r="I533" s="136"/>
      <c r="J533" s="137"/>
      <c r="K533" s="135"/>
    </row>
    <row r="534" spans="1:11" ht="12">
      <c r="A534" s="131">
        <v>4</v>
      </c>
      <c r="B534" s="132"/>
      <c r="C534" s="132" t="s">
        <v>224</v>
      </c>
      <c r="D534" s="132"/>
      <c r="E534" s="131">
        <v>4</v>
      </c>
      <c r="F534" s="133"/>
      <c r="G534" s="134"/>
      <c r="H534" s="135"/>
      <c r="I534" s="139"/>
      <c r="J534" s="137"/>
      <c r="K534" s="135"/>
    </row>
    <row r="535" spans="1:11" ht="12">
      <c r="A535" s="131">
        <v>5</v>
      </c>
      <c r="B535" s="132"/>
      <c r="C535" s="132" t="s">
        <v>224</v>
      </c>
      <c r="D535" s="132"/>
      <c r="E535" s="131">
        <v>5</v>
      </c>
      <c r="F535" s="133"/>
      <c r="G535" s="134"/>
      <c r="H535" s="135"/>
      <c r="I535" s="139"/>
      <c r="J535" s="137"/>
      <c r="K535" s="135"/>
    </row>
    <row r="536" spans="1:11" ht="12">
      <c r="A536" s="15">
        <v>6</v>
      </c>
      <c r="C536" s="16" t="s">
        <v>225</v>
      </c>
      <c r="E536" s="15">
        <v>6</v>
      </c>
      <c r="F536" s="17"/>
      <c r="G536" s="352">
        <v>0.24</v>
      </c>
      <c r="H536" s="87">
        <v>61470.97</v>
      </c>
      <c r="I536" s="37"/>
      <c r="J536" s="121">
        <v>0.2553438315632361</v>
      </c>
      <c r="K536" s="87">
        <v>67363</v>
      </c>
    </row>
    <row r="537" spans="1:11" ht="12">
      <c r="A537" s="15">
        <v>7</v>
      </c>
      <c r="C537" s="16" t="s">
        <v>226</v>
      </c>
      <c r="E537" s="15">
        <v>7</v>
      </c>
      <c r="F537" s="17"/>
      <c r="G537" s="352"/>
      <c r="H537" s="87">
        <v>12492.64</v>
      </c>
      <c r="I537" s="141"/>
      <c r="J537" s="88"/>
      <c r="K537" s="87">
        <v>16438</v>
      </c>
    </row>
    <row r="538" spans="1:11" ht="12">
      <c r="A538" s="15">
        <v>8</v>
      </c>
      <c r="C538" s="16" t="s">
        <v>227</v>
      </c>
      <c r="E538" s="15">
        <v>8</v>
      </c>
      <c r="F538" s="17"/>
      <c r="G538" s="352">
        <f>SUM(G536:G537)</f>
        <v>0.24</v>
      </c>
      <c r="H538" s="140">
        <f>SUM(H536:H537)</f>
        <v>73963.61</v>
      </c>
      <c r="I538" s="141"/>
      <c r="J538" s="353">
        <f>SUM(J536:J537)</f>
        <v>0.2553438315632361</v>
      </c>
      <c r="K538" s="354">
        <f>SUM(K536:K537)</f>
        <v>83801</v>
      </c>
    </row>
    <row r="539" spans="1:13" ht="12">
      <c r="A539" s="15">
        <v>9</v>
      </c>
      <c r="C539" s="16"/>
      <c r="E539" s="15">
        <v>9</v>
      </c>
      <c r="F539" s="17"/>
      <c r="G539" s="352"/>
      <c r="H539" s="87"/>
      <c r="I539" s="41"/>
      <c r="J539" s="88"/>
      <c r="K539" s="87"/>
      <c r="M539" s="1" t="s">
        <v>43</v>
      </c>
    </row>
    <row r="540" spans="1:11" ht="12">
      <c r="A540" s="15">
        <v>10</v>
      </c>
      <c r="C540" s="16"/>
      <c r="E540" s="15">
        <v>10</v>
      </c>
      <c r="F540" s="17"/>
      <c r="G540" s="352"/>
      <c r="H540" s="87"/>
      <c r="I540" s="37"/>
      <c r="J540" s="88"/>
      <c r="K540" s="87"/>
    </row>
    <row r="541" spans="1:11" ht="12">
      <c r="A541" s="15">
        <v>11</v>
      </c>
      <c r="C541" s="16" t="s">
        <v>208</v>
      </c>
      <c r="E541" s="15">
        <v>11</v>
      </c>
      <c r="G541" s="355"/>
      <c r="H541" s="82"/>
      <c r="I541" s="41"/>
      <c r="J541" s="82"/>
      <c r="K541" s="83"/>
    </row>
    <row r="542" spans="1:11" ht="12">
      <c r="A542" s="15">
        <v>12</v>
      </c>
      <c r="C542" s="16" t="s">
        <v>209</v>
      </c>
      <c r="E542" s="15">
        <v>12</v>
      </c>
      <c r="G542" s="355"/>
      <c r="H542" s="83"/>
      <c r="I542" s="37"/>
      <c r="J542" s="82"/>
      <c r="K542" s="83"/>
    </row>
    <row r="543" spans="1:11" ht="12">
      <c r="A543" s="15">
        <v>13</v>
      </c>
      <c r="C543" s="16" t="s">
        <v>228</v>
      </c>
      <c r="E543" s="15">
        <v>13</v>
      </c>
      <c r="F543" s="17"/>
      <c r="G543" s="352">
        <f>SUM(G541:G542)</f>
        <v>0</v>
      </c>
      <c r="H543" s="140">
        <f>SUM(H541:H542)</f>
        <v>0</v>
      </c>
      <c r="I543" s="141"/>
      <c r="J543" s="140">
        <f>SUM(J541:J542)</f>
        <v>0</v>
      </c>
      <c r="K543" s="140">
        <f>SUM(K541:K542)</f>
        <v>0</v>
      </c>
    </row>
    <row r="544" spans="1:11" ht="12">
      <c r="A544" s="15">
        <v>14</v>
      </c>
      <c r="E544" s="15">
        <v>14</v>
      </c>
      <c r="F544" s="17"/>
      <c r="G544" s="352"/>
      <c r="H544" s="87"/>
      <c r="I544" s="141"/>
      <c r="J544" s="88"/>
      <c r="K544" s="87"/>
    </row>
    <row r="545" spans="1:11" ht="12">
      <c r="A545" s="15">
        <v>15</v>
      </c>
      <c r="C545" s="16" t="s">
        <v>211</v>
      </c>
      <c r="E545" s="15">
        <v>15</v>
      </c>
      <c r="F545" s="17"/>
      <c r="G545" s="352">
        <f>G538+G543</f>
        <v>0.24</v>
      </c>
      <c r="H545" s="140">
        <f>H538+H543</f>
        <v>73963.61</v>
      </c>
      <c r="I545" s="141"/>
      <c r="J545" s="353">
        <f>J538+J543</f>
        <v>0.2553438315632361</v>
      </c>
      <c r="K545" s="354">
        <f>K538+K543</f>
        <v>83801</v>
      </c>
    </row>
    <row r="546" spans="1:11" ht="12">
      <c r="A546" s="15">
        <v>16</v>
      </c>
      <c r="E546" s="15">
        <v>16</v>
      </c>
      <c r="F546" s="17"/>
      <c r="G546" s="140"/>
      <c r="H546" s="87"/>
      <c r="I546" s="141"/>
      <c r="J546" s="88"/>
      <c r="K546" s="87"/>
    </row>
    <row r="547" spans="1:11" ht="12">
      <c r="A547" s="15">
        <v>17</v>
      </c>
      <c r="C547" s="16" t="s">
        <v>212</v>
      </c>
      <c r="E547" s="15">
        <v>17</v>
      </c>
      <c r="F547" s="17"/>
      <c r="G547" s="140"/>
      <c r="H547" s="87">
        <v>3375.08</v>
      </c>
      <c r="I547" s="141"/>
      <c r="J547" s="88"/>
      <c r="K547" s="87"/>
    </row>
    <row r="548" spans="1:11" ht="12">
      <c r="A548" s="15">
        <v>18</v>
      </c>
      <c r="C548" s="16"/>
      <c r="E548" s="15">
        <v>18</v>
      </c>
      <c r="F548" s="17"/>
      <c r="G548" s="140"/>
      <c r="H548" s="87"/>
      <c r="I548" s="141"/>
      <c r="J548" s="88"/>
      <c r="K548" s="87"/>
    </row>
    <row r="549" spans="1:11" ht="12">
      <c r="A549" s="15">
        <v>19</v>
      </c>
      <c r="C549" s="16" t="s">
        <v>213</v>
      </c>
      <c r="E549" s="15">
        <v>19</v>
      </c>
      <c r="F549" s="17"/>
      <c r="G549" s="140"/>
      <c r="H549" s="87">
        <f>3813.13</f>
        <v>3813.13</v>
      </c>
      <c r="I549" s="141"/>
      <c r="J549" s="88"/>
      <c r="K549" s="87">
        <f>3000</f>
        <v>3000</v>
      </c>
    </row>
    <row r="550" spans="1:11" ht="12">
      <c r="A550" s="15">
        <v>20</v>
      </c>
      <c r="C550" s="16" t="s">
        <v>214</v>
      </c>
      <c r="E550" s="15">
        <v>20</v>
      </c>
      <c r="F550" s="17"/>
      <c r="G550" s="140"/>
      <c r="H550" s="87">
        <v>33727.15</v>
      </c>
      <c r="I550" s="141"/>
      <c r="J550" s="88"/>
      <c r="K550" s="87">
        <v>21289</v>
      </c>
    </row>
    <row r="551" spans="1:11" ht="12">
      <c r="A551" s="15">
        <v>21</v>
      </c>
      <c r="C551" s="16"/>
      <c r="E551" s="15">
        <v>21</v>
      </c>
      <c r="F551" s="17"/>
      <c r="G551" s="140"/>
      <c r="H551" s="87"/>
      <c r="I551" s="141"/>
      <c r="J551" s="88"/>
      <c r="K551" s="87"/>
    </row>
    <row r="552" spans="1:11" ht="12">
      <c r="A552" s="15">
        <v>22</v>
      </c>
      <c r="C552" s="16"/>
      <c r="E552" s="15">
        <v>22</v>
      </c>
      <c r="F552" s="17"/>
      <c r="G552" s="140"/>
      <c r="H552" s="87"/>
      <c r="I552" s="141"/>
      <c r="J552" s="88"/>
      <c r="K552" s="87"/>
    </row>
    <row r="553" spans="1:11" ht="12">
      <c r="A553" s="15">
        <v>23</v>
      </c>
      <c r="C553" s="16" t="s">
        <v>229</v>
      </c>
      <c r="E553" s="15">
        <v>23</v>
      </c>
      <c r="F553" s="17"/>
      <c r="G553" s="140"/>
      <c r="H553" s="87"/>
      <c r="I553" s="141"/>
      <c r="J553" s="88"/>
      <c r="K553" s="87"/>
    </row>
    <row r="554" spans="1:11" ht="12">
      <c r="A554" s="15">
        <v>24</v>
      </c>
      <c r="C554" s="16"/>
      <c r="E554" s="15">
        <v>24</v>
      </c>
      <c r="F554" s="17"/>
      <c r="G554" s="140"/>
      <c r="H554" s="87"/>
      <c r="I554" s="141"/>
      <c r="J554" s="88"/>
      <c r="K554" s="87"/>
    </row>
    <row r="555" spans="5:11" ht="12">
      <c r="E555" s="59"/>
      <c r="F555" s="106" t="s">
        <v>15</v>
      </c>
      <c r="G555" s="29" t="s">
        <v>15</v>
      </c>
      <c r="H555" s="29" t="s">
        <v>15</v>
      </c>
      <c r="I555" s="106" t="s">
        <v>15</v>
      </c>
      <c r="J555" s="29" t="s">
        <v>15</v>
      </c>
      <c r="K555" s="29" t="s">
        <v>15</v>
      </c>
    </row>
    <row r="556" spans="1:11" ht="12">
      <c r="A556" s="15">
        <v>25</v>
      </c>
      <c r="C556" s="16" t="s">
        <v>230</v>
      </c>
      <c r="E556" s="15">
        <v>25</v>
      </c>
      <c r="G556" s="82">
        <f>SUM(G545:G555)</f>
        <v>0.24</v>
      </c>
      <c r="H556" s="82">
        <f>SUM(H545:H555)</f>
        <v>114878.97</v>
      </c>
      <c r="I556" s="83"/>
      <c r="J556" s="82">
        <f>SUM(J545:J555)</f>
        <v>0.2553438315632361</v>
      </c>
      <c r="K556" s="82">
        <f>SUM(K545:K555)</f>
        <v>108090</v>
      </c>
    </row>
    <row r="557" spans="5:11" ht="12">
      <c r="E557" s="59"/>
      <c r="F557" s="106" t="s">
        <v>15</v>
      </c>
      <c r="G557" s="28" t="s">
        <v>15</v>
      </c>
      <c r="H557" s="29" t="s">
        <v>15</v>
      </c>
      <c r="I557" s="106" t="s">
        <v>15</v>
      </c>
      <c r="J557" s="28" t="s">
        <v>15</v>
      </c>
      <c r="K557" s="29" t="s">
        <v>15</v>
      </c>
    </row>
    <row r="558" spans="3:11" ht="12">
      <c r="C558" s="1" t="s">
        <v>63</v>
      </c>
      <c r="E558" s="59"/>
      <c r="F558" s="106"/>
      <c r="G558" s="28"/>
      <c r="H558" s="29"/>
      <c r="I558" s="106"/>
      <c r="J558" s="28"/>
      <c r="K558" s="29"/>
    </row>
    <row r="559" spans="1:11" ht="12">
      <c r="A559" s="16"/>
      <c r="H559" s="64"/>
      <c r="K559" s="64"/>
    </row>
    <row r="560" spans="8:11" ht="12">
      <c r="H560" s="64"/>
      <c r="K560" s="64"/>
    </row>
    <row r="561" spans="1:11" s="49" customFormat="1" ht="12">
      <c r="A561" s="24" t="str">
        <f>$A$83</f>
        <v>Institution No.:  </v>
      </c>
      <c r="E561" s="60"/>
      <c r="G561" s="61"/>
      <c r="H561" s="62"/>
      <c r="J561" s="61"/>
      <c r="K561" s="22" t="s">
        <v>231</v>
      </c>
    </row>
    <row r="562" spans="1:11" s="49" customFormat="1" ht="12">
      <c r="A562" s="119" t="s">
        <v>232</v>
      </c>
      <c r="B562" s="119"/>
      <c r="C562" s="119"/>
      <c r="D562" s="119"/>
      <c r="E562" s="119"/>
      <c r="F562" s="119"/>
      <c r="G562" s="119"/>
      <c r="H562" s="119"/>
      <c r="I562" s="119"/>
      <c r="J562" s="119"/>
      <c r="K562" s="119"/>
    </row>
    <row r="563" spans="1:11" ht="12">
      <c r="A563" s="24" t="str">
        <f>$A$42</f>
        <v>NAME: </v>
      </c>
      <c r="B563" s="24"/>
      <c r="C563" s="1" t="str">
        <f>$D$20</f>
        <v>University of Colorado</v>
      </c>
      <c r="G563" s="120"/>
      <c r="H563" s="103"/>
      <c r="J563" s="21"/>
      <c r="K563" s="26" t="str">
        <f>$K$3</f>
        <v>Date: October 13, 2014</v>
      </c>
    </row>
    <row r="564" spans="1:11" ht="12">
      <c r="A564" s="27" t="s">
        <v>15</v>
      </c>
      <c r="B564" s="27" t="s">
        <v>15</v>
      </c>
      <c r="C564" s="27" t="s">
        <v>15</v>
      </c>
      <c r="D564" s="27" t="s">
        <v>15</v>
      </c>
      <c r="E564" s="27" t="s">
        <v>15</v>
      </c>
      <c r="F564" s="27" t="s">
        <v>15</v>
      </c>
      <c r="G564" s="28" t="s">
        <v>15</v>
      </c>
      <c r="H564" s="29" t="s">
        <v>15</v>
      </c>
      <c r="I564" s="27" t="s">
        <v>15</v>
      </c>
      <c r="J564" s="28" t="s">
        <v>15</v>
      </c>
      <c r="K564" s="29" t="s">
        <v>15</v>
      </c>
    </row>
    <row r="565" spans="1:11" ht="12">
      <c r="A565" s="30" t="s">
        <v>16</v>
      </c>
      <c r="E565" s="30" t="s">
        <v>16</v>
      </c>
      <c r="F565" s="31"/>
      <c r="G565" s="32"/>
      <c r="H565" s="33" t="s">
        <v>18</v>
      </c>
      <c r="I565" s="31"/>
      <c r="J565" s="32"/>
      <c r="K565" s="33" t="s">
        <v>19</v>
      </c>
    </row>
    <row r="566" spans="1:11" ht="12">
      <c r="A566" s="30" t="s">
        <v>20</v>
      </c>
      <c r="C566" s="34" t="s">
        <v>78</v>
      </c>
      <c r="E566" s="30" t="s">
        <v>20</v>
      </c>
      <c r="F566" s="31"/>
      <c r="G566" s="32" t="s">
        <v>22</v>
      </c>
      <c r="H566" s="33" t="s">
        <v>23</v>
      </c>
      <c r="I566" s="31"/>
      <c r="J566" s="32" t="s">
        <v>22</v>
      </c>
      <c r="K566" s="33" t="s">
        <v>24</v>
      </c>
    </row>
    <row r="567" spans="1:11" ht="12">
      <c r="A567" s="27" t="s">
        <v>15</v>
      </c>
      <c r="B567" s="27" t="s">
        <v>15</v>
      </c>
      <c r="C567" s="27" t="s">
        <v>15</v>
      </c>
      <c r="D567" s="27" t="s">
        <v>15</v>
      </c>
      <c r="E567" s="27" t="s">
        <v>15</v>
      </c>
      <c r="F567" s="27" t="s">
        <v>15</v>
      </c>
      <c r="G567" s="28" t="s">
        <v>15</v>
      </c>
      <c r="H567" s="29" t="s">
        <v>15</v>
      </c>
      <c r="I567" s="27" t="s">
        <v>15</v>
      </c>
      <c r="J567" s="143" t="s">
        <v>15</v>
      </c>
      <c r="K567" s="29" t="s">
        <v>15</v>
      </c>
    </row>
    <row r="568" spans="1:11" ht="12">
      <c r="A568" s="131">
        <v>1</v>
      </c>
      <c r="B568" s="132"/>
      <c r="C568" s="132" t="s">
        <v>224</v>
      </c>
      <c r="D568" s="132"/>
      <c r="E568" s="131">
        <v>1</v>
      </c>
      <c r="F568" s="133"/>
      <c r="G568" s="134"/>
      <c r="H568" s="135"/>
      <c r="I568" s="136"/>
      <c r="J568" s="137"/>
      <c r="K568" s="138"/>
    </row>
    <row r="569" spans="1:11" ht="12">
      <c r="A569" s="131">
        <v>2</v>
      </c>
      <c r="B569" s="132"/>
      <c r="C569" s="132" t="s">
        <v>224</v>
      </c>
      <c r="D569" s="132"/>
      <c r="E569" s="131">
        <v>2</v>
      </c>
      <c r="F569" s="133"/>
      <c r="G569" s="134"/>
      <c r="H569" s="135"/>
      <c r="I569" s="136"/>
      <c r="J569" s="137"/>
      <c r="K569" s="135"/>
    </row>
    <row r="570" spans="1:11" ht="12">
      <c r="A570" s="131">
        <v>3</v>
      </c>
      <c r="B570" s="132"/>
      <c r="C570" s="132" t="s">
        <v>224</v>
      </c>
      <c r="D570" s="132"/>
      <c r="E570" s="131">
        <v>3</v>
      </c>
      <c r="F570" s="133"/>
      <c r="G570" s="134"/>
      <c r="H570" s="135"/>
      <c r="I570" s="136"/>
      <c r="J570" s="137"/>
      <c r="K570" s="135"/>
    </row>
    <row r="571" spans="1:11" ht="12">
      <c r="A571" s="131">
        <v>4</v>
      </c>
      <c r="B571" s="132"/>
      <c r="C571" s="132" t="s">
        <v>224</v>
      </c>
      <c r="D571" s="132"/>
      <c r="E571" s="131">
        <v>4</v>
      </c>
      <c r="F571" s="133"/>
      <c r="G571" s="134"/>
      <c r="H571" s="135"/>
      <c r="I571" s="139"/>
      <c r="J571" s="137"/>
      <c r="K571" s="135"/>
    </row>
    <row r="572" spans="1:11" ht="12">
      <c r="A572" s="131">
        <v>5</v>
      </c>
      <c r="B572" s="132"/>
      <c r="C572" s="132" t="s">
        <v>224</v>
      </c>
      <c r="D572" s="132"/>
      <c r="E572" s="131">
        <v>5</v>
      </c>
      <c r="F572" s="133"/>
      <c r="G572" s="137"/>
      <c r="H572" s="135"/>
      <c r="I572" s="139"/>
      <c r="J572" s="137"/>
      <c r="K572" s="135"/>
    </row>
    <row r="573" spans="1:11" ht="12">
      <c r="A573" s="15">
        <v>6</v>
      </c>
      <c r="C573" s="16" t="s">
        <v>225</v>
      </c>
      <c r="E573" s="15">
        <v>6</v>
      </c>
      <c r="F573" s="17"/>
      <c r="G573" s="88">
        <v>158.92</v>
      </c>
      <c r="H573" s="82">
        <v>12272799.06</v>
      </c>
      <c r="I573" s="37"/>
      <c r="J573" s="121">
        <v>167.49392174277057</v>
      </c>
      <c r="K573" s="87">
        <v>13322979</v>
      </c>
    </row>
    <row r="574" spans="1:11" ht="12">
      <c r="A574" s="15">
        <v>7</v>
      </c>
      <c r="C574" s="16" t="s">
        <v>226</v>
      </c>
      <c r="E574" s="15">
        <v>7</v>
      </c>
      <c r="F574" s="17"/>
      <c r="G574" s="88"/>
      <c r="H574" s="82">
        <v>3764006.0399999996</v>
      </c>
      <c r="I574" s="141"/>
      <c r="J574" s="88"/>
      <c r="K574" s="87">
        <v>4015001</v>
      </c>
    </row>
    <row r="575" spans="1:11" ht="12">
      <c r="A575" s="15">
        <v>8</v>
      </c>
      <c r="C575" s="16" t="s">
        <v>227</v>
      </c>
      <c r="E575" s="15">
        <v>8</v>
      </c>
      <c r="F575" s="17"/>
      <c r="G575" s="88">
        <f>SUM(G573:G574)</f>
        <v>158.92</v>
      </c>
      <c r="H575" s="88">
        <f>SUM(H573:H574)</f>
        <v>16036805.1</v>
      </c>
      <c r="I575" s="141"/>
      <c r="J575" s="353">
        <f>SUM(J573:J574)</f>
        <v>167.49392174277057</v>
      </c>
      <c r="K575" s="354">
        <f>ROUND(SUM(K573:K574),0)</f>
        <v>17337980</v>
      </c>
    </row>
    <row r="576" spans="1:11" ht="12">
      <c r="A576" s="15">
        <v>9</v>
      </c>
      <c r="C576" s="16"/>
      <c r="E576" s="15">
        <v>9</v>
      </c>
      <c r="F576" s="17"/>
      <c r="G576" s="88"/>
      <c r="H576" s="87"/>
      <c r="I576" s="41"/>
      <c r="J576" s="88"/>
      <c r="K576" s="87"/>
    </row>
    <row r="577" spans="1:11" ht="12">
      <c r="A577" s="15">
        <v>10</v>
      </c>
      <c r="C577" s="16"/>
      <c r="E577" s="15">
        <v>10</v>
      </c>
      <c r="F577" s="17"/>
      <c r="G577" s="88"/>
      <c r="H577" s="87"/>
      <c r="I577" s="37"/>
      <c r="J577" s="88"/>
      <c r="K577" s="87"/>
    </row>
    <row r="578" spans="1:11" ht="12">
      <c r="A578" s="15">
        <v>11</v>
      </c>
      <c r="C578" s="16" t="s">
        <v>208</v>
      </c>
      <c r="E578" s="15">
        <v>11</v>
      </c>
      <c r="G578" s="82">
        <v>44.12</v>
      </c>
      <c r="H578" s="88">
        <v>2348587.52</v>
      </c>
      <c r="I578" s="41"/>
      <c r="J578" s="121">
        <v>54.51290281069644</v>
      </c>
      <c r="K578" s="83">
        <v>2991777</v>
      </c>
    </row>
    <row r="579" spans="1:11" ht="12">
      <c r="A579" s="15">
        <v>12</v>
      </c>
      <c r="C579" s="16" t="s">
        <v>209</v>
      </c>
      <c r="E579" s="15">
        <v>12</v>
      </c>
      <c r="G579" s="82"/>
      <c r="H579" s="82">
        <v>786358.71</v>
      </c>
      <c r="I579" s="37"/>
      <c r="J579" s="82"/>
      <c r="K579" s="83">
        <v>1135169</v>
      </c>
    </row>
    <row r="580" spans="1:11" ht="12">
      <c r="A580" s="15">
        <v>13</v>
      </c>
      <c r="C580" s="16" t="s">
        <v>228</v>
      </c>
      <c r="E580" s="15">
        <v>13</v>
      </c>
      <c r="F580" s="17"/>
      <c r="G580" s="88">
        <f>SUM(G578:G579)</f>
        <v>44.12</v>
      </c>
      <c r="H580" s="88">
        <f>SUM(H578:H579)</f>
        <v>3134946.23</v>
      </c>
      <c r="I580" s="141"/>
      <c r="J580" s="353">
        <f>SUM(J578:J579)</f>
        <v>54.51290281069644</v>
      </c>
      <c r="K580" s="354">
        <f>SUM(K578:K579)</f>
        <v>4126946</v>
      </c>
    </row>
    <row r="581" spans="1:11" ht="12">
      <c r="A581" s="15">
        <v>14</v>
      </c>
      <c r="E581" s="15">
        <v>14</v>
      </c>
      <c r="F581" s="17"/>
      <c r="G581" s="88"/>
      <c r="H581" s="87"/>
      <c r="I581" s="141"/>
      <c r="J581" s="88"/>
      <c r="K581" s="87"/>
    </row>
    <row r="582" spans="1:11" ht="12">
      <c r="A582" s="15">
        <v>15</v>
      </c>
      <c r="C582" s="16" t="s">
        <v>211</v>
      </c>
      <c r="E582" s="15">
        <v>15</v>
      </c>
      <c r="F582" s="17"/>
      <c r="G582" s="88">
        <f>G575+G580</f>
        <v>203.04</v>
      </c>
      <c r="H582" s="140">
        <f>H575+H580</f>
        <v>19171751.33</v>
      </c>
      <c r="I582" s="141"/>
      <c r="J582" s="121">
        <f>J575+J580</f>
        <v>222.006824553467</v>
      </c>
      <c r="K582" s="354">
        <f>K575+K580</f>
        <v>21464926</v>
      </c>
    </row>
    <row r="583" spans="1:11" ht="12">
      <c r="A583" s="15">
        <v>16</v>
      </c>
      <c r="E583" s="15">
        <v>16</v>
      </c>
      <c r="F583" s="17"/>
      <c r="G583" s="88"/>
      <c r="H583" s="87"/>
      <c r="I583" s="141"/>
      <c r="J583" s="88"/>
      <c r="K583" s="87"/>
    </row>
    <row r="584" spans="1:11" ht="12">
      <c r="A584" s="15">
        <v>17</v>
      </c>
      <c r="C584" s="16" t="s">
        <v>212</v>
      </c>
      <c r="E584" s="15">
        <v>17</v>
      </c>
      <c r="F584" s="17"/>
      <c r="G584" s="140"/>
      <c r="H584" s="82">
        <v>730624.84</v>
      </c>
      <c r="I584" s="141"/>
      <c r="J584" s="88"/>
      <c r="K584" s="87">
        <v>753914</v>
      </c>
    </row>
    <row r="585" spans="1:11" ht="12">
      <c r="A585" s="15">
        <v>18</v>
      </c>
      <c r="C585" s="16"/>
      <c r="E585" s="15">
        <v>18</v>
      </c>
      <c r="F585" s="17"/>
      <c r="G585" s="140"/>
      <c r="H585" s="82"/>
      <c r="I585" s="141"/>
      <c r="J585" s="88"/>
      <c r="K585" s="87"/>
    </row>
    <row r="586" spans="1:11" ht="12">
      <c r="A586" s="15">
        <v>19</v>
      </c>
      <c r="C586" s="16" t="s">
        <v>213</v>
      </c>
      <c r="E586" s="15">
        <v>19</v>
      </c>
      <c r="F586" s="17"/>
      <c r="G586" s="140"/>
      <c r="H586" s="82">
        <v>352895.38</v>
      </c>
      <c r="I586" s="141"/>
      <c r="J586" s="88"/>
      <c r="K586" s="87">
        <v>310500</v>
      </c>
    </row>
    <row r="587" spans="1:11" ht="12">
      <c r="A587" s="15">
        <v>20</v>
      </c>
      <c r="C587" s="16" t="s">
        <v>214</v>
      </c>
      <c r="E587" s="15">
        <v>20</v>
      </c>
      <c r="F587" s="17"/>
      <c r="G587" s="140"/>
      <c r="H587" s="82">
        <v>2894105.76</v>
      </c>
      <c r="I587" s="141"/>
      <c r="J587" s="88"/>
      <c r="K587" s="87">
        <v>2977180</v>
      </c>
    </row>
    <row r="588" spans="1:11" ht="12">
      <c r="A588" s="15">
        <v>21</v>
      </c>
      <c r="C588" s="16"/>
      <c r="E588" s="15">
        <v>21</v>
      </c>
      <c r="F588" s="17"/>
      <c r="G588" s="140"/>
      <c r="H588" s="82"/>
      <c r="I588" s="141"/>
      <c r="J588" s="88"/>
      <c r="K588" s="87"/>
    </row>
    <row r="589" spans="1:11" ht="12">
      <c r="A589" s="15">
        <v>22</v>
      </c>
      <c r="C589" s="16"/>
      <c r="E589" s="15">
        <v>22</v>
      </c>
      <c r="F589" s="17"/>
      <c r="G589" s="140"/>
      <c r="H589" s="82"/>
      <c r="I589" s="141"/>
      <c r="J589" s="88"/>
      <c r="K589" s="87"/>
    </row>
    <row r="590" spans="1:11" ht="12">
      <c r="A590" s="15">
        <v>23</v>
      </c>
      <c r="C590" s="16" t="s">
        <v>229</v>
      </c>
      <c r="E590" s="15">
        <v>23</v>
      </c>
      <c r="F590" s="17"/>
      <c r="G590" s="140"/>
      <c r="H590" s="82">
        <v>66077.26000000001</v>
      </c>
      <c r="I590" s="141"/>
      <c r="J590" s="88"/>
      <c r="K590" s="87">
        <f>60790</f>
        <v>60790</v>
      </c>
    </row>
    <row r="591" spans="1:11" ht="12">
      <c r="A591" s="15">
        <v>24</v>
      </c>
      <c r="C591" s="16"/>
      <c r="E591" s="15">
        <v>24</v>
      </c>
      <c r="F591" s="17"/>
      <c r="G591" s="140"/>
      <c r="H591" s="87"/>
      <c r="I591" s="141"/>
      <c r="J591" s="88"/>
      <c r="K591" s="87"/>
    </row>
    <row r="592" spans="5:11" ht="12">
      <c r="E592" s="59"/>
      <c r="F592" s="106" t="s">
        <v>15</v>
      </c>
      <c r="G592" s="29" t="s">
        <v>15</v>
      </c>
      <c r="H592" s="29" t="s">
        <v>15</v>
      </c>
      <c r="I592" s="106" t="s">
        <v>15</v>
      </c>
      <c r="J592" s="29" t="s">
        <v>15</v>
      </c>
      <c r="K592" s="29" t="s">
        <v>15</v>
      </c>
    </row>
    <row r="593" spans="1:11" ht="12">
      <c r="A593" s="15">
        <v>25</v>
      </c>
      <c r="C593" s="16" t="s">
        <v>233</v>
      </c>
      <c r="E593" s="15">
        <v>25</v>
      </c>
      <c r="G593" s="82">
        <f>SUM(G582:G592)</f>
        <v>203.04</v>
      </c>
      <c r="H593" s="82">
        <f>SUM(H582:H592)</f>
        <v>23215454.569999997</v>
      </c>
      <c r="I593" s="83"/>
      <c r="J593" s="82">
        <f>SUM(J582:J592)</f>
        <v>222.006824553467</v>
      </c>
      <c r="K593" s="87">
        <f>SUM(K582:K592)</f>
        <v>25567310</v>
      </c>
    </row>
    <row r="594" spans="1:11" ht="12">
      <c r="A594" s="15"/>
      <c r="C594" s="16"/>
      <c r="E594" s="15"/>
      <c r="F594" s="106" t="s">
        <v>15</v>
      </c>
      <c r="G594" s="28" t="s">
        <v>15</v>
      </c>
      <c r="H594" s="29" t="s">
        <v>15</v>
      </c>
      <c r="I594" s="106" t="s">
        <v>15</v>
      </c>
      <c r="J594" s="28" t="s">
        <v>15</v>
      </c>
      <c r="K594" s="29" t="s">
        <v>15</v>
      </c>
    </row>
    <row r="595" spans="1:11" ht="12">
      <c r="A595" s="15"/>
      <c r="C595" s="1" t="s">
        <v>63</v>
      </c>
      <c r="E595" s="15"/>
      <c r="G595" s="82"/>
      <c r="H595" s="82"/>
      <c r="I595" s="83"/>
      <c r="J595" s="82"/>
      <c r="K595" s="82"/>
    </row>
    <row r="596" spans="5:11" ht="12">
      <c r="E596" s="59"/>
      <c r="F596" s="106"/>
      <c r="G596" s="28"/>
      <c r="H596" s="29"/>
      <c r="I596" s="106"/>
      <c r="J596" s="28"/>
      <c r="K596" s="29"/>
    </row>
    <row r="597" spans="1:12" ht="12">
      <c r="A597" s="16"/>
      <c r="H597" s="64"/>
      <c r="K597" s="64"/>
      <c r="L597" s="1" t="s">
        <v>43</v>
      </c>
    </row>
    <row r="598" spans="1:11" s="49" customFormat="1" ht="12">
      <c r="A598" s="24" t="str">
        <f>$A$83</f>
        <v>Institution No.:  </v>
      </c>
      <c r="E598" s="60"/>
      <c r="G598" s="61"/>
      <c r="H598" s="62"/>
      <c r="J598" s="61"/>
      <c r="K598" s="22" t="s">
        <v>234</v>
      </c>
    </row>
    <row r="599" spans="1:11" s="49" customFormat="1" ht="12">
      <c r="A599" s="119" t="s">
        <v>235</v>
      </c>
      <c r="B599" s="119"/>
      <c r="C599" s="119"/>
      <c r="D599" s="119"/>
      <c r="E599" s="119"/>
      <c r="F599" s="119"/>
      <c r="G599" s="119"/>
      <c r="H599" s="119"/>
      <c r="I599" s="119"/>
      <c r="J599" s="119"/>
      <c r="K599" s="119"/>
    </row>
    <row r="600" spans="1:11" ht="12">
      <c r="A600" s="24" t="str">
        <f>$A$42</f>
        <v>NAME: </v>
      </c>
      <c r="C600" s="1" t="str">
        <f>$D$20</f>
        <v>University of Colorado</v>
      </c>
      <c r="G600" s="120"/>
      <c r="H600" s="103"/>
      <c r="J600" s="21"/>
      <c r="K600" s="26" t="str">
        <f>$K$3</f>
        <v>Date: October 13, 2014</v>
      </c>
    </row>
    <row r="601" spans="1:11" ht="12">
      <c r="A601" s="27" t="s">
        <v>15</v>
      </c>
      <c r="B601" s="27" t="s">
        <v>15</v>
      </c>
      <c r="C601" s="27" t="s">
        <v>15</v>
      </c>
      <c r="D601" s="27" t="s">
        <v>15</v>
      </c>
      <c r="E601" s="27" t="s">
        <v>15</v>
      </c>
      <c r="F601" s="27" t="s">
        <v>15</v>
      </c>
      <c r="G601" s="28" t="s">
        <v>15</v>
      </c>
      <c r="H601" s="29" t="s">
        <v>15</v>
      </c>
      <c r="I601" s="27" t="s">
        <v>15</v>
      </c>
      <c r="J601" s="28" t="s">
        <v>15</v>
      </c>
      <c r="K601" s="29" t="s">
        <v>15</v>
      </c>
    </row>
    <row r="602" spans="1:11" ht="12">
      <c r="A602" s="30" t="s">
        <v>16</v>
      </c>
      <c r="E602" s="30" t="s">
        <v>16</v>
      </c>
      <c r="F602" s="31"/>
      <c r="G602" s="32"/>
      <c r="H602" s="33" t="s">
        <v>18</v>
      </c>
      <c r="I602" s="31"/>
      <c r="J602" s="32"/>
      <c r="K602" s="33" t="s">
        <v>19</v>
      </c>
    </row>
    <row r="603" spans="1:11" ht="12">
      <c r="A603" s="30" t="s">
        <v>20</v>
      </c>
      <c r="C603" s="34" t="s">
        <v>78</v>
      </c>
      <c r="E603" s="30" t="s">
        <v>20</v>
      </c>
      <c r="F603" s="31"/>
      <c r="G603" s="32" t="s">
        <v>22</v>
      </c>
      <c r="H603" s="33" t="s">
        <v>23</v>
      </c>
      <c r="I603" s="31"/>
      <c r="J603" s="32" t="s">
        <v>22</v>
      </c>
      <c r="K603" s="33" t="s">
        <v>24</v>
      </c>
    </row>
    <row r="604" spans="1:11" ht="12">
      <c r="A604" s="27" t="s">
        <v>15</v>
      </c>
      <c r="B604" s="27" t="s">
        <v>15</v>
      </c>
      <c r="C604" s="27" t="s">
        <v>15</v>
      </c>
      <c r="D604" s="27" t="s">
        <v>15</v>
      </c>
      <c r="E604" s="27" t="s">
        <v>15</v>
      </c>
      <c r="F604" s="27" t="s">
        <v>15</v>
      </c>
      <c r="G604" s="28" t="s">
        <v>15</v>
      </c>
      <c r="H604" s="29" t="s">
        <v>15</v>
      </c>
      <c r="I604" s="27" t="s">
        <v>15</v>
      </c>
      <c r="J604" s="28" t="s">
        <v>15</v>
      </c>
      <c r="K604" s="29" t="s">
        <v>15</v>
      </c>
    </row>
    <row r="605" spans="1:11" ht="12">
      <c r="A605" s="131">
        <v>1</v>
      </c>
      <c r="B605" s="132"/>
      <c r="C605" s="132" t="s">
        <v>224</v>
      </c>
      <c r="D605" s="132"/>
      <c r="E605" s="131">
        <v>1</v>
      </c>
      <c r="F605" s="133"/>
      <c r="G605" s="134"/>
      <c r="H605" s="135"/>
      <c r="I605" s="136"/>
      <c r="J605" s="137"/>
      <c r="K605" s="138"/>
    </row>
    <row r="606" spans="1:11" ht="12">
      <c r="A606" s="131">
        <v>2</v>
      </c>
      <c r="B606" s="132"/>
      <c r="C606" s="132" t="s">
        <v>224</v>
      </c>
      <c r="D606" s="132"/>
      <c r="E606" s="131">
        <v>2</v>
      </c>
      <c r="F606" s="133"/>
      <c r="G606" s="134"/>
      <c r="H606" s="135"/>
      <c r="I606" s="136"/>
      <c r="J606" s="137"/>
      <c r="K606" s="135"/>
    </row>
    <row r="607" spans="1:11" ht="12">
      <c r="A607" s="131">
        <v>3</v>
      </c>
      <c r="B607" s="132"/>
      <c r="C607" s="132" t="s">
        <v>224</v>
      </c>
      <c r="D607" s="132"/>
      <c r="E607" s="131">
        <v>3</v>
      </c>
      <c r="F607" s="133"/>
      <c r="G607" s="134"/>
      <c r="H607" s="135"/>
      <c r="I607" s="136"/>
      <c r="J607" s="137"/>
      <c r="K607" s="135"/>
    </row>
    <row r="608" spans="1:11" ht="12">
      <c r="A608" s="131">
        <v>4</v>
      </c>
      <c r="B608" s="132"/>
      <c r="C608" s="132" t="s">
        <v>224</v>
      </c>
      <c r="D608" s="132"/>
      <c r="E608" s="131">
        <v>4</v>
      </c>
      <c r="F608" s="133"/>
      <c r="G608" s="134"/>
      <c r="H608" s="135"/>
      <c r="I608" s="139"/>
      <c r="J608" s="137"/>
      <c r="K608" s="135"/>
    </row>
    <row r="609" spans="1:11" ht="12">
      <c r="A609" s="131">
        <v>5</v>
      </c>
      <c r="B609" s="132"/>
      <c r="C609" s="132" t="s">
        <v>224</v>
      </c>
      <c r="D609" s="132"/>
      <c r="E609" s="131">
        <v>5</v>
      </c>
      <c r="F609" s="133"/>
      <c r="G609" s="134"/>
      <c r="H609" s="135"/>
      <c r="I609" s="139"/>
      <c r="J609" s="137"/>
      <c r="K609" s="135"/>
    </row>
    <row r="610" spans="1:11" ht="12">
      <c r="A610" s="15">
        <v>6</v>
      </c>
      <c r="C610" s="16" t="s">
        <v>225</v>
      </c>
      <c r="E610" s="15">
        <v>6</v>
      </c>
      <c r="F610" s="17"/>
      <c r="G610" s="121">
        <v>71.42000000000002</v>
      </c>
      <c r="H610" s="82">
        <v>4254421.8</v>
      </c>
      <c r="I610" s="37"/>
      <c r="J610" s="121">
        <v>75.97499015926196</v>
      </c>
      <c r="K610" s="87">
        <v>4661531</v>
      </c>
    </row>
    <row r="611" spans="1:11" ht="12">
      <c r="A611" s="15">
        <v>7</v>
      </c>
      <c r="C611" s="16" t="s">
        <v>226</v>
      </c>
      <c r="E611" s="15">
        <v>7</v>
      </c>
      <c r="F611" s="17"/>
      <c r="G611" s="121"/>
      <c r="H611" s="82">
        <v>1370431.1</v>
      </c>
      <c r="I611" s="141"/>
      <c r="J611" s="88"/>
      <c r="K611" s="87">
        <v>1621443</v>
      </c>
    </row>
    <row r="612" spans="1:11" ht="12">
      <c r="A612" s="15">
        <v>8</v>
      </c>
      <c r="C612" s="16" t="s">
        <v>227</v>
      </c>
      <c r="E612" s="15">
        <v>8</v>
      </c>
      <c r="F612" s="17"/>
      <c r="G612" s="121">
        <f>SUM(G610:G611)</f>
        <v>71.42000000000002</v>
      </c>
      <c r="H612" s="82">
        <f>SUM(H610:H611)</f>
        <v>5624852.9</v>
      </c>
      <c r="I612" s="141"/>
      <c r="J612" s="121">
        <f>SUM(J610:J611)</f>
        <v>75.97499015926196</v>
      </c>
      <c r="K612" s="87">
        <f>SUM(K610:K611)</f>
        <v>6282974</v>
      </c>
    </row>
    <row r="613" spans="1:11" ht="12">
      <c r="A613" s="15">
        <v>9</v>
      </c>
      <c r="C613" s="16"/>
      <c r="E613" s="15">
        <v>9</v>
      </c>
      <c r="F613" s="17"/>
      <c r="G613" s="121"/>
      <c r="H613" s="87"/>
      <c r="I613" s="41"/>
      <c r="J613" s="88"/>
      <c r="K613" s="87"/>
    </row>
    <row r="614" spans="1:11" ht="12">
      <c r="A614" s="15">
        <v>10</v>
      </c>
      <c r="C614" s="16"/>
      <c r="E614" s="15">
        <v>10</v>
      </c>
      <c r="F614" s="17"/>
      <c r="G614" s="121"/>
      <c r="H614" s="87"/>
      <c r="I614" s="37"/>
      <c r="J614" s="88"/>
      <c r="K614" s="87"/>
    </row>
    <row r="615" spans="1:11" ht="12">
      <c r="A615" s="15">
        <v>11</v>
      </c>
      <c r="C615" s="16" t="s">
        <v>208</v>
      </c>
      <c r="E615" s="15">
        <v>11</v>
      </c>
      <c r="G615" s="121">
        <v>29.73</v>
      </c>
      <c r="H615" s="82">
        <v>1454870.15</v>
      </c>
      <c r="I615" s="41"/>
      <c r="J615" s="121">
        <v>26.93889139994519</v>
      </c>
      <c r="K615" s="83">
        <v>1359151</v>
      </c>
    </row>
    <row r="616" spans="1:11" ht="12">
      <c r="A616" s="15">
        <v>12</v>
      </c>
      <c r="C616" s="16" t="s">
        <v>209</v>
      </c>
      <c r="E616" s="15">
        <v>12</v>
      </c>
      <c r="G616" s="121"/>
      <c r="H616" s="82">
        <v>464981.02</v>
      </c>
      <c r="I616" s="37"/>
      <c r="J616" s="82"/>
      <c r="K616" s="83">
        <v>488257</v>
      </c>
    </row>
    <row r="617" spans="1:11" ht="12">
      <c r="A617" s="15">
        <v>13</v>
      </c>
      <c r="C617" s="16" t="s">
        <v>228</v>
      </c>
      <c r="E617" s="15">
        <v>13</v>
      </c>
      <c r="F617" s="17"/>
      <c r="G617" s="121">
        <f>SUM(G615:G616)</f>
        <v>29.73</v>
      </c>
      <c r="H617" s="82">
        <f>SUM(H615:H616)</f>
        <v>1919851.17</v>
      </c>
      <c r="I617" s="141"/>
      <c r="J617" s="121">
        <f>SUM(J615:J616)</f>
        <v>26.93889139994519</v>
      </c>
      <c r="K617" s="87">
        <f>SUM(K615:K616)</f>
        <v>1847408</v>
      </c>
    </row>
    <row r="618" spans="1:11" ht="12">
      <c r="A618" s="15">
        <v>14</v>
      </c>
      <c r="E618" s="15">
        <v>14</v>
      </c>
      <c r="F618" s="17"/>
      <c r="G618" s="121"/>
      <c r="H618" s="82"/>
      <c r="I618" s="141"/>
      <c r="J618" s="88"/>
      <c r="K618" s="87"/>
    </row>
    <row r="619" spans="1:11" ht="12">
      <c r="A619" s="15">
        <v>15</v>
      </c>
      <c r="C619" s="16" t="s">
        <v>211</v>
      </c>
      <c r="E619" s="15">
        <v>15</v>
      </c>
      <c r="F619" s="17"/>
      <c r="G619" s="121">
        <f>G612+G617</f>
        <v>101.15000000000002</v>
      </c>
      <c r="H619" s="82">
        <f>H612+H617</f>
        <v>7544704.07</v>
      </c>
      <c r="I619" s="141"/>
      <c r="J619" s="121">
        <f>J612+J617</f>
        <v>102.91388155920716</v>
      </c>
      <c r="K619" s="87">
        <f>K612+K617</f>
        <v>8130382</v>
      </c>
    </row>
    <row r="620" spans="1:11" ht="12">
      <c r="A620" s="15">
        <v>16</v>
      </c>
      <c r="E620" s="15">
        <v>16</v>
      </c>
      <c r="F620" s="17"/>
      <c r="G620" s="121"/>
      <c r="H620" s="82"/>
      <c r="I620" s="141"/>
      <c r="J620" s="88"/>
      <c r="K620" s="87"/>
    </row>
    <row r="621" spans="1:11" ht="12">
      <c r="A621" s="15">
        <v>17</v>
      </c>
      <c r="C621" s="16" t="s">
        <v>212</v>
      </c>
      <c r="E621" s="15">
        <v>17</v>
      </c>
      <c r="F621" s="17"/>
      <c r="G621" s="140"/>
      <c r="H621" s="82">
        <v>353745.74</v>
      </c>
      <c r="I621" s="141"/>
      <c r="J621" s="88"/>
      <c r="K621" s="87">
        <v>149577</v>
      </c>
    </row>
    <row r="622" spans="1:11" ht="12">
      <c r="A622" s="15">
        <v>18</v>
      </c>
      <c r="C622" s="16"/>
      <c r="E622" s="15">
        <v>18</v>
      </c>
      <c r="F622" s="17"/>
      <c r="G622" s="140"/>
      <c r="H622" s="82"/>
      <c r="I622" s="141"/>
      <c r="J622" s="88"/>
      <c r="K622" s="87"/>
    </row>
    <row r="623" spans="1:11" ht="12">
      <c r="A623" s="15">
        <v>19</v>
      </c>
      <c r="C623" s="16" t="s">
        <v>213</v>
      </c>
      <c r="E623" s="15">
        <v>19</v>
      </c>
      <c r="F623" s="17"/>
      <c r="G623" s="140"/>
      <c r="H623" s="82">
        <v>86305.06999999999</v>
      </c>
      <c r="I623" s="141"/>
      <c r="J623" s="88"/>
      <c r="K623" s="87">
        <f>5500</f>
        <v>5500</v>
      </c>
    </row>
    <row r="624" spans="1:11" ht="12">
      <c r="A624" s="15">
        <v>20</v>
      </c>
      <c r="C624" s="16" t="s">
        <v>214</v>
      </c>
      <c r="E624" s="15">
        <v>20</v>
      </c>
      <c r="F624" s="17"/>
      <c r="G624" s="140"/>
      <c r="H624" s="82">
        <v>1938128.83</v>
      </c>
      <c r="I624" s="141"/>
      <c r="J624" s="88"/>
      <c r="K624" s="87">
        <v>1732424</v>
      </c>
    </row>
    <row r="625" spans="1:11" ht="12">
      <c r="A625" s="15">
        <v>21</v>
      </c>
      <c r="C625" s="16"/>
      <c r="E625" s="15">
        <v>21</v>
      </c>
      <c r="F625" s="17"/>
      <c r="G625" s="140"/>
      <c r="H625" s="87"/>
      <c r="I625" s="141"/>
      <c r="J625" s="88"/>
      <c r="K625" s="87"/>
    </row>
    <row r="626" spans="1:11" ht="12">
      <c r="A626" s="15">
        <v>22</v>
      </c>
      <c r="C626" s="16"/>
      <c r="E626" s="15">
        <v>22</v>
      </c>
      <c r="F626" s="17"/>
      <c r="G626" s="140"/>
      <c r="H626" s="87"/>
      <c r="I626" s="141"/>
      <c r="J626" s="88"/>
      <c r="K626" s="87"/>
    </row>
    <row r="627" spans="1:11" ht="12">
      <c r="A627" s="15">
        <v>23</v>
      </c>
      <c r="C627" s="16" t="s">
        <v>229</v>
      </c>
      <c r="E627" s="15">
        <v>23</v>
      </c>
      <c r="F627" s="17"/>
      <c r="G627" s="140"/>
      <c r="H627" s="87"/>
      <c r="I627" s="141"/>
      <c r="J627" s="88"/>
      <c r="K627" s="87"/>
    </row>
    <row r="628" spans="1:11" ht="12">
      <c r="A628" s="15">
        <v>24</v>
      </c>
      <c r="C628" s="16"/>
      <c r="E628" s="15">
        <v>24</v>
      </c>
      <c r="F628" s="17"/>
      <c r="G628" s="140"/>
      <c r="H628" s="87"/>
      <c r="I628" s="141"/>
      <c r="J628" s="88"/>
      <c r="K628" s="87"/>
    </row>
    <row r="629" spans="5:11" ht="12">
      <c r="E629" s="59"/>
      <c r="F629" s="106" t="s">
        <v>15</v>
      </c>
      <c r="G629" s="29" t="s">
        <v>15</v>
      </c>
      <c r="H629" s="29" t="s">
        <v>15</v>
      </c>
      <c r="I629" s="106" t="s">
        <v>15</v>
      </c>
      <c r="J629" s="29" t="s">
        <v>15</v>
      </c>
      <c r="K629" s="29" t="s">
        <v>15</v>
      </c>
    </row>
    <row r="630" spans="1:11" ht="12">
      <c r="A630" s="15">
        <v>25</v>
      </c>
      <c r="C630" s="16" t="s">
        <v>236</v>
      </c>
      <c r="E630" s="15">
        <v>25</v>
      </c>
      <c r="G630" s="82">
        <f>SUM(G619:G629)</f>
        <v>101.15000000000002</v>
      </c>
      <c r="H630" s="82">
        <f>SUM(H619:H629)</f>
        <v>9922883.71</v>
      </c>
      <c r="I630" s="83"/>
      <c r="J630" s="82">
        <f>SUM(J619:J629)</f>
        <v>102.91388155920716</v>
      </c>
      <c r="K630" s="82">
        <f>SUM(K619:K629)</f>
        <v>10017883</v>
      </c>
    </row>
    <row r="631" spans="5:11" ht="12">
      <c r="E631" s="59"/>
      <c r="F631" s="106" t="s">
        <v>15</v>
      </c>
      <c r="G631" s="28" t="s">
        <v>15</v>
      </c>
      <c r="H631" s="29" t="s">
        <v>15</v>
      </c>
      <c r="I631" s="106" t="s">
        <v>15</v>
      </c>
      <c r="J631" s="28" t="s">
        <v>15</v>
      </c>
      <c r="K631" s="29" t="s">
        <v>15</v>
      </c>
    </row>
    <row r="632" spans="3:11" ht="12">
      <c r="C632" s="1" t="s">
        <v>63</v>
      </c>
      <c r="E632" s="59"/>
      <c r="F632" s="106"/>
      <c r="G632" s="28"/>
      <c r="H632" s="29"/>
      <c r="I632" s="106"/>
      <c r="J632" s="28"/>
      <c r="K632" s="29"/>
    </row>
    <row r="634" ht="12">
      <c r="A634" s="16"/>
    </row>
    <row r="635" spans="1:11" s="49" customFormat="1" ht="12">
      <c r="A635" s="24" t="str">
        <f>$A$83</f>
        <v>Institution No.:  </v>
      </c>
      <c r="E635" s="60"/>
      <c r="G635" s="61"/>
      <c r="H635" s="62"/>
      <c r="J635" s="61"/>
      <c r="K635" s="22" t="s">
        <v>237</v>
      </c>
    </row>
    <row r="636" spans="1:11" s="49" customFormat="1" ht="12">
      <c r="A636" s="119" t="s">
        <v>238</v>
      </c>
      <c r="B636" s="119"/>
      <c r="C636" s="119"/>
      <c r="D636" s="119"/>
      <c r="E636" s="119"/>
      <c r="F636" s="119"/>
      <c r="G636" s="119"/>
      <c r="H636" s="119"/>
      <c r="I636" s="119"/>
      <c r="J636" s="119"/>
      <c r="K636" s="119"/>
    </row>
    <row r="637" spans="1:11" ht="12">
      <c r="A637" s="24" t="str">
        <f>$A$42</f>
        <v>NAME: </v>
      </c>
      <c r="C637" s="1" t="str">
        <f>$D$20</f>
        <v>University of Colorado</v>
      </c>
      <c r="F637" s="108"/>
      <c r="G637" s="102"/>
      <c r="H637" s="64"/>
      <c r="J637" s="21"/>
      <c r="K637" s="26" t="str">
        <f>$K$3</f>
        <v>Date: October 13, 2014</v>
      </c>
    </row>
    <row r="638" spans="1:11" ht="12">
      <c r="A638" s="27" t="s">
        <v>15</v>
      </c>
      <c r="B638" s="27" t="s">
        <v>15</v>
      </c>
      <c r="C638" s="27" t="s">
        <v>15</v>
      </c>
      <c r="D638" s="27" t="s">
        <v>15</v>
      </c>
      <c r="E638" s="27" t="s">
        <v>15</v>
      </c>
      <c r="F638" s="27" t="s">
        <v>15</v>
      </c>
      <c r="G638" s="28" t="s">
        <v>15</v>
      </c>
      <c r="H638" s="29" t="s">
        <v>15</v>
      </c>
      <c r="I638" s="27" t="s">
        <v>15</v>
      </c>
      <c r="J638" s="28" t="s">
        <v>15</v>
      </c>
      <c r="K638" s="29" t="s">
        <v>15</v>
      </c>
    </row>
    <row r="639" spans="1:11" ht="12">
      <c r="A639" s="30" t="s">
        <v>16</v>
      </c>
      <c r="E639" s="30" t="s">
        <v>16</v>
      </c>
      <c r="F639" s="31"/>
      <c r="G639" s="32"/>
      <c r="H639" s="33" t="s">
        <v>18</v>
      </c>
      <c r="I639" s="31"/>
      <c r="J639" s="32"/>
      <c r="K639" s="33" t="s">
        <v>19</v>
      </c>
    </row>
    <row r="640" spans="1:11" ht="12">
      <c r="A640" s="30" t="s">
        <v>20</v>
      </c>
      <c r="C640" s="34" t="s">
        <v>78</v>
      </c>
      <c r="E640" s="30" t="s">
        <v>20</v>
      </c>
      <c r="F640" s="31"/>
      <c r="G640" s="32" t="s">
        <v>22</v>
      </c>
      <c r="H640" s="33" t="s">
        <v>23</v>
      </c>
      <c r="I640" s="31"/>
      <c r="J640" s="32" t="s">
        <v>22</v>
      </c>
      <c r="K640" s="33" t="s">
        <v>24</v>
      </c>
    </row>
    <row r="641" spans="1:11" ht="12">
      <c r="A641" s="27" t="s">
        <v>15</v>
      </c>
      <c r="B641" s="27" t="s">
        <v>15</v>
      </c>
      <c r="C641" s="27" t="s">
        <v>15</v>
      </c>
      <c r="D641" s="27" t="s">
        <v>15</v>
      </c>
      <c r="E641" s="27" t="s">
        <v>15</v>
      </c>
      <c r="F641" s="27" t="s">
        <v>15</v>
      </c>
      <c r="G641" s="28" t="s">
        <v>15</v>
      </c>
      <c r="H641" s="29" t="s">
        <v>15</v>
      </c>
      <c r="I641" s="27" t="s">
        <v>15</v>
      </c>
      <c r="J641" s="28" t="s">
        <v>15</v>
      </c>
      <c r="K641" s="29" t="s">
        <v>15</v>
      </c>
    </row>
    <row r="642" spans="1:11" ht="12">
      <c r="A642" s="131">
        <v>1</v>
      </c>
      <c r="B642" s="132"/>
      <c r="C642" s="132" t="s">
        <v>224</v>
      </c>
      <c r="D642" s="132"/>
      <c r="E642" s="131">
        <v>1</v>
      </c>
      <c r="F642" s="133"/>
      <c r="G642" s="134"/>
      <c r="H642" s="135"/>
      <c r="I642" s="136"/>
      <c r="J642" s="137"/>
      <c r="K642" s="138"/>
    </row>
    <row r="643" spans="1:11" ht="12">
      <c r="A643" s="131">
        <v>2</v>
      </c>
      <c r="B643" s="132"/>
      <c r="C643" s="132" t="s">
        <v>224</v>
      </c>
      <c r="D643" s="132"/>
      <c r="E643" s="131">
        <v>2</v>
      </c>
      <c r="F643" s="133"/>
      <c r="G643" s="134"/>
      <c r="H643" s="135"/>
      <c r="I643" s="136"/>
      <c r="J643" s="137"/>
      <c r="K643" s="135"/>
    </row>
    <row r="644" spans="1:11" ht="12">
      <c r="A644" s="131">
        <v>3</v>
      </c>
      <c r="B644" s="132"/>
      <c r="C644" s="132" t="s">
        <v>224</v>
      </c>
      <c r="D644" s="132"/>
      <c r="E644" s="131">
        <v>3</v>
      </c>
      <c r="F644" s="133"/>
      <c r="G644" s="134"/>
      <c r="H644" s="135"/>
      <c r="I644" s="136"/>
      <c r="J644" s="137"/>
      <c r="K644" s="135"/>
    </row>
    <row r="645" spans="1:11" ht="12">
      <c r="A645" s="131">
        <v>4</v>
      </c>
      <c r="B645" s="132"/>
      <c r="C645" s="132" t="s">
        <v>224</v>
      </c>
      <c r="D645" s="132"/>
      <c r="E645" s="131">
        <v>4</v>
      </c>
      <c r="F645" s="133"/>
      <c r="G645" s="134"/>
      <c r="H645" s="135"/>
      <c r="I645" s="139"/>
      <c r="J645" s="137"/>
      <c r="K645" s="135"/>
    </row>
    <row r="646" spans="1:11" ht="12">
      <c r="A646" s="131">
        <v>5</v>
      </c>
      <c r="B646" s="132"/>
      <c r="C646" s="132" t="s">
        <v>224</v>
      </c>
      <c r="D646" s="132"/>
      <c r="E646" s="131">
        <v>5</v>
      </c>
      <c r="F646" s="133"/>
      <c r="G646" s="137"/>
      <c r="H646" s="135"/>
      <c r="I646" s="139"/>
      <c r="J646" s="137"/>
      <c r="K646" s="135"/>
    </row>
    <row r="647" spans="1:11" ht="12">
      <c r="A647" s="15">
        <v>6</v>
      </c>
      <c r="C647" s="16" t="s">
        <v>225</v>
      </c>
      <c r="E647" s="15">
        <v>6</v>
      </c>
      <c r="F647" s="17"/>
      <c r="G647" s="88">
        <v>77.07000000000001</v>
      </c>
      <c r="H647" s="88">
        <v>6895776.58</v>
      </c>
      <c r="I647" s="37"/>
      <c r="J647" s="121">
        <v>78.02732573361354</v>
      </c>
      <c r="K647" s="87">
        <v>7190875.51</v>
      </c>
    </row>
    <row r="648" spans="1:11" ht="12">
      <c r="A648" s="15">
        <v>7</v>
      </c>
      <c r="C648" s="16" t="s">
        <v>226</v>
      </c>
      <c r="E648" s="15">
        <v>7</v>
      </c>
      <c r="F648" s="17"/>
      <c r="G648" s="88"/>
      <c r="H648" s="88">
        <v>2123775.88</v>
      </c>
      <c r="I648" s="141"/>
      <c r="J648" s="88"/>
      <c r="K648" s="87">
        <v>2302633.06</v>
      </c>
    </row>
    <row r="649" spans="1:11" ht="12">
      <c r="A649" s="15">
        <v>8</v>
      </c>
      <c r="C649" s="16" t="s">
        <v>227</v>
      </c>
      <c r="E649" s="15">
        <v>8</v>
      </c>
      <c r="F649" s="17"/>
      <c r="G649" s="88">
        <f>SUM(G647:G648)</f>
        <v>77.07000000000001</v>
      </c>
      <c r="H649" s="88">
        <f>SUM(H647:H648)</f>
        <v>9019552.46</v>
      </c>
      <c r="I649" s="141"/>
      <c r="J649" s="88">
        <f>SUM(J647:J648)</f>
        <v>78.02732573361354</v>
      </c>
      <c r="K649" s="87">
        <f>SUM(K647:K648)</f>
        <v>9493508.57</v>
      </c>
    </row>
    <row r="650" spans="1:11" ht="12">
      <c r="A650" s="15">
        <v>9</v>
      </c>
      <c r="C650" s="16"/>
      <c r="E650" s="15">
        <v>9</v>
      </c>
      <c r="F650" s="17"/>
      <c r="G650" s="140"/>
      <c r="H650" s="87"/>
      <c r="I650" s="41"/>
      <c r="J650" s="88"/>
      <c r="K650" s="87"/>
    </row>
    <row r="651" spans="1:11" ht="12">
      <c r="A651" s="15">
        <v>10</v>
      </c>
      <c r="C651" s="16"/>
      <c r="E651" s="15">
        <v>10</v>
      </c>
      <c r="F651" s="17"/>
      <c r="G651" s="140"/>
      <c r="H651" s="87"/>
      <c r="I651" s="37"/>
      <c r="J651" s="88"/>
      <c r="K651" s="87"/>
    </row>
    <row r="652" spans="1:11" ht="12">
      <c r="A652" s="15">
        <v>11</v>
      </c>
      <c r="C652" s="16" t="s">
        <v>208</v>
      </c>
      <c r="E652" s="15">
        <v>11</v>
      </c>
      <c r="G652" s="82">
        <v>16.160000000000004</v>
      </c>
      <c r="H652" s="88">
        <v>1186037.0199999998</v>
      </c>
      <c r="I652" s="41"/>
      <c r="J652" s="121">
        <v>18.5226250794384</v>
      </c>
      <c r="K652" s="83">
        <v>1401580.64</v>
      </c>
    </row>
    <row r="653" spans="1:11" ht="12">
      <c r="A653" s="15">
        <v>12</v>
      </c>
      <c r="C653" s="16" t="s">
        <v>209</v>
      </c>
      <c r="E653" s="15">
        <v>12</v>
      </c>
      <c r="G653" s="142"/>
      <c r="H653" s="88">
        <v>1079690.2740000002</v>
      </c>
      <c r="I653" s="37"/>
      <c r="J653" s="82"/>
      <c r="K653" s="83">
        <v>1057083.15</v>
      </c>
    </row>
    <row r="654" spans="1:11" ht="12">
      <c r="A654" s="15">
        <v>13</v>
      </c>
      <c r="C654" s="16" t="s">
        <v>228</v>
      </c>
      <c r="E654" s="15">
        <v>13</v>
      </c>
      <c r="F654" s="17"/>
      <c r="G654" s="88">
        <f>SUM(G652:G653)</f>
        <v>16.160000000000004</v>
      </c>
      <c r="H654" s="88">
        <f>SUM(H652:H653)</f>
        <v>2265727.2939999998</v>
      </c>
      <c r="I654" s="141"/>
      <c r="J654" s="353">
        <f>SUM(J652:J653)</f>
        <v>18.5226250794384</v>
      </c>
      <c r="K654" s="87">
        <f>SUM(K652:K653)</f>
        <v>2458663.79</v>
      </c>
    </row>
    <row r="655" spans="1:11" ht="12">
      <c r="A655" s="15">
        <v>14</v>
      </c>
      <c r="E655" s="15">
        <v>14</v>
      </c>
      <c r="F655" s="17"/>
      <c r="G655" s="88"/>
      <c r="H655" s="87"/>
      <c r="I655" s="141"/>
      <c r="J655" s="88"/>
      <c r="K655" s="87"/>
    </row>
    <row r="656" spans="1:11" ht="12">
      <c r="A656" s="15">
        <v>15</v>
      </c>
      <c r="C656" s="16" t="s">
        <v>211</v>
      </c>
      <c r="E656" s="15">
        <v>15</v>
      </c>
      <c r="F656" s="17"/>
      <c r="G656" s="88">
        <f>G649+G654</f>
        <v>93.23000000000002</v>
      </c>
      <c r="H656" s="88">
        <f>H649+H654</f>
        <v>11285279.754</v>
      </c>
      <c r="I656" s="141"/>
      <c r="J656" s="88">
        <f>J649+J654</f>
        <v>96.54995081305194</v>
      </c>
      <c r="K656" s="87">
        <f>K649+K654</f>
        <v>11952172.36</v>
      </c>
    </row>
    <row r="657" spans="1:11" ht="12">
      <c r="A657" s="15">
        <v>16</v>
      </c>
      <c r="E657" s="15">
        <v>16</v>
      </c>
      <c r="F657" s="17"/>
      <c r="G657" s="140"/>
      <c r="H657" s="87"/>
      <c r="I657" s="141"/>
      <c r="J657" s="88"/>
      <c r="K657" s="87"/>
    </row>
    <row r="658" spans="1:11" ht="12">
      <c r="A658" s="15">
        <v>17</v>
      </c>
      <c r="C658" s="16" t="s">
        <v>212</v>
      </c>
      <c r="E658" s="15">
        <v>17</v>
      </c>
      <c r="F658" s="17"/>
      <c r="G658" s="140"/>
      <c r="H658" s="88">
        <v>145962.55000000002</v>
      </c>
      <c r="I658" s="141"/>
      <c r="J658" s="88"/>
      <c r="K658" s="87">
        <v>150505.15000000002</v>
      </c>
    </row>
    <row r="659" spans="1:11" ht="12">
      <c r="A659" s="15">
        <v>18</v>
      </c>
      <c r="C659" s="16"/>
      <c r="E659" s="15">
        <v>18</v>
      </c>
      <c r="F659" s="17"/>
      <c r="G659" s="140"/>
      <c r="H659" s="87"/>
      <c r="I659" s="141"/>
      <c r="J659" s="88"/>
      <c r="K659" s="87"/>
    </row>
    <row r="660" spans="1:11" ht="12">
      <c r="A660" s="15">
        <v>19</v>
      </c>
      <c r="C660" s="16" t="s">
        <v>213</v>
      </c>
      <c r="E660" s="15">
        <v>19</v>
      </c>
      <c r="F660" s="17"/>
      <c r="G660" s="140"/>
      <c r="H660" s="88">
        <v>71082.28</v>
      </c>
      <c r="I660" s="141"/>
      <c r="J660" s="88"/>
      <c r="K660" s="87"/>
    </row>
    <row r="661" spans="1:11" ht="12">
      <c r="A661" s="15">
        <v>20</v>
      </c>
      <c r="C661" s="16" t="s">
        <v>214</v>
      </c>
      <c r="E661" s="15">
        <v>20</v>
      </c>
      <c r="F661" s="17"/>
      <c r="G661" s="140"/>
      <c r="H661" s="88">
        <v>3837147.6199999987</v>
      </c>
      <c r="I661" s="141"/>
      <c r="J661" s="88"/>
      <c r="K661" s="87">
        <v>3915392.4899999993</v>
      </c>
    </row>
    <row r="662" spans="1:11" ht="12">
      <c r="A662" s="15">
        <v>21</v>
      </c>
      <c r="C662" s="16"/>
      <c r="E662" s="15">
        <v>21</v>
      </c>
      <c r="F662" s="17"/>
      <c r="G662" s="140"/>
      <c r="H662" s="88"/>
      <c r="I662" s="141"/>
      <c r="J662" s="88"/>
      <c r="K662" s="87"/>
    </row>
    <row r="663" spans="1:11" ht="12">
      <c r="A663" s="15">
        <v>22</v>
      </c>
      <c r="C663" s="16"/>
      <c r="E663" s="15">
        <v>22</v>
      </c>
      <c r="F663" s="17"/>
      <c r="G663" s="140"/>
      <c r="H663" s="88"/>
      <c r="I663" s="141"/>
      <c r="J663" s="88"/>
      <c r="K663" s="87"/>
    </row>
    <row r="664" spans="1:11" ht="12">
      <c r="A664" s="15">
        <v>23</v>
      </c>
      <c r="C664" s="16" t="s">
        <v>229</v>
      </c>
      <c r="E664" s="15">
        <v>23</v>
      </c>
      <c r="F664" s="17"/>
      <c r="G664" s="140"/>
      <c r="H664" s="88">
        <f>286781.04</f>
        <v>286781.04</v>
      </c>
      <c r="I664" s="141"/>
      <c r="J664" s="88"/>
      <c r="K664" s="87">
        <v>304300</v>
      </c>
    </row>
    <row r="665" spans="1:11" ht="12">
      <c r="A665" s="15">
        <v>24</v>
      </c>
      <c r="C665" s="16"/>
      <c r="E665" s="15">
        <v>24</v>
      </c>
      <c r="F665" s="17"/>
      <c r="G665" s="140"/>
      <c r="H665" s="87"/>
      <c r="I665" s="141"/>
      <c r="J665" s="88"/>
      <c r="K665" s="87"/>
    </row>
    <row r="666" spans="5:11" ht="12">
      <c r="E666" s="59"/>
      <c r="F666" s="106" t="s">
        <v>15</v>
      </c>
      <c r="G666" s="29" t="s">
        <v>15</v>
      </c>
      <c r="H666" s="29" t="s">
        <v>15</v>
      </c>
      <c r="I666" s="106" t="s">
        <v>15</v>
      </c>
      <c r="J666" s="29" t="s">
        <v>15</v>
      </c>
      <c r="K666" s="29" t="s">
        <v>15</v>
      </c>
    </row>
    <row r="667" spans="1:11" ht="12">
      <c r="A667" s="15">
        <v>25</v>
      </c>
      <c r="C667" s="16" t="s">
        <v>239</v>
      </c>
      <c r="E667" s="15">
        <v>25</v>
      </c>
      <c r="G667" s="82">
        <f>SUM(G656:G666)</f>
        <v>93.23000000000002</v>
      </c>
      <c r="H667" s="82">
        <f>SUM(H656:H666)</f>
        <v>15626253.243999999</v>
      </c>
      <c r="I667" s="83"/>
      <c r="J667" s="82">
        <f>SUM(J656:J666)</f>
        <v>96.54995081305194</v>
      </c>
      <c r="K667" s="87">
        <f>SUM(K656:K666)</f>
        <v>16322370</v>
      </c>
    </row>
    <row r="668" spans="5:11" ht="12">
      <c r="E668" s="59"/>
      <c r="F668" s="106" t="s">
        <v>15</v>
      </c>
      <c r="G668" s="28" t="s">
        <v>15</v>
      </c>
      <c r="H668" s="29" t="s">
        <v>15</v>
      </c>
      <c r="I668" s="106" t="s">
        <v>15</v>
      </c>
      <c r="J668" s="28" t="s">
        <v>15</v>
      </c>
      <c r="K668" s="29" t="s">
        <v>15</v>
      </c>
    </row>
    <row r="669" ht="12">
      <c r="C669" s="1" t="s">
        <v>63</v>
      </c>
    </row>
    <row r="672" spans="1:11" s="49" customFormat="1" ht="12">
      <c r="A672" s="24" t="str">
        <f>$A$83</f>
        <v>Institution No.:  </v>
      </c>
      <c r="E672" s="60"/>
      <c r="G672" s="61"/>
      <c r="H672" s="62"/>
      <c r="J672" s="61"/>
      <c r="K672" s="22" t="s">
        <v>240</v>
      </c>
    </row>
    <row r="673" spans="1:11" s="49" customFormat="1" ht="12">
      <c r="A673" s="119" t="s">
        <v>241</v>
      </c>
      <c r="B673" s="119"/>
      <c r="C673" s="119"/>
      <c r="D673" s="119"/>
      <c r="E673" s="119"/>
      <c r="F673" s="119"/>
      <c r="G673" s="119"/>
      <c r="H673" s="119"/>
      <c r="I673" s="119"/>
      <c r="J673" s="119"/>
      <c r="K673" s="119"/>
    </row>
    <row r="674" spans="1:11" ht="12">
      <c r="A674" s="24" t="str">
        <f>$A$42</f>
        <v>NAME: </v>
      </c>
      <c r="C674" s="1" t="str">
        <f>$D$20</f>
        <v>University of Colorado</v>
      </c>
      <c r="F674" s="108"/>
      <c r="G674" s="102"/>
      <c r="H674" s="103"/>
      <c r="J674" s="21"/>
      <c r="K674" s="26" t="str">
        <f>$K$3</f>
        <v>Date: October 13, 2014</v>
      </c>
    </row>
    <row r="675" spans="1:11" ht="12">
      <c r="A675" s="27" t="s">
        <v>15</v>
      </c>
      <c r="B675" s="27" t="s">
        <v>15</v>
      </c>
      <c r="C675" s="27" t="s">
        <v>15</v>
      </c>
      <c r="D675" s="27" t="s">
        <v>15</v>
      </c>
      <c r="E675" s="27" t="s">
        <v>15</v>
      </c>
      <c r="F675" s="27" t="s">
        <v>15</v>
      </c>
      <c r="G675" s="28" t="s">
        <v>15</v>
      </c>
      <c r="H675" s="29" t="s">
        <v>15</v>
      </c>
      <c r="I675" s="27" t="s">
        <v>15</v>
      </c>
      <c r="J675" s="28" t="s">
        <v>15</v>
      </c>
      <c r="K675" s="29" t="s">
        <v>15</v>
      </c>
    </row>
    <row r="676" spans="1:11" ht="12">
      <c r="A676" s="30" t="s">
        <v>16</v>
      </c>
      <c r="E676" s="30" t="s">
        <v>16</v>
      </c>
      <c r="F676" s="31"/>
      <c r="G676" s="32"/>
      <c r="H676" s="33" t="s">
        <v>18</v>
      </c>
      <c r="I676" s="31"/>
      <c r="J676" s="32"/>
      <c r="K676" s="33" t="s">
        <v>19</v>
      </c>
    </row>
    <row r="677" spans="1:11" ht="12">
      <c r="A677" s="30" t="s">
        <v>20</v>
      </c>
      <c r="C677" s="34" t="s">
        <v>78</v>
      </c>
      <c r="E677" s="30" t="s">
        <v>20</v>
      </c>
      <c r="F677" s="31"/>
      <c r="G677" s="32" t="s">
        <v>22</v>
      </c>
      <c r="H677" s="33" t="s">
        <v>23</v>
      </c>
      <c r="I677" s="31"/>
      <c r="J677" s="32" t="s">
        <v>22</v>
      </c>
      <c r="K677" s="33" t="s">
        <v>24</v>
      </c>
    </row>
    <row r="678" spans="1:11" ht="12">
      <c r="A678" s="27" t="s">
        <v>15</v>
      </c>
      <c r="B678" s="27" t="s">
        <v>15</v>
      </c>
      <c r="C678" s="27" t="s">
        <v>15</v>
      </c>
      <c r="D678" s="27" t="s">
        <v>15</v>
      </c>
      <c r="E678" s="27" t="s">
        <v>15</v>
      </c>
      <c r="F678" s="27" t="s">
        <v>15</v>
      </c>
      <c r="G678" s="28"/>
      <c r="H678" s="29"/>
      <c r="I678" s="27"/>
      <c r="J678" s="28"/>
      <c r="K678" s="29"/>
    </row>
    <row r="679" spans="1:11" ht="12">
      <c r="A679" s="131">
        <v>1</v>
      </c>
      <c r="B679" s="132"/>
      <c r="C679" s="132" t="s">
        <v>224</v>
      </c>
      <c r="D679" s="132"/>
      <c r="E679" s="131">
        <v>1</v>
      </c>
      <c r="F679" s="133"/>
      <c r="G679" s="134"/>
      <c r="H679" s="135"/>
      <c r="I679" s="136"/>
      <c r="J679" s="137"/>
      <c r="K679" s="138"/>
    </row>
    <row r="680" spans="1:11" ht="12">
      <c r="A680" s="131">
        <v>2</v>
      </c>
      <c r="B680" s="132"/>
      <c r="C680" s="132" t="s">
        <v>224</v>
      </c>
      <c r="D680" s="132"/>
      <c r="E680" s="131">
        <v>2</v>
      </c>
      <c r="F680" s="133"/>
      <c r="G680" s="134"/>
      <c r="H680" s="135"/>
      <c r="I680" s="136"/>
      <c r="J680" s="137"/>
      <c r="K680" s="135"/>
    </row>
    <row r="681" spans="1:11" ht="12">
      <c r="A681" s="131">
        <v>3</v>
      </c>
      <c r="B681" s="132"/>
      <c r="C681" s="132" t="s">
        <v>224</v>
      </c>
      <c r="D681" s="132"/>
      <c r="E681" s="131">
        <v>3</v>
      </c>
      <c r="F681" s="133"/>
      <c r="G681" s="134"/>
      <c r="H681" s="135"/>
      <c r="I681" s="136"/>
      <c r="J681" s="137"/>
      <c r="K681" s="135"/>
    </row>
    <row r="682" spans="1:11" ht="12">
      <c r="A682" s="131">
        <v>4</v>
      </c>
      <c r="B682" s="132"/>
      <c r="C682" s="132" t="s">
        <v>224</v>
      </c>
      <c r="D682" s="132"/>
      <c r="E682" s="131">
        <v>4</v>
      </c>
      <c r="F682" s="133"/>
      <c r="G682" s="134"/>
      <c r="H682" s="135"/>
      <c r="I682" s="139"/>
      <c r="J682" s="137"/>
      <c r="K682" s="135"/>
    </row>
    <row r="683" spans="1:11" ht="12">
      <c r="A683" s="131">
        <v>5</v>
      </c>
      <c r="B683" s="132"/>
      <c r="C683" s="132" t="s">
        <v>224</v>
      </c>
      <c r="D683" s="132"/>
      <c r="E683" s="131">
        <v>5</v>
      </c>
      <c r="F683" s="133"/>
      <c r="G683" s="134"/>
      <c r="H683" s="135"/>
      <c r="I683" s="139"/>
      <c r="J683" s="137"/>
      <c r="K683" s="135"/>
    </row>
    <row r="684" spans="1:11" ht="12">
      <c r="A684" s="15">
        <v>6</v>
      </c>
      <c r="C684" s="16" t="s">
        <v>225</v>
      </c>
      <c r="E684" s="15">
        <v>6</v>
      </c>
      <c r="F684" s="17"/>
      <c r="G684" s="88">
        <v>6.17</v>
      </c>
      <c r="H684" s="82">
        <v>525532.2799999999</v>
      </c>
      <c r="I684" s="37"/>
      <c r="J684" s="121">
        <v>6.734053030421741</v>
      </c>
      <c r="K684" s="87">
        <f>590783</f>
        <v>590783</v>
      </c>
    </row>
    <row r="685" spans="1:11" ht="12">
      <c r="A685" s="15">
        <v>7</v>
      </c>
      <c r="C685" s="16" t="s">
        <v>226</v>
      </c>
      <c r="E685" s="15">
        <v>7</v>
      </c>
      <c r="F685" s="17"/>
      <c r="G685" s="140"/>
      <c r="H685" s="82">
        <v>147533.96</v>
      </c>
      <c r="I685" s="141"/>
      <c r="J685" s="88"/>
      <c r="K685" s="87">
        <v>177953</v>
      </c>
    </row>
    <row r="686" spans="1:11" ht="12">
      <c r="A686" s="15">
        <v>8</v>
      </c>
      <c r="C686" s="16" t="s">
        <v>227</v>
      </c>
      <c r="E686" s="15">
        <v>8</v>
      </c>
      <c r="F686" s="17"/>
      <c r="G686" s="88">
        <f>SUM(G684:G685)</f>
        <v>6.17</v>
      </c>
      <c r="H686" s="88">
        <f>SUM(H684:H685)</f>
        <v>673066.2399999999</v>
      </c>
      <c r="I686" s="141"/>
      <c r="J686" s="88">
        <f>SUM(J684:J685)</f>
        <v>6.734053030421741</v>
      </c>
      <c r="K686" s="87">
        <f>SUM(K684:K685)</f>
        <v>768736</v>
      </c>
    </row>
    <row r="687" spans="1:11" ht="12">
      <c r="A687" s="15">
        <v>9</v>
      </c>
      <c r="C687" s="16"/>
      <c r="E687" s="15">
        <v>9</v>
      </c>
      <c r="F687" s="17"/>
      <c r="G687" s="140"/>
      <c r="H687" s="87"/>
      <c r="I687" s="41"/>
      <c r="J687" s="88"/>
      <c r="K687" s="87"/>
    </row>
    <row r="688" spans="1:11" ht="12">
      <c r="A688" s="15">
        <v>10</v>
      </c>
      <c r="C688" s="16"/>
      <c r="E688" s="15">
        <v>10</v>
      </c>
      <c r="F688" s="17"/>
      <c r="G688" s="140"/>
      <c r="H688" s="87"/>
      <c r="I688" s="37"/>
      <c r="J688" s="88"/>
      <c r="K688" s="87"/>
    </row>
    <row r="689" spans="1:11" ht="12">
      <c r="A689" s="15">
        <v>11</v>
      </c>
      <c r="C689" s="16" t="s">
        <v>208</v>
      </c>
      <c r="E689" s="15">
        <v>11</v>
      </c>
      <c r="G689" s="82">
        <f>15.94</f>
        <v>15.94</v>
      </c>
      <c r="H689" s="82">
        <f>798525.73</f>
        <v>798525.73</v>
      </c>
      <c r="I689" s="41"/>
      <c r="J689" s="121">
        <v>19.306106508809005</v>
      </c>
      <c r="K689" s="83">
        <v>997135</v>
      </c>
    </row>
    <row r="690" spans="1:11" ht="12">
      <c r="A690" s="15">
        <v>12</v>
      </c>
      <c r="C690" s="16" t="s">
        <v>209</v>
      </c>
      <c r="E690" s="15">
        <v>12</v>
      </c>
      <c r="G690" s="142"/>
      <c r="H690" s="82">
        <f>281647.1</f>
        <v>281647.1</v>
      </c>
      <c r="I690" s="37"/>
      <c r="J690" s="82"/>
      <c r="K690" s="83">
        <v>404197</v>
      </c>
    </row>
    <row r="691" spans="1:11" ht="12">
      <c r="A691" s="15">
        <v>13</v>
      </c>
      <c r="C691" s="16" t="s">
        <v>228</v>
      </c>
      <c r="E691" s="15">
        <v>13</v>
      </c>
      <c r="F691" s="17"/>
      <c r="G691" s="88">
        <f>SUM(G689:G690)</f>
        <v>15.94</v>
      </c>
      <c r="H691" s="88">
        <f>SUM(H689:H690)</f>
        <v>1080172.83</v>
      </c>
      <c r="I691" s="141"/>
      <c r="J691" s="88">
        <f>SUM(J689:J690)</f>
        <v>19.306106508809005</v>
      </c>
      <c r="K691" s="87">
        <f>SUM(K689:K690)</f>
        <v>1401332</v>
      </c>
    </row>
    <row r="692" spans="1:11" ht="12">
      <c r="A692" s="15">
        <v>14</v>
      </c>
      <c r="E692" s="15">
        <v>14</v>
      </c>
      <c r="F692" s="17"/>
      <c r="G692" s="140"/>
      <c r="H692" s="87"/>
      <c r="I692" s="141"/>
      <c r="J692" s="88"/>
      <c r="K692" s="87"/>
    </row>
    <row r="693" spans="1:11" ht="12">
      <c r="A693" s="15">
        <v>15</v>
      </c>
      <c r="C693" s="16" t="s">
        <v>211</v>
      </c>
      <c r="E693" s="15">
        <v>15</v>
      </c>
      <c r="F693" s="17"/>
      <c r="G693" s="88">
        <f>G686+G691</f>
        <v>22.11</v>
      </c>
      <c r="H693" s="82">
        <f>H686+H691</f>
        <v>1753239.0699999998</v>
      </c>
      <c r="I693" s="141"/>
      <c r="J693" s="88">
        <f>J686+J691</f>
        <v>26.040159539230746</v>
      </c>
      <c r="K693" s="87">
        <f>K686+K691</f>
        <v>2170068</v>
      </c>
    </row>
    <row r="694" spans="1:11" ht="12">
      <c r="A694" s="15">
        <v>16</v>
      </c>
      <c r="E694" s="15">
        <v>16</v>
      </c>
      <c r="F694" s="17"/>
      <c r="G694" s="140"/>
      <c r="H694" s="87"/>
      <c r="I694" s="141"/>
      <c r="J694" s="88"/>
      <c r="K694" s="87"/>
    </row>
    <row r="695" spans="1:11" ht="12">
      <c r="A695" s="15">
        <v>17</v>
      </c>
      <c r="C695" s="16" t="s">
        <v>212</v>
      </c>
      <c r="E695" s="15">
        <v>17</v>
      </c>
      <c r="F695" s="17"/>
      <c r="G695" s="140"/>
      <c r="H695" s="82">
        <v>11987.74</v>
      </c>
      <c r="I695" s="141"/>
      <c r="J695" s="88"/>
      <c r="K695" s="87">
        <f>4987</f>
        <v>4987</v>
      </c>
    </row>
    <row r="696" spans="1:11" ht="12">
      <c r="A696" s="15">
        <v>18</v>
      </c>
      <c r="C696" s="16"/>
      <c r="E696" s="15">
        <v>18</v>
      </c>
      <c r="F696" s="17"/>
      <c r="G696" s="140"/>
      <c r="H696" s="87"/>
      <c r="I696" s="141"/>
      <c r="J696" s="88"/>
      <c r="K696" s="87"/>
    </row>
    <row r="697" spans="1:11" ht="12">
      <c r="A697" s="15">
        <v>19</v>
      </c>
      <c r="C697" s="16" t="s">
        <v>213</v>
      </c>
      <c r="E697" s="15">
        <v>19</v>
      </c>
      <c r="F697" s="17"/>
      <c r="G697" s="140"/>
      <c r="H697" s="87">
        <v>6925.379999999999</v>
      </c>
      <c r="I697" s="141"/>
      <c r="J697" s="88"/>
      <c r="K697" s="87"/>
    </row>
    <row r="698" spans="1:11" ht="12">
      <c r="A698" s="15">
        <v>20</v>
      </c>
      <c r="C698" s="16" t="s">
        <v>214</v>
      </c>
      <c r="E698" s="15">
        <v>20</v>
      </c>
      <c r="F698" s="17"/>
      <c r="G698" s="140"/>
      <c r="H698" s="82">
        <v>6599976.49</v>
      </c>
      <c r="I698" s="141"/>
      <c r="J698" s="88"/>
      <c r="K698" s="87">
        <v>6590131</v>
      </c>
    </row>
    <row r="699" spans="1:11" ht="12">
      <c r="A699" s="15">
        <v>21</v>
      </c>
      <c r="C699" s="16" t="s">
        <v>242</v>
      </c>
      <c r="E699" s="15">
        <v>21</v>
      </c>
      <c r="F699" s="17"/>
      <c r="G699" s="140"/>
      <c r="H699" s="82">
        <f>1124992.07</f>
        <v>1124992.07</v>
      </c>
      <c r="I699" s="141"/>
      <c r="J699" s="88"/>
      <c r="K699" s="87">
        <v>1177635</v>
      </c>
    </row>
    <row r="700" spans="1:11" ht="12">
      <c r="A700" s="15">
        <v>22</v>
      </c>
      <c r="C700" s="16"/>
      <c r="E700" s="15">
        <v>22</v>
      </c>
      <c r="F700" s="17"/>
      <c r="G700" s="140"/>
      <c r="H700" s="82"/>
      <c r="I700" s="141"/>
      <c r="J700" s="88"/>
      <c r="K700" s="87"/>
    </row>
    <row r="701" spans="1:11" ht="12">
      <c r="A701" s="15">
        <v>23</v>
      </c>
      <c r="C701" s="16" t="s">
        <v>229</v>
      </c>
      <c r="E701" s="15">
        <v>23</v>
      </c>
      <c r="F701" s="17"/>
      <c r="G701" s="140"/>
      <c r="H701" s="82">
        <f>91982.38</f>
        <v>91982.38</v>
      </c>
      <c r="I701" s="141"/>
      <c r="J701" s="88"/>
      <c r="K701" s="87"/>
    </row>
    <row r="702" spans="1:11" ht="12">
      <c r="A702" s="15">
        <v>24</v>
      </c>
      <c r="C702" s="16"/>
      <c r="E702" s="15">
        <v>24</v>
      </c>
      <c r="F702" s="17"/>
      <c r="G702" s="140"/>
      <c r="H702" s="87"/>
      <c r="I702" s="141"/>
      <c r="J702" s="88"/>
      <c r="K702" s="87"/>
    </row>
    <row r="703" spans="5:11" ht="12">
      <c r="E703" s="59"/>
      <c r="F703" s="106" t="s">
        <v>15</v>
      </c>
      <c r="G703" s="29" t="s">
        <v>15</v>
      </c>
      <c r="H703" s="29" t="s">
        <v>15</v>
      </c>
      <c r="I703" s="106" t="s">
        <v>15</v>
      </c>
      <c r="J703" s="29" t="s">
        <v>15</v>
      </c>
      <c r="K703" s="29" t="s">
        <v>15</v>
      </c>
    </row>
    <row r="704" spans="1:11" ht="12">
      <c r="A704" s="15">
        <v>25</v>
      </c>
      <c r="C704" s="16" t="s">
        <v>243</v>
      </c>
      <c r="E704" s="15">
        <v>25</v>
      </c>
      <c r="G704" s="82">
        <f>SUM(G693:G703)</f>
        <v>22.11</v>
      </c>
      <c r="H704" s="82">
        <f>SUM(H693:H703)</f>
        <v>9589103.13</v>
      </c>
      <c r="I704" s="83"/>
      <c r="J704" s="82">
        <f>SUM(J693:J703)</f>
        <v>26.040159539230746</v>
      </c>
      <c r="K704" s="82">
        <f>SUM(K693:K703)</f>
        <v>9942821</v>
      </c>
    </row>
    <row r="705" spans="5:11" ht="12">
      <c r="E705" s="59"/>
      <c r="F705" s="106" t="s">
        <v>15</v>
      </c>
      <c r="G705" s="28" t="s">
        <v>15</v>
      </c>
      <c r="H705" s="29" t="s">
        <v>15</v>
      </c>
      <c r="I705" s="106" t="s">
        <v>15</v>
      </c>
      <c r="J705" s="28" t="s">
        <v>15</v>
      </c>
      <c r="K705" s="29" t="s">
        <v>15</v>
      </c>
    </row>
    <row r="706" spans="3:11" ht="12">
      <c r="C706" s="1" t="s">
        <v>63</v>
      </c>
      <c r="E706" s="59"/>
      <c r="F706" s="106"/>
      <c r="G706" s="28"/>
      <c r="H706" s="29"/>
      <c r="I706" s="106"/>
      <c r="J706" s="28"/>
      <c r="K706" s="29"/>
    </row>
    <row r="708" ht="12">
      <c r="A708" s="16"/>
    </row>
    <row r="709" spans="1:11" s="49" customFormat="1" ht="12">
      <c r="A709" s="24" t="str">
        <f>$A$83</f>
        <v>Institution No.:  </v>
      </c>
      <c r="E709" s="60"/>
      <c r="G709" s="61"/>
      <c r="H709" s="62"/>
      <c r="J709" s="61"/>
      <c r="K709" s="22" t="s">
        <v>244</v>
      </c>
    </row>
    <row r="710" spans="1:11" s="49" customFormat="1" ht="12">
      <c r="A710" s="119" t="s">
        <v>245</v>
      </c>
      <c r="B710" s="119"/>
      <c r="C710" s="119"/>
      <c r="D710" s="119"/>
      <c r="E710" s="119"/>
      <c r="F710" s="119"/>
      <c r="G710" s="119"/>
      <c r="H710" s="119"/>
      <c r="I710" s="119"/>
      <c r="J710" s="119"/>
      <c r="K710" s="119"/>
    </row>
    <row r="711" spans="1:11" ht="12">
      <c r="A711" s="24" t="str">
        <f>$A$42</f>
        <v>NAME: </v>
      </c>
      <c r="C711" s="1" t="str">
        <f>$D$20</f>
        <v>University of Colorado</v>
      </c>
      <c r="F711" s="108"/>
      <c r="G711" s="102"/>
      <c r="H711" s="103"/>
      <c r="J711" s="21"/>
      <c r="K711" s="26" t="str">
        <f>$K$3</f>
        <v>Date: October 13, 2014</v>
      </c>
    </row>
    <row r="712" spans="1:11" ht="12">
      <c r="A712" s="27" t="s">
        <v>15</v>
      </c>
      <c r="B712" s="27" t="s">
        <v>15</v>
      </c>
      <c r="C712" s="27" t="s">
        <v>15</v>
      </c>
      <c r="D712" s="27" t="s">
        <v>15</v>
      </c>
      <c r="E712" s="27" t="s">
        <v>15</v>
      </c>
      <c r="F712" s="27" t="s">
        <v>15</v>
      </c>
      <c r="G712" s="28" t="s">
        <v>15</v>
      </c>
      <c r="H712" s="29" t="s">
        <v>15</v>
      </c>
      <c r="I712" s="27" t="s">
        <v>15</v>
      </c>
      <c r="J712" s="28" t="s">
        <v>15</v>
      </c>
      <c r="K712" s="29" t="s">
        <v>15</v>
      </c>
    </row>
    <row r="713" spans="1:11" ht="12">
      <c r="A713" s="30" t="s">
        <v>16</v>
      </c>
      <c r="E713" s="30" t="s">
        <v>16</v>
      </c>
      <c r="F713" s="31"/>
      <c r="G713" s="32"/>
      <c r="H713" s="33" t="s">
        <v>18</v>
      </c>
      <c r="I713" s="31"/>
      <c r="J713" s="32"/>
      <c r="K713" s="33" t="s">
        <v>19</v>
      </c>
    </row>
    <row r="714" spans="1:11" ht="12">
      <c r="A714" s="30" t="s">
        <v>20</v>
      </c>
      <c r="C714" s="34" t="s">
        <v>78</v>
      </c>
      <c r="E714" s="30" t="s">
        <v>20</v>
      </c>
      <c r="G714" s="21"/>
      <c r="H714" s="33" t="s">
        <v>23</v>
      </c>
      <c r="J714" s="21"/>
      <c r="K714" s="33" t="s">
        <v>24</v>
      </c>
    </row>
    <row r="715" spans="1:11" ht="12">
      <c r="A715" s="27" t="s">
        <v>15</v>
      </c>
      <c r="B715" s="27" t="s">
        <v>15</v>
      </c>
      <c r="C715" s="27" t="s">
        <v>15</v>
      </c>
      <c r="D715" s="27" t="s">
        <v>15</v>
      </c>
      <c r="E715" s="27" t="s">
        <v>15</v>
      </c>
      <c r="F715" s="27" t="s">
        <v>15</v>
      </c>
      <c r="G715" s="28" t="s">
        <v>15</v>
      </c>
      <c r="H715" s="29" t="s">
        <v>15</v>
      </c>
      <c r="I715" s="27" t="s">
        <v>15</v>
      </c>
      <c r="J715" s="28" t="s">
        <v>15</v>
      </c>
      <c r="K715" s="29" t="s">
        <v>15</v>
      </c>
    </row>
    <row r="716" spans="1:11" ht="12">
      <c r="A716" s="15">
        <v>1</v>
      </c>
      <c r="C716" s="16" t="s">
        <v>246</v>
      </c>
      <c r="E716" s="15">
        <v>1</v>
      </c>
      <c r="F716" s="17"/>
      <c r="G716" s="123"/>
      <c r="H716" s="82">
        <v>11264028.08</v>
      </c>
      <c r="I716" s="123"/>
      <c r="J716" s="123"/>
      <c r="K716" s="123">
        <v>10366505</v>
      </c>
    </row>
    <row r="717" spans="1:11" ht="12">
      <c r="A717" s="15">
        <f aca="true" t="shared" si="2" ref="A717:A734">(A716+1)</f>
        <v>2</v>
      </c>
      <c r="C717" s="17"/>
      <c r="E717" s="15">
        <f aca="true" t="shared" si="3" ref="E717:E734">(E716+1)</f>
        <v>2</v>
      </c>
      <c r="F717" s="17"/>
      <c r="G717" s="18"/>
      <c r="H717" s="19"/>
      <c r="I717" s="17"/>
      <c r="J717" s="18"/>
      <c r="K717" s="19"/>
    </row>
    <row r="718" spans="1:11" ht="12">
      <c r="A718" s="15">
        <f t="shared" si="2"/>
        <v>3</v>
      </c>
      <c r="C718" s="17"/>
      <c r="E718" s="15">
        <f t="shared" si="3"/>
        <v>3</v>
      </c>
      <c r="F718" s="17"/>
      <c r="G718" s="18"/>
      <c r="H718" s="19"/>
      <c r="I718" s="17"/>
      <c r="J718" s="18"/>
      <c r="K718" s="19"/>
    </row>
    <row r="719" spans="1:11" ht="12">
      <c r="A719" s="15">
        <f t="shared" si="2"/>
        <v>4</v>
      </c>
      <c r="C719" s="17"/>
      <c r="E719" s="15">
        <f t="shared" si="3"/>
        <v>4</v>
      </c>
      <c r="F719" s="17"/>
      <c r="G719" s="18"/>
      <c r="H719" s="19"/>
      <c r="I719" s="17"/>
      <c r="J719" s="18"/>
      <c r="K719" s="19"/>
    </row>
    <row r="720" spans="1:11" ht="12">
      <c r="A720" s="15">
        <f t="shared" si="2"/>
        <v>5</v>
      </c>
      <c r="C720" s="17"/>
      <c r="E720" s="15">
        <f t="shared" si="3"/>
        <v>5</v>
      </c>
      <c r="F720" s="17"/>
      <c r="G720" s="18"/>
      <c r="H720" s="19"/>
      <c r="I720" s="17"/>
      <c r="J720" s="18"/>
      <c r="K720" s="19"/>
    </row>
    <row r="721" spans="1:11" ht="12">
      <c r="A721" s="15">
        <f t="shared" si="2"/>
        <v>6</v>
      </c>
      <c r="C721" s="17"/>
      <c r="E721" s="15">
        <f t="shared" si="3"/>
        <v>6</v>
      </c>
      <c r="F721" s="17"/>
      <c r="G721" s="18"/>
      <c r="H721" s="19"/>
      <c r="I721" s="17"/>
      <c r="J721" s="18"/>
      <c r="K721" s="19"/>
    </row>
    <row r="722" spans="1:11" ht="12">
      <c r="A722" s="15">
        <f t="shared" si="2"/>
        <v>7</v>
      </c>
      <c r="C722" s="17"/>
      <c r="E722" s="15">
        <f t="shared" si="3"/>
        <v>7</v>
      </c>
      <c r="F722" s="17"/>
      <c r="G722" s="18"/>
      <c r="H722" s="19"/>
      <c r="I722" s="17"/>
      <c r="J722" s="18"/>
      <c r="K722" s="19"/>
    </row>
    <row r="723" spans="1:11" ht="12">
      <c r="A723" s="15">
        <f t="shared" si="2"/>
        <v>8</v>
      </c>
      <c r="C723" s="17"/>
      <c r="E723" s="15">
        <f t="shared" si="3"/>
        <v>8</v>
      </c>
      <c r="F723" s="17"/>
      <c r="G723" s="18"/>
      <c r="H723" s="19"/>
      <c r="I723" s="17"/>
      <c r="J723" s="18"/>
      <c r="K723" s="19"/>
    </row>
    <row r="724" spans="1:11" ht="12">
      <c r="A724" s="15">
        <f t="shared" si="2"/>
        <v>9</v>
      </c>
      <c r="C724" s="17"/>
      <c r="E724" s="15">
        <f t="shared" si="3"/>
        <v>9</v>
      </c>
      <c r="F724" s="17"/>
      <c r="G724" s="18"/>
      <c r="H724" s="19"/>
      <c r="I724" s="17"/>
      <c r="J724" s="18"/>
      <c r="K724" s="19"/>
    </row>
    <row r="725" spans="1:11" ht="12">
      <c r="A725" s="15">
        <f t="shared" si="2"/>
        <v>10</v>
      </c>
      <c r="C725" s="17"/>
      <c r="E725" s="15">
        <f t="shared" si="3"/>
        <v>10</v>
      </c>
      <c r="F725" s="17"/>
      <c r="G725" s="18"/>
      <c r="H725" s="19"/>
      <c r="I725" s="17"/>
      <c r="J725" s="18"/>
      <c r="K725" s="19"/>
    </row>
    <row r="726" spans="1:11" ht="12">
      <c r="A726" s="15">
        <f t="shared" si="2"/>
        <v>11</v>
      </c>
      <c r="C726" s="17"/>
      <c r="E726" s="15">
        <f t="shared" si="3"/>
        <v>11</v>
      </c>
      <c r="G726" s="18"/>
      <c r="H726" s="19"/>
      <c r="I726" s="17"/>
      <c r="J726" s="18"/>
      <c r="K726" s="19"/>
    </row>
    <row r="727" spans="1:11" ht="12">
      <c r="A727" s="15">
        <f t="shared" si="2"/>
        <v>12</v>
      </c>
      <c r="C727" s="17"/>
      <c r="E727" s="15">
        <f t="shared" si="3"/>
        <v>12</v>
      </c>
      <c r="G727" s="18"/>
      <c r="H727" s="19"/>
      <c r="I727" s="17"/>
      <c r="J727" s="18"/>
      <c r="K727" s="19"/>
    </row>
    <row r="728" spans="1:11" ht="12">
      <c r="A728" s="15">
        <f t="shared" si="2"/>
        <v>13</v>
      </c>
      <c r="C728" s="17"/>
      <c r="E728" s="15">
        <f t="shared" si="3"/>
        <v>13</v>
      </c>
      <c r="F728" s="17"/>
      <c r="G728" s="18"/>
      <c r="H728" s="19"/>
      <c r="I728" s="17"/>
      <c r="J728" s="18"/>
      <c r="K728" s="19"/>
    </row>
    <row r="729" spans="1:11" ht="12">
      <c r="A729" s="15">
        <f t="shared" si="2"/>
        <v>14</v>
      </c>
      <c r="C729" s="17"/>
      <c r="E729" s="15">
        <f t="shared" si="3"/>
        <v>14</v>
      </c>
      <c r="F729" s="17"/>
      <c r="G729" s="18"/>
      <c r="H729" s="19"/>
      <c r="I729" s="17"/>
      <c r="J729" s="18"/>
      <c r="K729" s="19"/>
    </row>
    <row r="730" spans="1:11" ht="12">
      <c r="A730" s="15">
        <f t="shared" si="2"/>
        <v>15</v>
      </c>
      <c r="C730" s="17"/>
      <c r="E730" s="15">
        <f t="shared" si="3"/>
        <v>15</v>
      </c>
      <c r="F730" s="17"/>
      <c r="G730" s="18"/>
      <c r="H730" s="19"/>
      <c r="I730" s="17"/>
      <c r="J730" s="18"/>
      <c r="K730" s="19"/>
    </row>
    <row r="731" spans="1:11" ht="12">
      <c r="A731" s="15">
        <f t="shared" si="2"/>
        <v>16</v>
      </c>
      <c r="C731" s="17"/>
      <c r="E731" s="15">
        <f t="shared" si="3"/>
        <v>16</v>
      </c>
      <c r="F731" s="17"/>
      <c r="G731" s="18"/>
      <c r="H731" s="19"/>
      <c r="I731" s="17"/>
      <c r="J731" s="18"/>
      <c r="K731" s="19"/>
    </row>
    <row r="732" spans="1:11" ht="12">
      <c r="A732" s="15">
        <f t="shared" si="2"/>
        <v>17</v>
      </c>
      <c r="C732" s="17"/>
      <c r="E732" s="15">
        <f t="shared" si="3"/>
        <v>17</v>
      </c>
      <c r="F732" s="17"/>
      <c r="G732" s="18"/>
      <c r="H732" s="19"/>
      <c r="I732" s="17"/>
      <c r="J732" s="18"/>
      <c r="K732" s="19"/>
    </row>
    <row r="733" spans="1:11" ht="12">
      <c r="A733" s="15">
        <f t="shared" si="2"/>
        <v>18</v>
      </c>
      <c r="C733" s="17"/>
      <c r="E733" s="15">
        <f t="shared" si="3"/>
        <v>18</v>
      </c>
      <c r="F733" s="17"/>
      <c r="G733" s="18"/>
      <c r="H733" s="19"/>
      <c r="I733" s="17"/>
      <c r="J733" s="18"/>
      <c r="K733" s="19"/>
    </row>
    <row r="734" spans="1:11" ht="12">
      <c r="A734" s="15">
        <f t="shared" si="2"/>
        <v>19</v>
      </c>
      <c r="C734" s="17"/>
      <c r="E734" s="15">
        <f t="shared" si="3"/>
        <v>19</v>
      </c>
      <c r="F734" s="17"/>
      <c r="G734" s="18"/>
      <c r="H734" s="19"/>
      <c r="I734" s="17"/>
      <c r="J734" s="18"/>
      <c r="K734" s="19"/>
    </row>
    <row r="735" spans="1:11" ht="12">
      <c r="A735" s="15">
        <v>20</v>
      </c>
      <c r="E735" s="15">
        <v>20</v>
      </c>
      <c r="F735" s="106"/>
      <c r="G735" s="28"/>
      <c r="H735" s="29"/>
      <c r="I735" s="106"/>
      <c r="J735" s="28"/>
      <c r="K735" s="29"/>
    </row>
    <row r="736" spans="1:11" ht="12">
      <c r="A736" s="15">
        <v>21</v>
      </c>
      <c r="E736" s="15">
        <v>21</v>
      </c>
      <c r="F736" s="106"/>
      <c r="G736" s="28"/>
      <c r="H736" s="64"/>
      <c r="I736" s="106"/>
      <c r="J736" s="28"/>
      <c r="K736" s="64"/>
    </row>
    <row r="737" spans="1:11" ht="12">
      <c r="A737" s="15">
        <v>22</v>
      </c>
      <c r="E737" s="15">
        <v>22</v>
      </c>
      <c r="G737" s="21"/>
      <c r="H737" s="64"/>
      <c r="J737" s="21"/>
      <c r="K737" s="64"/>
    </row>
    <row r="738" spans="1:11" ht="12">
      <c r="A738" s="15">
        <v>23</v>
      </c>
      <c r="D738" s="100"/>
      <c r="E738" s="15">
        <v>23</v>
      </c>
      <c r="H738" s="64"/>
      <c r="K738" s="64"/>
    </row>
    <row r="739" spans="1:11" ht="12">
      <c r="A739" s="15">
        <v>24</v>
      </c>
      <c r="D739" s="100"/>
      <c r="E739" s="15">
        <v>24</v>
      </c>
      <c r="H739" s="64"/>
      <c r="K739" s="64"/>
    </row>
    <row r="740" spans="6:11" ht="12">
      <c r="F740" s="106" t="s">
        <v>15</v>
      </c>
      <c r="G740" s="28" t="s">
        <v>15</v>
      </c>
      <c r="H740" s="29"/>
      <c r="I740" s="106"/>
      <c r="J740" s="28"/>
      <c r="K740" s="29"/>
    </row>
    <row r="741" spans="1:11" ht="12">
      <c r="A741" s="15">
        <v>25</v>
      </c>
      <c r="C741" s="16" t="s">
        <v>247</v>
      </c>
      <c r="E741" s="15">
        <v>25</v>
      </c>
      <c r="G741" s="117"/>
      <c r="H741" s="118">
        <f>SUM(H716:H739)</f>
        <v>11264028.08</v>
      </c>
      <c r="I741" s="118"/>
      <c r="J741" s="117"/>
      <c r="K741" s="118">
        <f>SUM(K716:K739)</f>
        <v>10366505</v>
      </c>
    </row>
    <row r="742" spans="4:11" ht="12">
      <c r="D742" s="100"/>
      <c r="F742" s="106" t="s">
        <v>15</v>
      </c>
      <c r="G742" s="28" t="s">
        <v>15</v>
      </c>
      <c r="H742" s="29"/>
      <c r="I742" s="106"/>
      <c r="J742" s="28"/>
      <c r="K742" s="29"/>
    </row>
    <row r="743" spans="6:11" ht="12">
      <c r="F743" s="106"/>
      <c r="G743" s="28"/>
      <c r="H743" s="29"/>
      <c r="I743" s="106"/>
      <c r="J743" s="28"/>
      <c r="K743" s="29"/>
    </row>
    <row r="744" spans="3:11" ht="24.75" customHeight="1">
      <c r="C744" s="47" t="s">
        <v>248</v>
      </c>
      <c r="D744" s="47"/>
      <c r="E744" s="47"/>
      <c r="F744" s="47"/>
      <c r="G744" s="47"/>
      <c r="H744" s="47"/>
      <c r="I744" s="47"/>
      <c r="J744" s="47"/>
      <c r="K744" s="58"/>
    </row>
    <row r="745" spans="1:11" s="127" customFormat="1" ht="12">
      <c r="A745" s="1"/>
      <c r="B745" s="1"/>
      <c r="C745" s="1"/>
      <c r="D745" s="1"/>
      <c r="E745" s="1"/>
      <c r="F745" s="1"/>
      <c r="G745" s="21"/>
      <c r="H745" s="64"/>
      <c r="I745" s="1"/>
      <c r="J745" s="21"/>
      <c r="K745" s="64"/>
    </row>
    <row r="746" ht="12">
      <c r="A746" s="16"/>
    </row>
    <row r="747" spans="1:11" ht="12">
      <c r="A747" s="24" t="str">
        <f>$A$83</f>
        <v>Institution No.:  </v>
      </c>
      <c r="B747" s="49"/>
      <c r="C747" s="49"/>
      <c r="D747" s="49"/>
      <c r="E747" s="60"/>
      <c r="F747" s="49"/>
      <c r="G747" s="61"/>
      <c r="H747" s="62"/>
      <c r="I747" s="49"/>
      <c r="J747" s="61"/>
      <c r="K747" s="22" t="s">
        <v>249</v>
      </c>
    </row>
    <row r="748" spans="1:11" s="49" customFormat="1" ht="12">
      <c r="A748" s="119" t="s">
        <v>250</v>
      </c>
      <c r="B748" s="119"/>
      <c r="C748" s="119"/>
      <c r="D748" s="119"/>
      <c r="E748" s="119"/>
      <c r="F748" s="119"/>
      <c r="G748" s="119"/>
      <c r="H748" s="119"/>
      <c r="I748" s="119"/>
      <c r="J748" s="119"/>
      <c r="K748" s="119"/>
    </row>
    <row r="749" spans="1:11" s="49" customFormat="1" ht="12">
      <c r="A749" s="24" t="str">
        <f>$A$42</f>
        <v>NAME: </v>
      </c>
      <c r="B749" s="1"/>
      <c r="C749" s="1" t="str">
        <f>$D$20</f>
        <v>University of Colorado</v>
      </c>
      <c r="D749" s="1"/>
      <c r="E749" s="1"/>
      <c r="F749" s="1"/>
      <c r="G749" s="120"/>
      <c r="H749" s="64"/>
      <c r="I749" s="1"/>
      <c r="J749" s="21"/>
      <c r="K749" s="26" t="str">
        <f>$K$3</f>
        <v>Date: October 13, 2014</v>
      </c>
    </row>
    <row r="750" spans="1:11" ht="12">
      <c r="A750" s="27" t="s">
        <v>15</v>
      </c>
      <c r="B750" s="27" t="s">
        <v>15</v>
      </c>
      <c r="C750" s="27" t="s">
        <v>15</v>
      </c>
      <c r="D750" s="27" t="s">
        <v>15</v>
      </c>
      <c r="E750" s="27" t="s">
        <v>15</v>
      </c>
      <c r="F750" s="27" t="s">
        <v>15</v>
      </c>
      <c r="G750" s="28" t="s">
        <v>15</v>
      </c>
      <c r="H750" s="29" t="s">
        <v>15</v>
      </c>
      <c r="I750" s="27" t="s">
        <v>15</v>
      </c>
      <c r="J750" s="28" t="s">
        <v>15</v>
      </c>
      <c r="K750" s="29" t="s">
        <v>15</v>
      </c>
    </row>
    <row r="751" spans="1:11" ht="12">
      <c r="A751" s="30" t="s">
        <v>16</v>
      </c>
      <c r="E751" s="30" t="s">
        <v>16</v>
      </c>
      <c r="F751" s="31"/>
      <c r="G751" s="32"/>
      <c r="H751" s="33" t="s">
        <v>18</v>
      </c>
      <c r="I751" s="31"/>
      <c r="J751" s="32"/>
      <c r="K751" s="33" t="s">
        <v>19</v>
      </c>
    </row>
    <row r="752" spans="1:11" ht="12">
      <c r="A752" s="30" t="s">
        <v>20</v>
      </c>
      <c r="C752" s="34" t="s">
        <v>78</v>
      </c>
      <c r="E752" s="30" t="s">
        <v>20</v>
      </c>
      <c r="F752" s="31"/>
      <c r="G752" s="32" t="s">
        <v>22</v>
      </c>
      <c r="H752" s="33" t="s">
        <v>23</v>
      </c>
      <c r="I752" s="31"/>
      <c r="J752" s="32" t="s">
        <v>22</v>
      </c>
      <c r="K752" s="33" t="s">
        <v>24</v>
      </c>
    </row>
    <row r="753" spans="1:11" ht="12">
      <c r="A753" s="27" t="s">
        <v>15</v>
      </c>
      <c r="B753" s="27" t="s">
        <v>15</v>
      </c>
      <c r="C753" s="27" t="s">
        <v>15</v>
      </c>
      <c r="D753" s="27" t="s">
        <v>15</v>
      </c>
      <c r="E753" s="27" t="s">
        <v>15</v>
      </c>
      <c r="F753" s="27" t="s">
        <v>15</v>
      </c>
      <c r="G753" s="28" t="s">
        <v>15</v>
      </c>
      <c r="H753" s="29" t="s">
        <v>15</v>
      </c>
      <c r="I753" s="27" t="s">
        <v>15</v>
      </c>
      <c r="J753" s="28" t="s">
        <v>15</v>
      </c>
      <c r="K753" s="29" t="s">
        <v>15</v>
      </c>
    </row>
    <row r="754" spans="1:11" ht="12">
      <c r="A754" s="131">
        <v>1</v>
      </c>
      <c r="B754" s="144"/>
      <c r="C754" s="132" t="s">
        <v>224</v>
      </c>
      <c r="D754" s="144"/>
      <c r="E754" s="131">
        <v>1</v>
      </c>
      <c r="F754" s="144"/>
      <c r="G754" s="145"/>
      <c r="H754" s="146"/>
      <c r="I754" s="144"/>
      <c r="J754" s="145"/>
      <c r="K754" s="146"/>
    </row>
    <row r="755" spans="1:11" ht="12">
      <c r="A755" s="131">
        <v>2</v>
      </c>
      <c r="B755" s="144"/>
      <c r="C755" s="132" t="s">
        <v>224</v>
      </c>
      <c r="D755" s="144"/>
      <c r="E755" s="131">
        <v>2</v>
      </c>
      <c r="F755" s="144"/>
      <c r="G755" s="145"/>
      <c r="H755" s="146"/>
      <c r="I755" s="144"/>
      <c r="J755" s="145"/>
      <c r="K755" s="146"/>
    </row>
    <row r="756" spans="1:11" ht="12">
      <c r="A756" s="131">
        <v>3</v>
      </c>
      <c r="B756" s="132"/>
      <c r="C756" s="132" t="s">
        <v>224</v>
      </c>
      <c r="D756" s="132"/>
      <c r="E756" s="131">
        <v>3</v>
      </c>
      <c r="F756" s="133"/>
      <c r="G756" s="147"/>
      <c r="H756" s="138"/>
      <c r="I756" s="138"/>
      <c r="J756" s="147"/>
      <c r="K756" s="138"/>
    </row>
    <row r="757" spans="1:11" ht="12">
      <c r="A757" s="131">
        <v>4</v>
      </c>
      <c r="B757" s="132"/>
      <c r="C757" s="132" t="s">
        <v>224</v>
      </c>
      <c r="D757" s="132"/>
      <c r="E757" s="131">
        <v>4</v>
      </c>
      <c r="F757" s="133"/>
      <c r="G757" s="147"/>
      <c r="H757" s="138"/>
      <c r="I757" s="138"/>
      <c r="J757" s="147"/>
      <c r="K757" s="138"/>
    </row>
    <row r="758" spans="1:11" ht="12">
      <c r="A758" s="131">
        <v>5</v>
      </c>
      <c r="B758" s="132"/>
      <c r="C758" s="132" t="s">
        <v>224</v>
      </c>
      <c r="D758" s="132"/>
      <c r="E758" s="132">
        <v>5</v>
      </c>
      <c r="F758" s="132"/>
      <c r="G758" s="148"/>
      <c r="H758" s="149"/>
      <c r="I758" s="132"/>
      <c r="J758" s="148"/>
      <c r="K758" s="149"/>
    </row>
    <row r="759" spans="1:11" ht="12">
      <c r="A759" s="15">
        <v>6</v>
      </c>
      <c r="C759" s="16" t="s">
        <v>204</v>
      </c>
      <c r="E759" s="15">
        <v>6</v>
      </c>
      <c r="F759" s="17"/>
      <c r="G759" s="121"/>
      <c r="H759" s="121"/>
      <c r="I759" s="123"/>
      <c r="J759" s="121"/>
      <c r="K759" s="121"/>
    </row>
    <row r="760" spans="1:11" ht="12">
      <c r="A760" s="15">
        <v>7</v>
      </c>
      <c r="C760" s="16" t="s">
        <v>205</v>
      </c>
      <c r="E760" s="15">
        <v>7</v>
      </c>
      <c r="F760" s="17"/>
      <c r="G760" s="121"/>
      <c r="H760" s="123"/>
      <c r="I760" s="123"/>
      <c r="J760" s="121"/>
      <c r="K760" s="123"/>
    </row>
    <row r="761" spans="1:11" ht="12">
      <c r="A761" s="15">
        <v>8</v>
      </c>
      <c r="C761" s="16" t="s">
        <v>251</v>
      </c>
      <c r="E761" s="15">
        <v>8</v>
      </c>
      <c r="F761" s="17"/>
      <c r="G761" s="121"/>
      <c r="H761" s="123"/>
      <c r="I761" s="123"/>
      <c r="J761" s="121"/>
      <c r="K761" s="123"/>
    </row>
    <row r="762" spans="1:11" ht="12">
      <c r="A762" s="15">
        <v>9</v>
      </c>
      <c r="C762" s="16" t="s">
        <v>219</v>
      </c>
      <c r="E762" s="15">
        <v>9</v>
      </c>
      <c r="F762" s="17"/>
      <c r="G762" s="121">
        <f>SUM(G759:G761)</f>
        <v>0</v>
      </c>
      <c r="H762" s="121">
        <f>SUM(H759:H761)</f>
        <v>0</v>
      </c>
      <c r="I762" s="121"/>
      <c r="J762" s="121">
        <f>SUM(J759:J761)</f>
        <v>0</v>
      </c>
      <c r="K762" s="121">
        <f>SUM(K759:K761)</f>
        <v>0</v>
      </c>
    </row>
    <row r="763" spans="1:11" ht="12">
      <c r="A763" s="15">
        <v>10</v>
      </c>
      <c r="C763" s="16"/>
      <c r="E763" s="15">
        <v>10</v>
      </c>
      <c r="F763" s="17"/>
      <c r="G763" s="121"/>
      <c r="H763" s="123"/>
      <c r="I763" s="123"/>
      <c r="J763" s="121"/>
      <c r="K763" s="123"/>
    </row>
    <row r="764" spans="1:11" ht="12">
      <c r="A764" s="15">
        <v>11</v>
      </c>
      <c r="C764" s="16" t="s">
        <v>208</v>
      </c>
      <c r="E764" s="15">
        <v>11</v>
      </c>
      <c r="F764" s="17"/>
      <c r="G764" s="121"/>
      <c r="H764" s="123"/>
      <c r="I764" s="123"/>
      <c r="J764" s="121"/>
      <c r="K764" s="123"/>
    </row>
    <row r="765" spans="1:11" ht="12">
      <c r="A765" s="15">
        <v>12</v>
      </c>
      <c r="C765" s="16" t="s">
        <v>209</v>
      </c>
      <c r="E765" s="15">
        <v>12</v>
      </c>
      <c r="F765" s="17"/>
      <c r="G765" s="121"/>
      <c r="H765" s="123"/>
      <c r="I765" s="123"/>
      <c r="J765" s="121"/>
      <c r="K765" s="123"/>
    </row>
    <row r="766" spans="1:11" ht="12">
      <c r="A766" s="15">
        <v>13</v>
      </c>
      <c r="C766" s="16" t="s">
        <v>220</v>
      </c>
      <c r="E766" s="15">
        <v>13</v>
      </c>
      <c r="F766" s="17"/>
      <c r="G766" s="121">
        <f>SUM(G764:G765)</f>
        <v>0</v>
      </c>
      <c r="H766" s="121">
        <f>SUM(H764:H765)</f>
        <v>0</v>
      </c>
      <c r="I766" s="117"/>
      <c r="J766" s="121">
        <f>SUM(J764:J765)</f>
        <v>0</v>
      </c>
      <c r="K766" s="121">
        <f>SUM(K764:K765)</f>
        <v>0</v>
      </c>
    </row>
    <row r="767" spans="1:11" ht="12">
      <c r="A767" s="15">
        <v>14</v>
      </c>
      <c r="E767" s="15">
        <v>14</v>
      </c>
      <c r="F767" s="17"/>
      <c r="G767" s="124"/>
      <c r="H767" s="123"/>
      <c r="I767" s="118"/>
      <c r="J767" s="124"/>
      <c r="K767" s="123"/>
    </row>
    <row r="768" spans="1:11" ht="12">
      <c r="A768" s="15">
        <v>15</v>
      </c>
      <c r="C768" s="16" t="s">
        <v>211</v>
      </c>
      <c r="E768" s="15">
        <v>15</v>
      </c>
      <c r="G768" s="125">
        <f>SUM(G762+G766)</f>
        <v>0</v>
      </c>
      <c r="H768" s="118">
        <f>SUM(H762+H766)</f>
        <v>0</v>
      </c>
      <c r="I768" s="118"/>
      <c r="J768" s="125">
        <f>SUM(J762+J766)</f>
        <v>0</v>
      </c>
      <c r="K768" s="118">
        <f>SUM(K762+K766)</f>
        <v>0</v>
      </c>
    </row>
    <row r="769" spans="1:16" ht="12">
      <c r="A769" s="15">
        <v>16</v>
      </c>
      <c r="E769" s="15">
        <v>16</v>
      </c>
      <c r="G769" s="125"/>
      <c r="H769" s="118"/>
      <c r="I769" s="118"/>
      <c r="J769" s="125"/>
      <c r="K769" s="118"/>
      <c r="P769" s="1" t="s">
        <v>43</v>
      </c>
    </row>
    <row r="770" spans="1:11" ht="12">
      <c r="A770" s="15">
        <v>17</v>
      </c>
      <c r="C770" s="16" t="s">
        <v>212</v>
      </c>
      <c r="E770" s="15">
        <v>17</v>
      </c>
      <c r="F770" s="17"/>
      <c r="G770" s="121"/>
      <c r="H770" s="123"/>
      <c r="I770" s="123"/>
      <c r="J770" s="121"/>
      <c r="K770" s="123"/>
    </row>
    <row r="771" spans="1:11" ht="12">
      <c r="A771" s="15">
        <v>18</v>
      </c>
      <c r="E771" s="15">
        <v>18</v>
      </c>
      <c r="F771" s="17"/>
      <c r="G771" s="121"/>
      <c r="H771" s="123"/>
      <c r="I771" s="123"/>
      <c r="J771" s="121"/>
      <c r="K771" s="123"/>
    </row>
    <row r="772" spans="1:11" ht="12">
      <c r="A772" s="15">
        <v>19</v>
      </c>
      <c r="C772" s="16" t="s">
        <v>213</v>
      </c>
      <c r="E772" s="15">
        <v>19</v>
      </c>
      <c r="F772" s="17"/>
      <c r="G772" s="121"/>
      <c r="H772" s="123"/>
      <c r="I772" s="123"/>
      <c r="J772" s="121"/>
      <c r="K772" s="123"/>
    </row>
    <row r="773" spans="1:11" ht="12">
      <c r="A773" s="15">
        <v>20</v>
      </c>
      <c r="C773" s="126" t="s">
        <v>214</v>
      </c>
      <c r="E773" s="15">
        <v>20</v>
      </c>
      <c r="F773" s="17"/>
      <c r="G773" s="121"/>
      <c r="H773" s="123"/>
      <c r="I773" s="123"/>
      <c r="J773" s="121"/>
      <c r="K773" s="123"/>
    </row>
    <row r="774" spans="1:11" ht="12">
      <c r="A774" s="15">
        <v>21</v>
      </c>
      <c r="C774" s="126"/>
      <c r="E774" s="15">
        <v>21</v>
      </c>
      <c r="F774" s="17"/>
      <c r="G774" s="121"/>
      <c r="H774" s="123"/>
      <c r="I774" s="123"/>
      <c r="J774" s="121"/>
      <c r="K774" s="123"/>
    </row>
    <row r="775" spans="1:11" ht="12">
      <c r="A775" s="15">
        <v>22</v>
      </c>
      <c r="C775" s="16"/>
      <c r="E775" s="15">
        <v>22</v>
      </c>
      <c r="G775" s="121"/>
      <c r="H775" s="123"/>
      <c r="I775" s="123"/>
      <c r="J775" s="121"/>
      <c r="K775" s="123"/>
    </row>
    <row r="776" spans="1:11" ht="12">
      <c r="A776" s="15">
        <v>23</v>
      </c>
      <c r="C776" s="16" t="s">
        <v>215</v>
      </c>
      <c r="E776" s="15">
        <v>23</v>
      </c>
      <c r="G776" s="121"/>
      <c r="H776" s="123"/>
      <c r="I776" s="123"/>
      <c r="J776" s="121"/>
      <c r="K776" s="123"/>
    </row>
    <row r="777" spans="1:11" ht="12">
      <c r="A777" s="15">
        <v>24</v>
      </c>
      <c r="C777" s="16"/>
      <c r="E777" s="15">
        <v>24</v>
      </c>
      <c r="G777" s="121"/>
      <c r="H777" s="123"/>
      <c r="I777" s="123"/>
      <c r="J777" s="121"/>
      <c r="K777" s="123"/>
    </row>
    <row r="778" spans="1:11" ht="12">
      <c r="A778" s="15"/>
      <c r="E778" s="15">
        <v>25</v>
      </c>
      <c r="F778" s="106" t="s">
        <v>15</v>
      </c>
      <c r="G778" s="128"/>
      <c r="H778" s="29"/>
      <c r="I778" s="106"/>
      <c r="J778" s="128"/>
      <c r="K778" s="29"/>
    </row>
    <row r="779" spans="1:11" ht="12">
      <c r="A779" s="15">
        <v>25</v>
      </c>
      <c r="C779" s="16" t="s">
        <v>252</v>
      </c>
      <c r="E779" s="15"/>
      <c r="G779" s="118">
        <f>SUM(G768:G777)</f>
        <v>0</v>
      </c>
      <c r="H779" s="118">
        <f>SUM(H768:H777)</f>
        <v>0</v>
      </c>
      <c r="I779" s="129"/>
      <c r="J779" s="118">
        <f>SUM(J768:J777)</f>
        <v>0</v>
      </c>
      <c r="K779" s="118">
        <f>SUM(K768:K777)</f>
        <v>0</v>
      </c>
    </row>
    <row r="780" spans="6:11" ht="12">
      <c r="F780" s="106" t="s">
        <v>15</v>
      </c>
      <c r="G780" s="28"/>
      <c r="H780" s="29"/>
      <c r="I780" s="106"/>
      <c r="J780" s="28"/>
      <c r="K780" s="29"/>
    </row>
    <row r="781" spans="1:3" ht="12">
      <c r="A781" s="16"/>
      <c r="C781" s="1" t="s">
        <v>63</v>
      </c>
    </row>
    <row r="783" spans="1:11" ht="12">
      <c r="A783" s="16"/>
      <c r="H783" s="64"/>
      <c r="K783" s="64"/>
    </row>
    <row r="784" spans="1:11" ht="12">
      <c r="A784" s="24" t="str">
        <f>$A$83</f>
        <v>Institution No.:  </v>
      </c>
      <c r="B784" s="49"/>
      <c r="C784" s="49"/>
      <c r="D784" s="49"/>
      <c r="E784" s="60"/>
      <c r="F784" s="49"/>
      <c r="G784" s="61"/>
      <c r="H784" s="62"/>
      <c r="I784" s="49"/>
      <c r="J784" s="61"/>
      <c r="K784" s="22" t="s">
        <v>253</v>
      </c>
    </row>
    <row r="785" spans="1:11" ht="12">
      <c r="A785" s="150" t="s">
        <v>254</v>
      </c>
      <c r="B785" s="150"/>
      <c r="C785" s="150"/>
      <c r="D785" s="150"/>
      <c r="E785" s="150"/>
      <c r="F785" s="150"/>
      <c r="G785" s="150"/>
      <c r="H785" s="150"/>
      <c r="I785" s="150"/>
      <c r="J785" s="150"/>
      <c r="K785" s="150"/>
    </row>
    <row r="786" spans="1:11" ht="12">
      <c r="A786" s="24" t="str">
        <f>$A$42</f>
        <v>NAME: </v>
      </c>
      <c r="C786" s="1" t="str">
        <f>$D$20</f>
        <v>University of Colorado</v>
      </c>
      <c r="H786" s="151"/>
      <c r="J786" s="21"/>
      <c r="K786" s="26" t="str">
        <f>$K$3</f>
        <v>Date: October 13, 2014</v>
      </c>
    </row>
    <row r="787" spans="1:11" ht="12">
      <c r="A787" s="27" t="s">
        <v>15</v>
      </c>
      <c r="B787" s="27" t="s">
        <v>15</v>
      </c>
      <c r="C787" s="27" t="s">
        <v>15</v>
      </c>
      <c r="D787" s="27" t="s">
        <v>15</v>
      </c>
      <c r="E787" s="27" t="s">
        <v>15</v>
      </c>
      <c r="F787" s="27" t="s">
        <v>15</v>
      </c>
      <c r="G787" s="28" t="s">
        <v>15</v>
      </c>
      <c r="H787" s="29" t="s">
        <v>15</v>
      </c>
      <c r="I787" s="27" t="s">
        <v>15</v>
      </c>
      <c r="J787" s="28" t="s">
        <v>15</v>
      </c>
      <c r="K787" s="29" t="s">
        <v>15</v>
      </c>
    </row>
    <row r="788" spans="1:11" ht="12">
      <c r="A788" s="30" t="s">
        <v>16</v>
      </c>
      <c r="E788" s="30" t="s">
        <v>16</v>
      </c>
      <c r="F788" s="31"/>
      <c r="G788" s="32"/>
      <c r="H788" s="33" t="s">
        <v>18</v>
      </c>
      <c r="I788" s="31"/>
      <c r="J788" s="32"/>
      <c r="K788" s="33" t="s">
        <v>19</v>
      </c>
    </row>
    <row r="789" spans="1:11" ht="12">
      <c r="A789" s="30" t="s">
        <v>20</v>
      </c>
      <c r="C789" s="34" t="s">
        <v>78</v>
      </c>
      <c r="E789" s="30" t="s">
        <v>20</v>
      </c>
      <c r="F789" s="31"/>
      <c r="G789" s="32"/>
      <c r="H789" s="33" t="s">
        <v>23</v>
      </c>
      <c r="I789" s="31"/>
      <c r="J789" s="32"/>
      <c r="K789" s="33" t="s">
        <v>24</v>
      </c>
    </row>
    <row r="790" spans="1:11" ht="12">
      <c r="A790" s="27" t="s">
        <v>15</v>
      </c>
      <c r="B790" s="27" t="s">
        <v>15</v>
      </c>
      <c r="C790" s="27" t="s">
        <v>15</v>
      </c>
      <c r="D790" s="27" t="s">
        <v>15</v>
      </c>
      <c r="E790" s="27" t="s">
        <v>15</v>
      </c>
      <c r="F790" s="27" t="s">
        <v>15</v>
      </c>
      <c r="G790" s="28" t="s">
        <v>15</v>
      </c>
      <c r="H790" s="29" t="s">
        <v>15</v>
      </c>
      <c r="I790" s="27" t="s">
        <v>15</v>
      </c>
      <c r="J790" s="28" t="s">
        <v>15</v>
      </c>
      <c r="K790" s="29" t="s">
        <v>15</v>
      </c>
    </row>
    <row r="791" spans="1:11" ht="12">
      <c r="A791" s="109">
        <v>1</v>
      </c>
      <c r="C791" s="1" t="s">
        <v>255</v>
      </c>
      <c r="E791" s="109">
        <v>1</v>
      </c>
      <c r="F791" s="17"/>
      <c r="G791" s="123"/>
      <c r="H791" s="123">
        <f>5349223.37</f>
        <v>5349223.37</v>
      </c>
      <c r="I791" s="123"/>
      <c r="J791" s="123"/>
      <c r="K791" s="123">
        <f>4779164</f>
        <v>4779164</v>
      </c>
    </row>
    <row r="792" spans="1:11" ht="12">
      <c r="A792" s="109">
        <v>2</v>
      </c>
      <c r="E792" s="109">
        <v>2</v>
      </c>
      <c r="F792" s="17"/>
      <c r="G792" s="123"/>
      <c r="H792" s="123"/>
      <c r="I792" s="123"/>
      <c r="J792" s="123"/>
      <c r="K792" s="123"/>
    </row>
    <row r="793" spans="1:11" ht="12">
      <c r="A793" s="109">
        <v>3</v>
      </c>
      <c r="C793" s="17"/>
      <c r="E793" s="109">
        <v>3</v>
      </c>
      <c r="F793" s="17"/>
      <c r="G793" s="123"/>
      <c r="H793" s="123"/>
      <c r="I793" s="123"/>
      <c r="J793" s="123"/>
      <c r="K793" s="123"/>
    </row>
    <row r="794" spans="1:11" ht="12">
      <c r="A794" s="109">
        <v>4</v>
      </c>
      <c r="C794" s="17"/>
      <c r="E794" s="109">
        <v>4</v>
      </c>
      <c r="F794" s="17"/>
      <c r="G794" s="123"/>
      <c r="H794" s="123"/>
      <c r="I794" s="123"/>
      <c r="J794" s="123"/>
      <c r="K794" s="123"/>
    </row>
    <row r="795" spans="1:11" ht="12">
      <c r="A795" s="109">
        <v>5</v>
      </c>
      <c r="C795" s="16"/>
      <c r="E795" s="109">
        <v>5</v>
      </c>
      <c r="F795" s="17"/>
      <c r="G795" s="123"/>
      <c r="H795" s="123"/>
      <c r="I795" s="123"/>
      <c r="J795" s="123"/>
      <c r="K795" s="123"/>
    </row>
    <row r="796" spans="1:11" ht="12">
      <c r="A796" s="109">
        <v>6</v>
      </c>
      <c r="C796" s="17"/>
      <c r="E796" s="109">
        <v>6</v>
      </c>
      <c r="F796" s="17"/>
      <c r="G796" s="123"/>
      <c r="H796" s="123"/>
      <c r="I796" s="123"/>
      <c r="J796" s="123"/>
      <c r="K796" s="123"/>
    </row>
    <row r="797" spans="1:11" ht="12">
      <c r="A797" s="109">
        <v>7</v>
      </c>
      <c r="C797" s="17"/>
      <c r="E797" s="109">
        <v>7</v>
      </c>
      <c r="F797" s="17"/>
      <c r="G797" s="123"/>
      <c r="H797" s="123"/>
      <c r="I797" s="123"/>
      <c r="J797" s="123"/>
      <c r="K797" s="123"/>
    </row>
    <row r="798" spans="1:11" ht="12">
      <c r="A798" s="109">
        <v>8</v>
      </c>
      <c r="E798" s="109">
        <v>8</v>
      </c>
      <c r="F798" s="17"/>
      <c r="G798" s="123"/>
      <c r="H798" s="123"/>
      <c r="I798" s="123"/>
      <c r="J798" s="123"/>
      <c r="K798" s="123"/>
    </row>
    <row r="799" spans="1:11" ht="12">
      <c r="A799" s="109">
        <v>9</v>
      </c>
      <c r="E799" s="109">
        <v>9</v>
      </c>
      <c r="F799" s="17"/>
      <c r="G799" s="123"/>
      <c r="H799" s="123"/>
      <c r="I799" s="123"/>
      <c r="J799" s="123"/>
      <c r="K799" s="123"/>
    </row>
    <row r="800" spans="1:11" ht="12">
      <c r="A800" s="112"/>
      <c r="E800" s="112"/>
      <c r="F800" s="106" t="s">
        <v>15</v>
      </c>
      <c r="G800" s="143" t="s">
        <v>15</v>
      </c>
      <c r="H800" s="143"/>
      <c r="I800" s="143"/>
      <c r="J800" s="143"/>
      <c r="K800" s="143"/>
    </row>
    <row r="801" spans="1:11" ht="12">
      <c r="A801" s="109">
        <v>10</v>
      </c>
      <c r="C801" s="1" t="s">
        <v>256</v>
      </c>
      <c r="E801" s="109">
        <v>10</v>
      </c>
      <c r="G801" s="117"/>
      <c r="H801" s="123">
        <f>SUM(H791:H799)</f>
        <v>5349223.37</v>
      </c>
      <c r="I801" s="118"/>
      <c r="J801" s="117"/>
      <c r="K801" s="123">
        <f>SUM(K791:K799)</f>
        <v>4779164</v>
      </c>
    </row>
    <row r="802" spans="1:11" ht="12">
      <c r="A802" s="109"/>
      <c r="E802" s="109"/>
      <c r="F802" s="106" t="s">
        <v>15</v>
      </c>
      <c r="G802" s="143" t="s">
        <v>15</v>
      </c>
      <c r="H802" s="143"/>
      <c r="I802" s="143"/>
      <c r="J802" s="143"/>
      <c r="K802" s="143"/>
    </row>
    <row r="803" spans="1:11" ht="12">
      <c r="A803" s="109">
        <v>11</v>
      </c>
      <c r="C803" s="17"/>
      <c r="E803" s="109">
        <v>11</v>
      </c>
      <c r="F803" s="17"/>
      <c r="G803" s="123"/>
      <c r="H803" s="123"/>
      <c r="I803" s="123"/>
      <c r="J803" s="123"/>
      <c r="K803" s="123"/>
    </row>
    <row r="804" spans="1:11" ht="12">
      <c r="A804" s="109">
        <v>12</v>
      </c>
      <c r="C804" s="16" t="s">
        <v>257</v>
      </c>
      <c r="E804" s="109">
        <v>12</v>
      </c>
      <c r="F804" s="17"/>
      <c r="G804" s="123"/>
      <c r="H804" s="123">
        <v>2002270.8499999987</v>
      </c>
      <c r="I804" s="123"/>
      <c r="J804" s="123"/>
      <c r="K804" s="123">
        <v>9737305</v>
      </c>
    </row>
    <row r="805" spans="1:11" ht="12">
      <c r="A805" s="109">
        <v>13</v>
      </c>
      <c r="C805" s="17" t="s">
        <v>258</v>
      </c>
      <c r="E805" s="109">
        <v>13</v>
      </c>
      <c r="F805" s="17"/>
      <c r="G805" s="123"/>
      <c r="H805" s="123"/>
      <c r="I805" s="123"/>
      <c r="J805" s="123"/>
      <c r="K805" s="123"/>
    </row>
    <row r="806" spans="1:11" ht="12">
      <c r="A806" s="109">
        <v>14</v>
      </c>
      <c r="E806" s="109">
        <v>14</v>
      </c>
      <c r="F806" s="17"/>
      <c r="G806" s="123"/>
      <c r="H806" s="123"/>
      <c r="I806" s="123"/>
      <c r="J806" s="123"/>
      <c r="K806" s="123"/>
    </row>
    <row r="807" spans="1:11" ht="12">
      <c r="A807" s="109">
        <v>15</v>
      </c>
      <c r="E807" s="109">
        <v>15</v>
      </c>
      <c r="F807" s="17"/>
      <c r="G807" s="123"/>
      <c r="H807" s="123"/>
      <c r="I807" s="123"/>
      <c r="J807" s="123"/>
      <c r="K807" s="123"/>
    </row>
    <row r="808" spans="1:11" ht="12">
      <c r="A808" s="109">
        <v>16</v>
      </c>
      <c r="E808" s="109">
        <v>16</v>
      </c>
      <c r="F808" s="17"/>
      <c r="G808" s="123"/>
      <c r="H808" s="123"/>
      <c r="I808" s="123"/>
      <c r="J808" s="123"/>
      <c r="K808" s="123"/>
    </row>
    <row r="809" spans="1:11" ht="12">
      <c r="A809" s="109">
        <v>17</v>
      </c>
      <c r="C809" s="110"/>
      <c r="D809" s="111"/>
      <c r="E809" s="109">
        <v>17</v>
      </c>
      <c r="F809" s="17"/>
      <c r="G809" s="123"/>
      <c r="H809" s="123"/>
      <c r="I809" s="123"/>
      <c r="J809" s="123"/>
      <c r="K809" s="123"/>
    </row>
    <row r="810" spans="1:11" ht="12">
      <c r="A810" s="109">
        <v>18</v>
      </c>
      <c r="C810" s="111"/>
      <c r="D810" s="111"/>
      <c r="E810" s="109">
        <v>18</v>
      </c>
      <c r="F810" s="17"/>
      <c r="G810" s="123"/>
      <c r="H810" s="123"/>
      <c r="I810" s="123"/>
      <c r="J810" s="123"/>
      <c r="K810" s="123"/>
    </row>
    <row r="811" spans="1:11" ht="12">
      <c r="A811" s="109"/>
      <c r="C811" s="152"/>
      <c r="D811" s="111"/>
      <c r="E811" s="109"/>
      <c r="F811" s="106" t="s">
        <v>15</v>
      </c>
      <c r="G811" s="28" t="s">
        <v>15</v>
      </c>
      <c r="H811" s="29"/>
      <c r="I811" s="106"/>
      <c r="J811" s="28"/>
      <c r="K811" s="29"/>
    </row>
    <row r="812" spans="1:11" ht="12">
      <c r="A812" s="109">
        <v>19</v>
      </c>
      <c r="C812" s="1" t="s">
        <v>260</v>
      </c>
      <c r="D812" s="111"/>
      <c r="E812" s="109">
        <v>19</v>
      </c>
      <c r="G812" s="118"/>
      <c r="H812" s="118">
        <f>SUM(H803:H810)</f>
        <v>2002270.8499999987</v>
      </c>
      <c r="I812" s="123"/>
      <c r="J812" s="123"/>
      <c r="K812" s="118">
        <f>SUM(K803:K810)</f>
        <v>9737305</v>
      </c>
    </row>
    <row r="813" spans="1:11" ht="12">
      <c r="A813" s="109"/>
      <c r="C813" s="152"/>
      <c r="D813" s="111"/>
      <c r="E813" s="109"/>
      <c r="F813" s="106" t="s">
        <v>15</v>
      </c>
      <c r="G813" s="28" t="s">
        <v>15</v>
      </c>
      <c r="H813" s="29"/>
      <c r="I813" s="106"/>
      <c r="J813" s="28"/>
      <c r="K813" s="29"/>
    </row>
    <row r="814" spans="1:8" ht="12">
      <c r="A814" s="109"/>
      <c r="C814" s="111"/>
      <c r="D814" s="111"/>
      <c r="E814" s="109"/>
      <c r="H814" s="19"/>
    </row>
    <row r="815" spans="1:11" ht="12">
      <c r="A815" s="109">
        <v>20</v>
      </c>
      <c r="C815" s="16" t="s">
        <v>261</v>
      </c>
      <c r="E815" s="109">
        <v>20</v>
      </c>
      <c r="G815" s="117"/>
      <c r="H815" s="118">
        <f>SUM(H801,H812)</f>
        <v>7351494.219999999</v>
      </c>
      <c r="I815" s="118"/>
      <c r="J815" s="117"/>
      <c r="K815" s="118">
        <f>SUM(K801,K812)</f>
        <v>14516469</v>
      </c>
    </row>
    <row r="816" spans="3:11" ht="12">
      <c r="C816" s="44" t="s">
        <v>262</v>
      </c>
      <c r="E816" s="59"/>
      <c r="F816" s="106" t="s">
        <v>15</v>
      </c>
      <c r="G816" s="28" t="s">
        <v>15</v>
      </c>
      <c r="H816" s="29"/>
      <c r="I816" s="106"/>
      <c r="J816" s="28"/>
      <c r="K816" s="29"/>
    </row>
    <row r="817" ht="12">
      <c r="C817" s="16" t="s">
        <v>43</v>
      </c>
    </row>
    <row r="818" spans="4:11" ht="12">
      <c r="D818" s="16"/>
      <c r="G818" s="21"/>
      <c r="H818" s="64"/>
      <c r="I818" s="91"/>
      <c r="J818" s="21"/>
      <c r="K818" s="64"/>
    </row>
    <row r="819" spans="4:11" ht="12">
      <c r="D819" s="16"/>
      <c r="G819" s="21"/>
      <c r="H819" s="64"/>
      <c r="I819" s="91"/>
      <c r="J819" s="21"/>
      <c r="K819" s="64"/>
    </row>
    <row r="820" spans="4:11" ht="12">
      <c r="D820" s="16"/>
      <c r="G820" s="21"/>
      <c r="H820" s="64"/>
      <c r="I820" s="91"/>
      <c r="J820" s="21"/>
      <c r="K820" s="64"/>
    </row>
    <row r="821" spans="4:11" ht="12">
      <c r="D821" s="16"/>
      <c r="G821" s="21"/>
      <c r="H821" s="64"/>
      <c r="I821" s="91"/>
      <c r="J821" s="21"/>
      <c r="K821" s="64"/>
    </row>
    <row r="822" spans="4:11" ht="12">
      <c r="D822" s="16"/>
      <c r="G822" s="21"/>
      <c r="H822" s="64"/>
      <c r="I822" s="91"/>
      <c r="J822" s="21"/>
      <c r="K822" s="64"/>
    </row>
    <row r="823" spans="4:11" ht="12">
      <c r="D823" s="16"/>
      <c r="G823" s="21"/>
      <c r="H823" s="64"/>
      <c r="I823" s="91"/>
      <c r="J823" s="21"/>
      <c r="K823" s="64"/>
    </row>
    <row r="824" spans="4:11" ht="12">
      <c r="D824" s="16"/>
      <c r="G824" s="21"/>
      <c r="H824" s="64"/>
      <c r="I824" s="91"/>
      <c r="J824" s="21"/>
      <c r="K824" s="64"/>
    </row>
    <row r="825" spans="4:11" ht="12">
      <c r="D825" s="16"/>
      <c r="G825" s="21"/>
      <c r="H825" s="64"/>
      <c r="I825" s="91"/>
      <c r="J825" s="21"/>
      <c r="K825" s="64"/>
    </row>
    <row r="826" spans="4:11" ht="12">
      <c r="D826" s="16"/>
      <c r="G826" s="21"/>
      <c r="H826" s="64"/>
      <c r="I826" s="91"/>
      <c r="J826" s="21"/>
      <c r="K826" s="64"/>
    </row>
    <row r="827" spans="4:11" ht="12">
      <c r="D827" s="16"/>
      <c r="G827" s="21"/>
      <c r="H827" s="64"/>
      <c r="I827" s="91"/>
      <c r="J827" s="21"/>
      <c r="K827" s="64"/>
    </row>
    <row r="828" spans="4:11" ht="12">
      <c r="D828" s="16"/>
      <c r="G828" s="21"/>
      <c r="H828" s="64"/>
      <c r="I828" s="91"/>
      <c r="J828" s="21"/>
      <c r="K828" s="64"/>
    </row>
    <row r="829" spans="4:11" ht="12">
      <c r="D829" s="16"/>
      <c r="G829" s="21"/>
      <c r="H829" s="64"/>
      <c r="I829" s="91"/>
      <c r="J829" s="21"/>
      <c r="K829" s="64"/>
    </row>
    <row r="830" spans="4:11" ht="12">
      <c r="D830" s="16"/>
      <c r="G830" s="21"/>
      <c r="H830" s="64"/>
      <c r="I830" s="91"/>
      <c r="J830" s="21"/>
      <c r="K830" s="64"/>
    </row>
    <row r="831" spans="4:11" ht="12">
      <c r="D831" s="16"/>
      <c r="G831" s="21"/>
      <c r="H831" s="64"/>
      <c r="I831" s="91"/>
      <c r="J831" s="21"/>
      <c r="K831" s="64"/>
    </row>
    <row r="832" spans="4:11" ht="12">
      <c r="D832" s="16"/>
      <c r="G832" s="21"/>
      <c r="H832" s="64"/>
      <c r="I832" s="91"/>
      <c r="J832" s="21"/>
      <c r="K832" s="64"/>
    </row>
    <row r="833" spans="4:11" ht="12">
      <c r="D833" s="16"/>
      <c r="G833" s="21"/>
      <c r="H833" s="64"/>
      <c r="I833" s="91"/>
      <c r="J833" s="21"/>
      <c r="K833" s="64"/>
    </row>
    <row r="834" spans="4:11" ht="12">
      <c r="D834" s="16"/>
      <c r="G834" s="21"/>
      <c r="H834" s="64"/>
      <c r="I834" s="91"/>
      <c r="J834" s="21"/>
      <c r="K834" s="64"/>
    </row>
    <row r="835" spans="4:11" ht="12">
      <c r="D835" s="16"/>
      <c r="G835" s="21"/>
      <c r="H835" s="64"/>
      <c r="I835" s="91"/>
      <c r="J835" s="21"/>
      <c r="K835" s="64"/>
    </row>
    <row r="836" spans="4:11" ht="12">
      <c r="D836" s="16"/>
      <c r="G836" s="21"/>
      <c r="H836" s="64"/>
      <c r="I836" s="91"/>
      <c r="J836" s="21"/>
      <c r="K836" s="64"/>
    </row>
    <row r="837" spans="4:11" ht="12">
      <c r="D837" s="16"/>
      <c r="G837" s="21"/>
      <c r="H837" s="64"/>
      <c r="I837" s="91"/>
      <c r="J837" s="21"/>
      <c r="K837" s="64"/>
    </row>
    <row r="838" spans="4:11" ht="12">
      <c r="D838" s="16"/>
      <c r="G838" s="21"/>
      <c r="H838" s="64"/>
      <c r="I838" s="91"/>
      <c r="J838" s="21"/>
      <c r="K838" s="64"/>
    </row>
    <row r="839" spans="4:11" ht="12">
      <c r="D839" s="16"/>
      <c r="G839" s="21"/>
      <c r="H839" s="64"/>
      <c r="I839" s="91"/>
      <c r="J839" s="21"/>
      <c r="K839" s="64"/>
    </row>
    <row r="840" spans="4:11" ht="12">
      <c r="D840" s="16"/>
      <c r="G840" s="21"/>
      <c r="H840" s="64"/>
      <c r="I840" s="91"/>
      <c r="J840" s="21"/>
      <c r="K840" s="64"/>
    </row>
    <row r="841" spans="4:11" ht="12">
      <c r="D841" s="16"/>
      <c r="G841" s="21"/>
      <c r="H841" s="64"/>
      <c r="I841" s="91"/>
      <c r="J841" s="21"/>
      <c r="K841" s="64"/>
    </row>
    <row r="842" spans="4:11" ht="12">
      <c r="D842" s="16"/>
      <c r="G842" s="21"/>
      <c r="H842" s="64"/>
      <c r="I842" s="91"/>
      <c r="J842" s="21"/>
      <c r="K842" s="64"/>
    </row>
    <row r="881" spans="4:11" ht="12">
      <c r="D881" s="31"/>
      <c r="F881" s="59"/>
      <c r="G881" s="21"/>
      <c r="H881" s="64"/>
      <c r="J881" s="21"/>
      <c r="K881" s="64"/>
    </row>
  </sheetData>
  <sheetProtection/>
  <mergeCells count="31">
    <mergeCell ref="A785:K785"/>
    <mergeCell ref="A599:K599"/>
    <mergeCell ref="A636:K636"/>
    <mergeCell ref="A673:K673"/>
    <mergeCell ref="A710:K710"/>
    <mergeCell ref="C744:J744"/>
    <mergeCell ref="A748:K748"/>
    <mergeCell ref="C321:J321"/>
    <mergeCell ref="A411:K411"/>
    <mergeCell ref="A449:K449"/>
    <mergeCell ref="A488:K488"/>
    <mergeCell ref="A525:K525"/>
    <mergeCell ref="A562:K562"/>
    <mergeCell ref="A175:K175"/>
    <mergeCell ref="C213:I213"/>
    <mergeCell ref="G219:J219"/>
    <mergeCell ref="B227:K227"/>
    <mergeCell ref="A264:K265"/>
    <mergeCell ref="A267:K268"/>
    <mergeCell ref="C79:J79"/>
    <mergeCell ref="A84:K84"/>
    <mergeCell ref="C121:J121"/>
    <mergeCell ref="A128:K128"/>
    <mergeCell ref="C135:D135"/>
    <mergeCell ref="C139:D139"/>
    <mergeCell ref="A5:K5"/>
    <mergeCell ref="A8:K8"/>
    <mergeCell ref="A9:K9"/>
    <mergeCell ref="A20:C20"/>
    <mergeCell ref="A36:K36"/>
    <mergeCell ref="A41:K41"/>
  </mergeCells>
  <printOptions horizontalCentered="1"/>
  <pageMargins left="0.17" right="0.17" top="0.47" bottom="0.53" header="0.5" footer="0.24"/>
  <pageSetup fitToHeight="47" horizontalDpi="600" verticalDpi="600" orientation="landscape" scale="80" r:id="rId1"/>
  <rowBreaks count="19" manualBreakCount="19">
    <brk id="39" max="12" man="1"/>
    <brk id="82" max="12" man="1"/>
    <brk id="124" max="12" man="1"/>
    <brk id="172" max="12" man="1"/>
    <brk id="224" max="12" man="1"/>
    <brk id="274" max="12" man="1"/>
    <brk id="323" max="10" man="1"/>
    <brk id="355" max="12" man="1"/>
    <brk id="407" max="12" man="1"/>
    <brk id="446" max="12" man="1"/>
    <brk id="485" max="255" man="1"/>
    <brk id="522" max="12" man="1"/>
    <brk id="559" max="12" man="1"/>
    <brk id="596" max="12" man="1"/>
    <brk id="633" max="12" man="1"/>
    <brk id="670" max="12" man="1"/>
    <brk id="707" max="12" man="1"/>
    <brk id="746" max="12" man="1"/>
    <brk id="782" max="255" man="1"/>
  </rowBreaks>
</worksheet>
</file>

<file path=xl/worksheets/sheet5.xml><?xml version="1.0" encoding="utf-8"?>
<worksheet xmlns="http://schemas.openxmlformats.org/spreadsheetml/2006/main" xmlns:r="http://schemas.openxmlformats.org/officeDocument/2006/relationships">
  <sheetPr transitionEvaluation="1" transitionEntry="1"/>
  <dimension ref="A2:IT881"/>
  <sheetViews>
    <sheetView showGridLines="0" view="pageBreakPreview" zoomScaleNormal="75" zoomScaleSheetLayoutView="100" zoomScalePageLayoutView="0" workbookViewId="0" topLeftCell="A1">
      <selection activeCell="A8" sqref="A8:K8"/>
    </sheetView>
  </sheetViews>
  <sheetFormatPr defaultColWidth="9.625" defaultRowHeight="14.25"/>
  <cols>
    <col min="1" max="1" width="4.625" style="1" customWidth="1"/>
    <col min="2" max="2" width="1.875" style="1" customWidth="1"/>
    <col min="3" max="3" width="30.625" style="1" customWidth="1"/>
    <col min="4" max="4" width="28.625" style="1" customWidth="1"/>
    <col min="5" max="5" width="8.125" style="1" customWidth="1"/>
    <col min="6" max="6" width="7.50390625" style="1" customWidth="1"/>
    <col min="7" max="7" width="14.875" style="2" customWidth="1"/>
    <col min="8" max="8" width="14.875" style="3" customWidth="1"/>
    <col min="9" max="9" width="6.625" style="1" customWidth="1"/>
    <col min="10" max="10" width="13.25390625" style="2" customWidth="1"/>
    <col min="11" max="11" width="17.00390625" style="3" customWidth="1"/>
    <col min="12" max="16384" width="9.625" style="1" customWidth="1"/>
  </cols>
  <sheetData>
    <row r="2" ht="12">
      <c r="K2" s="4" t="s">
        <v>0</v>
      </c>
    </row>
    <row r="3" ht="12">
      <c r="K3" s="5" t="s">
        <v>1</v>
      </c>
    </row>
    <row r="5" spans="1:11" ht="45">
      <c r="A5" s="6" t="s">
        <v>2</v>
      </c>
      <c r="B5" s="6"/>
      <c r="C5" s="6"/>
      <c r="D5" s="6"/>
      <c r="E5" s="6"/>
      <c r="F5" s="6"/>
      <c r="G5" s="6"/>
      <c r="H5" s="6"/>
      <c r="I5" s="6"/>
      <c r="J5" s="6"/>
      <c r="K5" s="6"/>
    </row>
    <row r="8" spans="1:11" s="8" customFormat="1" ht="33">
      <c r="A8" s="7" t="s">
        <v>3</v>
      </c>
      <c r="B8" s="7"/>
      <c r="C8" s="7"/>
      <c r="D8" s="7"/>
      <c r="E8" s="7"/>
      <c r="F8" s="7"/>
      <c r="G8" s="7"/>
      <c r="H8" s="7"/>
      <c r="I8" s="7"/>
      <c r="J8" s="7"/>
      <c r="K8" s="7"/>
    </row>
    <row r="9" spans="1:11" s="8" customFormat="1" ht="33">
      <c r="A9" s="7" t="s">
        <v>4</v>
      </c>
      <c r="B9" s="7"/>
      <c r="C9" s="7"/>
      <c r="D9" s="7"/>
      <c r="E9" s="7"/>
      <c r="F9" s="7"/>
      <c r="G9" s="7"/>
      <c r="H9" s="7"/>
      <c r="I9" s="7"/>
      <c r="J9" s="7"/>
      <c r="K9" s="7"/>
    </row>
    <row r="20" spans="1:11" ht="12.75" thickBot="1">
      <c r="A20" s="9" t="s">
        <v>5</v>
      </c>
      <c r="B20" s="9"/>
      <c r="C20" s="9"/>
      <c r="D20" s="154" t="s">
        <v>263</v>
      </c>
      <c r="E20" s="11"/>
      <c r="F20" s="11"/>
      <c r="G20" s="11"/>
      <c r="H20" s="11"/>
      <c r="I20" s="11"/>
      <c r="J20" s="11"/>
      <c r="K20" s="11"/>
    </row>
    <row r="21" spans="3:4" ht="12.75" thickBot="1">
      <c r="C21" s="12" t="s">
        <v>7</v>
      </c>
      <c r="D21" s="155" t="s">
        <v>277</v>
      </c>
    </row>
    <row r="22" spans="3:4" ht="12.75" thickBot="1">
      <c r="C22" s="12" t="s">
        <v>9</v>
      </c>
      <c r="D22" s="13"/>
    </row>
    <row r="23" spans="3:4" ht="12.75" thickBot="1">
      <c r="C23" s="12" t="s">
        <v>10</v>
      </c>
      <c r="D23" s="13"/>
    </row>
    <row r="31" ht="12">
      <c r="C31" s="1" t="s">
        <v>11</v>
      </c>
    </row>
    <row r="36" spans="1:11" ht="27">
      <c r="A36" s="14"/>
      <c r="B36" s="14"/>
      <c r="C36" s="14"/>
      <c r="D36" s="14"/>
      <c r="E36" s="14"/>
      <c r="F36" s="14"/>
      <c r="G36" s="14"/>
      <c r="H36" s="14"/>
      <c r="I36" s="14"/>
      <c r="J36" s="14"/>
      <c r="K36" s="14"/>
    </row>
    <row r="39" spans="1:11" ht="12">
      <c r="A39" s="15"/>
      <c r="C39" s="16"/>
      <c r="E39" s="15"/>
      <c r="F39" s="17"/>
      <c r="G39" s="18"/>
      <c r="H39" s="19"/>
      <c r="I39" s="17"/>
      <c r="J39" s="18"/>
      <c r="K39" s="19"/>
    </row>
    <row r="40" spans="1:11" ht="12">
      <c r="A40" s="20"/>
      <c r="G40" s="21"/>
      <c r="K40" s="22" t="s">
        <v>12</v>
      </c>
    </row>
    <row r="41" spans="1:11" ht="12">
      <c r="A41" s="23" t="s">
        <v>13</v>
      </c>
      <c r="B41" s="23"/>
      <c r="C41" s="23"/>
      <c r="D41" s="23"/>
      <c r="E41" s="23"/>
      <c r="F41" s="23"/>
      <c r="G41" s="23"/>
      <c r="H41" s="23"/>
      <c r="I41" s="23"/>
      <c r="J41" s="23"/>
      <c r="K41" s="23"/>
    </row>
    <row r="42" spans="1:11" ht="12">
      <c r="A42" s="24" t="s">
        <v>14</v>
      </c>
      <c r="C42" s="1" t="str">
        <f>$D$20</f>
        <v>University of Colorado</v>
      </c>
      <c r="G42" s="21"/>
      <c r="I42" s="25"/>
      <c r="J42" s="21"/>
      <c r="K42" s="26" t="str">
        <f>$K$3</f>
        <v>Date: October 13, 2014</v>
      </c>
    </row>
    <row r="43" spans="1:11" ht="12">
      <c r="A43" s="27" t="s">
        <v>15</v>
      </c>
      <c r="B43" s="27" t="s">
        <v>15</v>
      </c>
      <c r="C43" s="27" t="s">
        <v>15</v>
      </c>
      <c r="D43" s="27" t="s">
        <v>15</v>
      </c>
      <c r="E43" s="27" t="s">
        <v>15</v>
      </c>
      <c r="F43" s="27" t="s">
        <v>15</v>
      </c>
      <c r="G43" s="28" t="s">
        <v>15</v>
      </c>
      <c r="H43" s="29" t="s">
        <v>15</v>
      </c>
      <c r="I43" s="27" t="s">
        <v>15</v>
      </c>
      <c r="J43" s="28" t="s">
        <v>15</v>
      </c>
      <c r="K43" s="29" t="s">
        <v>15</v>
      </c>
    </row>
    <row r="44" spans="1:11" ht="12">
      <c r="A44" s="30" t="s">
        <v>16</v>
      </c>
      <c r="C44" s="16" t="s">
        <v>17</v>
      </c>
      <c r="E44" s="30" t="s">
        <v>16</v>
      </c>
      <c r="F44" s="31"/>
      <c r="G44" s="32"/>
      <c r="H44" s="33" t="s">
        <v>18</v>
      </c>
      <c r="I44" s="31"/>
      <c r="J44" s="32"/>
      <c r="K44" s="33" t="s">
        <v>19</v>
      </c>
    </row>
    <row r="45" spans="1:11" ht="12">
      <c r="A45" s="30" t="s">
        <v>20</v>
      </c>
      <c r="C45" s="34" t="s">
        <v>21</v>
      </c>
      <c r="E45" s="30" t="s">
        <v>20</v>
      </c>
      <c r="F45" s="31"/>
      <c r="G45" s="32" t="s">
        <v>22</v>
      </c>
      <c r="H45" s="33" t="s">
        <v>23</v>
      </c>
      <c r="I45" s="31"/>
      <c r="J45" s="32" t="s">
        <v>22</v>
      </c>
      <c r="K45" s="33" t="s">
        <v>24</v>
      </c>
    </row>
    <row r="46" spans="1:11" ht="12">
      <c r="A46" s="27" t="s">
        <v>15</v>
      </c>
      <c r="B46" s="27" t="s">
        <v>15</v>
      </c>
      <c r="C46" s="27" t="s">
        <v>15</v>
      </c>
      <c r="D46" s="27" t="s">
        <v>15</v>
      </c>
      <c r="E46" s="27" t="s">
        <v>15</v>
      </c>
      <c r="F46" s="27" t="s">
        <v>15</v>
      </c>
      <c r="G46" s="28" t="s">
        <v>15</v>
      </c>
      <c r="H46" s="29" t="s">
        <v>15</v>
      </c>
      <c r="I46" s="27" t="s">
        <v>15</v>
      </c>
      <c r="J46" s="28" t="s">
        <v>15</v>
      </c>
      <c r="K46" s="29" t="s">
        <v>15</v>
      </c>
    </row>
    <row r="47" spans="1:11" ht="12">
      <c r="A47" s="15">
        <v>1</v>
      </c>
      <c r="C47" s="16" t="s">
        <v>25</v>
      </c>
      <c r="D47" s="35" t="s">
        <v>26</v>
      </c>
      <c r="E47" s="15">
        <v>1</v>
      </c>
      <c r="G47" s="36">
        <v>0</v>
      </c>
      <c r="H47" s="36">
        <v>0</v>
      </c>
      <c r="I47" s="37"/>
      <c r="J47" s="36">
        <v>0</v>
      </c>
      <c r="K47" s="36">
        <v>0</v>
      </c>
    </row>
    <row r="48" spans="1:11" ht="12">
      <c r="A48" s="15">
        <v>2</v>
      </c>
      <c r="C48" s="16" t="s">
        <v>27</v>
      </c>
      <c r="D48" s="35" t="s">
        <v>28</v>
      </c>
      <c r="E48" s="15">
        <v>2</v>
      </c>
      <c r="G48" s="36">
        <v>0</v>
      </c>
      <c r="H48" s="36">
        <v>0</v>
      </c>
      <c r="I48" s="37"/>
      <c r="J48" s="36">
        <v>0</v>
      </c>
      <c r="K48" s="36">
        <v>0</v>
      </c>
    </row>
    <row r="49" spans="1:11" ht="12">
      <c r="A49" s="15">
        <v>3</v>
      </c>
      <c r="C49" s="16" t="s">
        <v>29</v>
      </c>
      <c r="D49" s="35" t="s">
        <v>30</v>
      </c>
      <c r="E49" s="15">
        <v>3</v>
      </c>
      <c r="G49" s="36">
        <v>0</v>
      </c>
      <c r="H49" s="36">
        <v>0</v>
      </c>
      <c r="I49" s="37"/>
      <c r="J49" s="36">
        <v>0</v>
      </c>
      <c r="K49" s="36">
        <v>0</v>
      </c>
    </row>
    <row r="50" spans="1:11" ht="12">
      <c r="A50" s="15">
        <v>4</v>
      </c>
      <c r="C50" s="16" t="s">
        <v>31</v>
      </c>
      <c r="D50" s="35" t="s">
        <v>32</v>
      </c>
      <c r="E50" s="15">
        <v>4</v>
      </c>
      <c r="G50" s="36">
        <v>0</v>
      </c>
      <c r="H50" s="36">
        <v>0</v>
      </c>
      <c r="I50" s="37"/>
      <c r="J50" s="36">
        <v>0</v>
      </c>
      <c r="K50" s="36">
        <v>0</v>
      </c>
    </row>
    <row r="51" spans="1:11" ht="12">
      <c r="A51" s="15">
        <v>5</v>
      </c>
      <c r="C51" s="16" t="s">
        <v>33</v>
      </c>
      <c r="D51" s="35" t="s">
        <v>34</v>
      </c>
      <c r="E51" s="15">
        <v>5</v>
      </c>
      <c r="G51" s="36">
        <v>0</v>
      </c>
      <c r="H51" s="36">
        <v>0</v>
      </c>
      <c r="I51" s="37"/>
      <c r="J51" s="36">
        <v>0</v>
      </c>
      <c r="K51" s="36">
        <v>0</v>
      </c>
    </row>
    <row r="52" spans="1:11" ht="12">
      <c r="A52" s="15">
        <v>6</v>
      </c>
      <c r="C52" s="16" t="s">
        <v>35</v>
      </c>
      <c r="D52" s="35" t="s">
        <v>36</v>
      </c>
      <c r="E52" s="15">
        <v>6</v>
      </c>
      <c r="G52" s="36">
        <v>0</v>
      </c>
      <c r="H52" s="36">
        <v>0</v>
      </c>
      <c r="I52" s="37"/>
      <c r="J52" s="36">
        <v>0</v>
      </c>
      <c r="K52" s="36">
        <v>0</v>
      </c>
    </row>
    <row r="53" spans="1:11" ht="12">
      <c r="A53" s="15">
        <v>7</v>
      </c>
      <c r="C53" s="16" t="s">
        <v>37</v>
      </c>
      <c r="D53" s="35" t="s">
        <v>38</v>
      </c>
      <c r="E53" s="15">
        <v>7</v>
      </c>
      <c r="G53" s="36">
        <v>0</v>
      </c>
      <c r="H53" s="36">
        <v>0</v>
      </c>
      <c r="I53" s="37"/>
      <c r="J53" s="36">
        <v>0</v>
      </c>
      <c r="K53" s="36">
        <v>0</v>
      </c>
    </row>
    <row r="54" spans="1:11" ht="12">
      <c r="A54" s="15">
        <v>8</v>
      </c>
      <c r="C54" s="16" t="s">
        <v>39</v>
      </c>
      <c r="D54" s="35" t="s">
        <v>40</v>
      </c>
      <c r="E54" s="15">
        <v>8</v>
      </c>
      <c r="G54" s="36">
        <v>0</v>
      </c>
      <c r="H54" s="36">
        <v>0</v>
      </c>
      <c r="I54" s="37"/>
      <c r="J54" s="36">
        <v>0</v>
      </c>
      <c r="K54" s="36">
        <v>0</v>
      </c>
    </row>
    <row r="55" spans="1:11" ht="12">
      <c r="A55" s="15">
        <v>9</v>
      </c>
      <c r="C55" s="16" t="s">
        <v>41</v>
      </c>
      <c r="D55" s="35" t="s">
        <v>42</v>
      </c>
      <c r="E55" s="15">
        <v>9</v>
      </c>
      <c r="G55" s="38">
        <v>0</v>
      </c>
      <c r="H55" s="38">
        <v>0</v>
      </c>
      <c r="I55" s="37" t="s">
        <v>43</v>
      </c>
      <c r="J55" s="38">
        <v>0</v>
      </c>
      <c r="K55" s="38">
        <v>0</v>
      </c>
    </row>
    <row r="56" spans="1:11" ht="12">
      <c r="A56" s="15">
        <v>10</v>
      </c>
      <c r="C56" s="16" t="s">
        <v>44</v>
      </c>
      <c r="D56" s="35" t="s">
        <v>45</v>
      </c>
      <c r="E56" s="15">
        <v>10</v>
      </c>
      <c r="G56" s="36">
        <v>0</v>
      </c>
      <c r="H56" s="36">
        <v>0</v>
      </c>
      <c r="I56" s="37"/>
      <c r="J56" s="36">
        <v>0</v>
      </c>
      <c r="K56" s="36">
        <v>0</v>
      </c>
    </row>
    <row r="57" spans="1:11" ht="12">
      <c r="A57" s="15"/>
      <c r="C57" s="16"/>
      <c r="D57" s="35"/>
      <c r="E57" s="15"/>
      <c r="F57" s="27" t="s">
        <v>15</v>
      </c>
      <c r="G57" s="28" t="s">
        <v>15</v>
      </c>
      <c r="H57" s="39"/>
      <c r="I57" s="40"/>
      <c r="J57" s="28"/>
      <c r="K57" s="39"/>
    </row>
    <row r="58" spans="1:11" ht="15" customHeight="1">
      <c r="A58" s="1">
        <v>11</v>
      </c>
      <c r="C58" s="16" t="s">
        <v>46</v>
      </c>
      <c r="E58" s="1">
        <v>11</v>
      </c>
      <c r="G58" s="36">
        <v>0</v>
      </c>
      <c r="H58" s="38">
        <v>0</v>
      </c>
      <c r="I58" s="37"/>
      <c r="J58" s="36">
        <v>0</v>
      </c>
      <c r="K58" s="38">
        <v>0</v>
      </c>
    </row>
    <row r="59" spans="1:11" ht="12">
      <c r="A59" s="15"/>
      <c r="E59" s="15"/>
      <c r="F59" s="27" t="s">
        <v>15</v>
      </c>
      <c r="G59" s="28" t="s">
        <v>15</v>
      </c>
      <c r="H59" s="29"/>
      <c r="I59" s="40"/>
      <c r="J59" s="28"/>
      <c r="K59" s="29"/>
    </row>
    <row r="60" spans="1:11" ht="12">
      <c r="A60" s="15"/>
      <c r="E60" s="15"/>
      <c r="F60" s="27"/>
      <c r="G60" s="21"/>
      <c r="H60" s="29"/>
      <c r="I60" s="40"/>
      <c r="J60" s="21"/>
      <c r="K60" s="29"/>
    </row>
    <row r="61" spans="1:11" ht="12">
      <c r="A61" s="1">
        <v>12</v>
      </c>
      <c r="C61" s="16" t="s">
        <v>47</v>
      </c>
      <c r="E61" s="1">
        <v>12</v>
      </c>
      <c r="G61" s="41"/>
      <c r="H61" s="41"/>
      <c r="I61" s="37"/>
      <c r="J61" s="36"/>
      <c r="K61" s="41"/>
    </row>
    <row r="62" spans="1:15" ht="12">
      <c r="A62" s="15">
        <v>13</v>
      </c>
      <c r="C62" s="16" t="s">
        <v>48</v>
      </c>
      <c r="D62" s="35" t="s">
        <v>49</v>
      </c>
      <c r="E62" s="15">
        <v>13</v>
      </c>
      <c r="G62" s="42"/>
      <c r="H62" s="43">
        <v>0</v>
      </c>
      <c r="I62" s="37"/>
      <c r="J62" s="42"/>
      <c r="K62" s="43">
        <v>0</v>
      </c>
      <c r="O62" s="1" t="s">
        <v>43</v>
      </c>
    </row>
    <row r="63" spans="1:11" ht="12">
      <c r="A63" s="15">
        <v>14</v>
      </c>
      <c r="C63" s="16" t="s">
        <v>50</v>
      </c>
      <c r="D63" s="35" t="s">
        <v>51</v>
      </c>
      <c r="E63" s="15">
        <v>14</v>
      </c>
      <c r="G63" s="42"/>
      <c r="H63" s="43">
        <v>0</v>
      </c>
      <c r="I63" s="37"/>
      <c r="J63" s="42"/>
      <c r="K63" s="43">
        <v>0</v>
      </c>
    </row>
    <row r="64" spans="1:11" ht="12">
      <c r="A64" s="15">
        <v>15</v>
      </c>
      <c r="C64" s="16" t="s">
        <v>52</v>
      </c>
      <c r="D64" s="35"/>
      <c r="E64" s="15">
        <v>15</v>
      </c>
      <c r="G64" s="42"/>
      <c r="H64" s="43">
        <v>0</v>
      </c>
      <c r="I64" s="37"/>
      <c r="J64" s="42"/>
      <c r="K64" s="43">
        <v>0</v>
      </c>
    </row>
    <row r="65" spans="1:11" ht="12">
      <c r="A65" s="15">
        <v>16</v>
      </c>
      <c r="C65" s="16" t="s">
        <v>53</v>
      </c>
      <c r="D65" s="35"/>
      <c r="E65" s="15">
        <v>16</v>
      </c>
      <c r="G65" s="42"/>
      <c r="H65" s="43">
        <v>0</v>
      </c>
      <c r="I65" s="37"/>
      <c r="J65" s="42"/>
      <c r="K65" s="43">
        <v>0</v>
      </c>
    </row>
    <row r="66" spans="1:254" ht="12">
      <c r="A66" s="35">
        <v>17</v>
      </c>
      <c r="B66" s="35"/>
      <c r="C66" s="44" t="s">
        <v>54</v>
      </c>
      <c r="D66" s="35"/>
      <c r="E66" s="35">
        <v>17</v>
      </c>
      <c r="F66" s="35"/>
      <c r="G66" s="36"/>
      <c r="H66" s="38">
        <v>0</v>
      </c>
      <c r="I66" s="44"/>
      <c r="J66" s="36"/>
      <c r="K66" s="38">
        <v>0</v>
      </c>
      <c r="L66" s="35"/>
      <c r="M66" s="44"/>
      <c r="N66" s="35"/>
      <c r="O66" s="44"/>
      <c r="P66" s="35"/>
      <c r="Q66" s="44"/>
      <c r="R66" s="35"/>
      <c r="S66" s="44"/>
      <c r="T66" s="35"/>
      <c r="U66" s="44"/>
      <c r="V66" s="35"/>
      <c r="W66" s="44"/>
      <c r="X66" s="35"/>
      <c r="Y66" s="44"/>
      <c r="Z66" s="35"/>
      <c r="AA66" s="44"/>
      <c r="AB66" s="35"/>
      <c r="AC66" s="44"/>
      <c r="AD66" s="35"/>
      <c r="AE66" s="44"/>
      <c r="AF66" s="35"/>
      <c r="AG66" s="44"/>
      <c r="AH66" s="35"/>
      <c r="AI66" s="44"/>
      <c r="AJ66" s="35"/>
      <c r="AK66" s="44"/>
      <c r="AL66" s="35"/>
      <c r="AM66" s="44"/>
      <c r="AN66" s="35"/>
      <c r="AO66" s="44"/>
      <c r="AP66" s="35"/>
      <c r="AQ66" s="44"/>
      <c r="AR66" s="35"/>
      <c r="AS66" s="44"/>
      <c r="AT66" s="35"/>
      <c r="AU66" s="44"/>
      <c r="AV66" s="35"/>
      <c r="AW66" s="44"/>
      <c r="AX66" s="35"/>
      <c r="AY66" s="44"/>
      <c r="AZ66" s="35"/>
      <c r="BA66" s="44"/>
      <c r="BB66" s="35"/>
      <c r="BC66" s="44"/>
      <c r="BD66" s="35"/>
      <c r="BE66" s="44"/>
      <c r="BF66" s="35"/>
      <c r="BG66" s="44"/>
      <c r="BH66" s="35"/>
      <c r="BI66" s="44"/>
      <c r="BJ66" s="35"/>
      <c r="BK66" s="44"/>
      <c r="BL66" s="35"/>
      <c r="BM66" s="44"/>
      <c r="BN66" s="35"/>
      <c r="BO66" s="44"/>
      <c r="BP66" s="35"/>
      <c r="BQ66" s="44"/>
      <c r="BR66" s="35"/>
      <c r="BS66" s="44"/>
      <c r="BT66" s="35"/>
      <c r="BU66" s="44"/>
      <c r="BV66" s="35"/>
      <c r="BW66" s="44"/>
      <c r="BX66" s="35"/>
      <c r="BY66" s="44"/>
      <c r="BZ66" s="35"/>
      <c r="CA66" s="44"/>
      <c r="CB66" s="35"/>
      <c r="CC66" s="44"/>
      <c r="CD66" s="35"/>
      <c r="CE66" s="44"/>
      <c r="CF66" s="35"/>
      <c r="CG66" s="44"/>
      <c r="CH66" s="35"/>
      <c r="CI66" s="44"/>
      <c r="CJ66" s="35"/>
      <c r="CK66" s="44"/>
      <c r="CL66" s="35"/>
      <c r="CM66" s="44"/>
      <c r="CN66" s="35"/>
      <c r="CO66" s="44"/>
      <c r="CP66" s="35"/>
      <c r="CQ66" s="44"/>
      <c r="CR66" s="35"/>
      <c r="CS66" s="44"/>
      <c r="CT66" s="35"/>
      <c r="CU66" s="44"/>
      <c r="CV66" s="35"/>
      <c r="CW66" s="44"/>
      <c r="CX66" s="35"/>
      <c r="CY66" s="44"/>
      <c r="CZ66" s="35"/>
      <c r="DA66" s="44"/>
      <c r="DB66" s="35"/>
      <c r="DC66" s="44"/>
      <c r="DD66" s="35"/>
      <c r="DE66" s="44"/>
      <c r="DF66" s="35"/>
      <c r="DG66" s="44"/>
      <c r="DH66" s="35"/>
      <c r="DI66" s="44"/>
      <c r="DJ66" s="35"/>
      <c r="DK66" s="44"/>
      <c r="DL66" s="35"/>
      <c r="DM66" s="44"/>
      <c r="DN66" s="35"/>
      <c r="DO66" s="44"/>
      <c r="DP66" s="35"/>
      <c r="DQ66" s="44"/>
      <c r="DR66" s="35"/>
      <c r="DS66" s="44"/>
      <c r="DT66" s="35"/>
      <c r="DU66" s="44"/>
      <c r="DV66" s="35"/>
      <c r="DW66" s="44"/>
      <c r="DX66" s="35"/>
      <c r="DY66" s="44"/>
      <c r="DZ66" s="35"/>
      <c r="EA66" s="44"/>
      <c r="EB66" s="35"/>
      <c r="EC66" s="44"/>
      <c r="ED66" s="35"/>
      <c r="EE66" s="44"/>
      <c r="EF66" s="35"/>
      <c r="EG66" s="44"/>
      <c r="EH66" s="35"/>
      <c r="EI66" s="44"/>
      <c r="EJ66" s="35"/>
      <c r="EK66" s="44"/>
      <c r="EL66" s="35"/>
      <c r="EM66" s="44"/>
      <c r="EN66" s="35"/>
      <c r="EO66" s="44"/>
      <c r="EP66" s="35"/>
      <c r="EQ66" s="44"/>
      <c r="ER66" s="35"/>
      <c r="ES66" s="44"/>
      <c r="ET66" s="35"/>
      <c r="EU66" s="44"/>
      <c r="EV66" s="35"/>
      <c r="EW66" s="44"/>
      <c r="EX66" s="35"/>
      <c r="EY66" s="44"/>
      <c r="EZ66" s="35"/>
      <c r="FA66" s="44"/>
      <c r="FB66" s="35"/>
      <c r="FC66" s="44"/>
      <c r="FD66" s="35"/>
      <c r="FE66" s="44"/>
      <c r="FF66" s="35"/>
      <c r="FG66" s="44"/>
      <c r="FH66" s="35"/>
      <c r="FI66" s="44"/>
      <c r="FJ66" s="35"/>
      <c r="FK66" s="44"/>
      <c r="FL66" s="35"/>
      <c r="FM66" s="44"/>
      <c r="FN66" s="35"/>
      <c r="FO66" s="44"/>
      <c r="FP66" s="35"/>
      <c r="FQ66" s="44"/>
      <c r="FR66" s="35"/>
      <c r="FS66" s="44"/>
      <c r="FT66" s="35"/>
      <c r="FU66" s="44"/>
      <c r="FV66" s="35"/>
      <c r="FW66" s="44"/>
      <c r="FX66" s="35"/>
      <c r="FY66" s="44"/>
      <c r="FZ66" s="35"/>
      <c r="GA66" s="44"/>
      <c r="GB66" s="35"/>
      <c r="GC66" s="44"/>
      <c r="GD66" s="35"/>
      <c r="GE66" s="44"/>
      <c r="GF66" s="35"/>
      <c r="GG66" s="44"/>
      <c r="GH66" s="35"/>
      <c r="GI66" s="44"/>
      <c r="GJ66" s="35"/>
      <c r="GK66" s="44"/>
      <c r="GL66" s="35"/>
      <c r="GM66" s="44"/>
      <c r="GN66" s="35"/>
      <c r="GO66" s="44"/>
      <c r="GP66" s="35"/>
      <c r="GQ66" s="44"/>
      <c r="GR66" s="35"/>
      <c r="GS66" s="44"/>
      <c r="GT66" s="35"/>
      <c r="GU66" s="44"/>
      <c r="GV66" s="35"/>
      <c r="GW66" s="44"/>
      <c r="GX66" s="35"/>
      <c r="GY66" s="44"/>
      <c r="GZ66" s="35"/>
      <c r="HA66" s="44"/>
      <c r="HB66" s="35"/>
      <c r="HC66" s="44"/>
      <c r="HD66" s="35"/>
      <c r="HE66" s="44"/>
      <c r="HF66" s="35"/>
      <c r="HG66" s="44"/>
      <c r="HH66" s="35"/>
      <c r="HI66" s="44"/>
      <c r="HJ66" s="35"/>
      <c r="HK66" s="44"/>
      <c r="HL66" s="35"/>
      <c r="HM66" s="44"/>
      <c r="HN66" s="35"/>
      <c r="HO66" s="44"/>
      <c r="HP66" s="35"/>
      <c r="HQ66" s="44"/>
      <c r="HR66" s="35"/>
      <c r="HS66" s="44"/>
      <c r="HT66" s="35"/>
      <c r="HU66" s="44"/>
      <c r="HV66" s="35"/>
      <c r="HW66" s="44"/>
      <c r="HX66" s="35"/>
      <c r="HY66" s="44"/>
      <c r="HZ66" s="35"/>
      <c r="IA66" s="44"/>
      <c r="IB66" s="35"/>
      <c r="IC66" s="44"/>
      <c r="ID66" s="35"/>
      <c r="IE66" s="44"/>
      <c r="IF66" s="35"/>
      <c r="IG66" s="44"/>
      <c r="IH66" s="35"/>
      <c r="II66" s="44"/>
      <c r="IJ66" s="35"/>
      <c r="IK66" s="44"/>
      <c r="IL66" s="35"/>
      <c r="IM66" s="44"/>
      <c r="IN66" s="35"/>
      <c r="IO66" s="44"/>
      <c r="IP66" s="35"/>
      <c r="IQ66" s="44"/>
      <c r="IR66" s="35"/>
      <c r="IS66" s="44"/>
      <c r="IT66" s="35"/>
    </row>
    <row r="67" spans="1:11" ht="12">
      <c r="A67" s="15">
        <v>18</v>
      </c>
      <c r="C67" s="16" t="s">
        <v>55</v>
      </c>
      <c r="D67" s="35"/>
      <c r="E67" s="15">
        <v>18</v>
      </c>
      <c r="G67" s="42"/>
      <c r="H67" s="43">
        <v>0</v>
      </c>
      <c r="I67" s="37"/>
      <c r="J67" s="42"/>
      <c r="K67" s="43">
        <v>0</v>
      </c>
    </row>
    <row r="68" spans="1:11" ht="12">
      <c r="A68" s="15">
        <v>19</v>
      </c>
      <c r="C68" s="16" t="s">
        <v>56</v>
      </c>
      <c r="D68" s="35"/>
      <c r="E68" s="15">
        <v>19</v>
      </c>
      <c r="G68" s="42"/>
      <c r="H68" s="43">
        <v>0</v>
      </c>
      <c r="I68" s="37"/>
      <c r="J68" s="42"/>
      <c r="K68" s="43">
        <v>0</v>
      </c>
    </row>
    <row r="69" spans="1:11" ht="12">
      <c r="A69" s="15">
        <v>20</v>
      </c>
      <c r="C69" s="16" t="s">
        <v>57</v>
      </c>
      <c r="D69" s="35"/>
      <c r="E69" s="15">
        <v>20</v>
      </c>
      <c r="G69" s="42"/>
      <c r="H69" s="43">
        <v>0</v>
      </c>
      <c r="I69" s="37"/>
      <c r="J69" s="42"/>
      <c r="K69" s="43">
        <v>0</v>
      </c>
    </row>
    <row r="70" spans="1:11" ht="12">
      <c r="A70" s="35">
        <v>21</v>
      </c>
      <c r="C70" s="16" t="s">
        <v>58</v>
      </c>
      <c r="D70" s="35"/>
      <c r="E70" s="15">
        <v>21</v>
      </c>
      <c r="G70" s="42"/>
      <c r="H70" s="43">
        <v>0</v>
      </c>
      <c r="I70" s="37"/>
      <c r="J70" s="42"/>
      <c r="K70" s="43">
        <v>0</v>
      </c>
    </row>
    <row r="71" spans="1:11" ht="12">
      <c r="A71" s="35">
        <v>22</v>
      </c>
      <c r="C71" s="16" t="s">
        <v>59</v>
      </c>
      <c r="D71" s="35"/>
      <c r="E71" s="15">
        <v>22</v>
      </c>
      <c r="G71" s="42"/>
      <c r="H71" s="43">
        <v>0</v>
      </c>
      <c r="I71" s="37" t="s">
        <v>43</v>
      </c>
      <c r="J71" s="42"/>
      <c r="K71" s="43">
        <v>0</v>
      </c>
    </row>
    <row r="72" spans="1:11" ht="12">
      <c r="A72" s="15">
        <v>23</v>
      </c>
      <c r="C72" s="45"/>
      <c r="E72" s="15">
        <v>23</v>
      </c>
      <c r="F72" s="27" t="s">
        <v>15</v>
      </c>
      <c r="G72" s="28"/>
      <c r="H72" s="29"/>
      <c r="I72" s="40"/>
      <c r="J72" s="28"/>
      <c r="K72" s="29"/>
    </row>
    <row r="73" spans="1:5" ht="12">
      <c r="A73" s="15">
        <v>24</v>
      </c>
      <c r="C73" s="45"/>
      <c r="D73" s="16"/>
      <c r="E73" s="15">
        <v>24</v>
      </c>
    </row>
    <row r="74" spans="1:11" ht="12">
      <c r="A74" s="15">
        <v>25</v>
      </c>
      <c r="C74" s="16" t="s">
        <v>60</v>
      </c>
      <c r="D74" s="35"/>
      <c r="E74" s="15">
        <v>25</v>
      </c>
      <c r="G74" s="42"/>
      <c r="H74" s="43">
        <v>0</v>
      </c>
      <c r="I74" s="37"/>
      <c r="J74" s="42"/>
      <c r="K74" s="43">
        <v>0</v>
      </c>
    </row>
    <row r="75" spans="1:11" ht="12">
      <c r="A75" s="1">
        <v>26</v>
      </c>
      <c r="E75" s="1">
        <v>26</v>
      </c>
      <c r="F75" s="27" t="s">
        <v>15</v>
      </c>
      <c r="G75" s="28"/>
      <c r="H75" s="29"/>
      <c r="I75" s="40"/>
      <c r="J75" s="28"/>
      <c r="K75" s="29"/>
    </row>
    <row r="76" spans="1:11" ht="15" customHeight="1">
      <c r="A76" s="15">
        <v>27</v>
      </c>
      <c r="C76" s="16" t="s">
        <v>61</v>
      </c>
      <c r="E76" s="15">
        <v>27</v>
      </c>
      <c r="F76" s="25"/>
      <c r="G76" s="36"/>
      <c r="H76" s="38">
        <v>0</v>
      </c>
      <c r="I76" s="41"/>
      <c r="J76" s="36"/>
      <c r="K76" s="38">
        <v>0</v>
      </c>
    </row>
    <row r="77" spans="6:11" ht="12">
      <c r="F77" s="27"/>
      <c r="G77" s="28"/>
      <c r="H77" s="29"/>
      <c r="I77" s="40"/>
      <c r="J77" s="28"/>
      <c r="K77" s="29"/>
    </row>
    <row r="78" spans="6:11" ht="12">
      <c r="F78" s="27"/>
      <c r="G78" s="28"/>
      <c r="H78" s="29"/>
      <c r="I78" s="40"/>
      <c r="J78" s="28"/>
      <c r="K78" s="29"/>
    </row>
    <row r="79" spans="1:11" ht="30.75" customHeight="1">
      <c r="A79" s="46"/>
      <c r="B79" s="46"/>
      <c r="C79" s="47" t="s">
        <v>62</v>
      </c>
      <c r="D79" s="47"/>
      <c r="E79" s="47"/>
      <c r="F79" s="47"/>
      <c r="G79" s="47"/>
      <c r="H79" s="47"/>
      <c r="I79" s="47"/>
      <c r="J79" s="47"/>
      <c r="K79" s="48"/>
    </row>
    <row r="80" spans="4:11" ht="12">
      <c r="D80" s="35"/>
      <c r="F80" s="27"/>
      <c r="G80" s="28"/>
      <c r="I80" s="40"/>
      <c r="J80" s="28"/>
      <c r="K80" s="29"/>
    </row>
    <row r="81" spans="3:11" ht="12">
      <c r="C81" s="1" t="s">
        <v>63</v>
      </c>
      <c r="D81" s="35"/>
      <c r="F81" s="27"/>
      <c r="G81" s="28"/>
      <c r="I81" s="40"/>
      <c r="J81" s="28"/>
      <c r="K81" s="29"/>
    </row>
    <row r="82" spans="1:11" ht="12">
      <c r="A82" s="15"/>
      <c r="C82" s="16"/>
      <c r="E82" s="15"/>
      <c r="F82" s="17"/>
      <c r="G82" s="18"/>
      <c r="H82" s="19"/>
      <c r="I82" s="17"/>
      <c r="J82" s="18"/>
      <c r="K82" s="19"/>
    </row>
    <row r="83" spans="1:11" ht="12">
      <c r="A83" s="24" t="s">
        <v>64</v>
      </c>
      <c r="G83" s="21"/>
      <c r="K83" s="22" t="s">
        <v>65</v>
      </c>
    </row>
    <row r="84" spans="1:11" s="49" customFormat="1" ht="12">
      <c r="A84" s="23" t="s">
        <v>66</v>
      </c>
      <c r="B84" s="23"/>
      <c r="C84" s="23"/>
      <c r="D84" s="23"/>
      <c r="E84" s="23"/>
      <c r="F84" s="23"/>
      <c r="G84" s="23"/>
      <c r="H84" s="23"/>
      <c r="I84" s="23"/>
      <c r="J84" s="23"/>
      <c r="K84" s="23"/>
    </row>
    <row r="85" spans="1:11" ht="12">
      <c r="A85" s="24" t="str">
        <f>$A$42</f>
        <v>NAME: </v>
      </c>
      <c r="C85" s="1" t="str">
        <f>$D$20</f>
        <v>University of Colorado</v>
      </c>
      <c r="G85" s="21"/>
      <c r="I85" s="25"/>
      <c r="J85" s="21"/>
      <c r="K85" s="26" t="str">
        <f>$K$3</f>
        <v>Date: October 13, 2014</v>
      </c>
    </row>
    <row r="86" spans="1:11" ht="12">
      <c r="A86" s="27" t="s">
        <v>15</v>
      </c>
      <c r="B86" s="27" t="s">
        <v>15</v>
      </c>
      <c r="C86" s="27" t="s">
        <v>15</v>
      </c>
      <c r="D86" s="27" t="s">
        <v>15</v>
      </c>
      <c r="E86" s="27" t="s">
        <v>15</v>
      </c>
      <c r="F86" s="27" t="s">
        <v>15</v>
      </c>
      <c r="G86" s="28" t="s">
        <v>15</v>
      </c>
      <c r="H86" s="29" t="s">
        <v>15</v>
      </c>
      <c r="I86" s="27" t="s">
        <v>15</v>
      </c>
      <c r="J86" s="28" t="s">
        <v>15</v>
      </c>
      <c r="K86" s="29" t="s">
        <v>15</v>
      </c>
    </row>
    <row r="87" spans="1:11" ht="12">
      <c r="A87" s="30" t="s">
        <v>16</v>
      </c>
      <c r="C87" s="16" t="s">
        <v>17</v>
      </c>
      <c r="E87" s="30" t="s">
        <v>16</v>
      </c>
      <c r="F87" s="31"/>
      <c r="G87" s="32"/>
      <c r="H87" s="33" t="s">
        <v>18</v>
      </c>
      <c r="I87" s="31"/>
      <c r="J87" s="32"/>
      <c r="K87" s="33" t="s">
        <v>19</v>
      </c>
    </row>
    <row r="88" spans="1:11" ht="12">
      <c r="A88" s="30" t="s">
        <v>20</v>
      </c>
      <c r="C88" s="34" t="s">
        <v>21</v>
      </c>
      <c r="E88" s="30" t="s">
        <v>20</v>
      </c>
      <c r="F88" s="31"/>
      <c r="G88" s="32" t="s">
        <v>22</v>
      </c>
      <c r="H88" s="33" t="s">
        <v>23</v>
      </c>
      <c r="I88" s="31"/>
      <c r="J88" s="32" t="s">
        <v>22</v>
      </c>
      <c r="K88" s="33" t="s">
        <v>24</v>
      </c>
    </row>
    <row r="89" spans="1:11" ht="12">
      <c r="A89" s="27" t="s">
        <v>15</v>
      </c>
      <c r="B89" s="27" t="s">
        <v>15</v>
      </c>
      <c r="C89" s="27" t="s">
        <v>15</v>
      </c>
      <c r="D89" s="27" t="s">
        <v>15</v>
      </c>
      <c r="E89" s="27" t="s">
        <v>15</v>
      </c>
      <c r="F89" s="27" t="s">
        <v>15</v>
      </c>
      <c r="G89" s="28" t="s">
        <v>15</v>
      </c>
      <c r="H89" s="28" t="s">
        <v>15</v>
      </c>
      <c r="I89" s="27" t="s">
        <v>15</v>
      </c>
      <c r="J89" s="28" t="s">
        <v>15</v>
      </c>
      <c r="K89" s="29" t="s">
        <v>15</v>
      </c>
    </row>
    <row r="90" spans="1:11" ht="12">
      <c r="A90" s="15">
        <v>1</v>
      </c>
      <c r="C90" s="16" t="s">
        <v>25</v>
      </c>
      <c r="D90" s="35" t="s">
        <v>26</v>
      </c>
      <c r="E90" s="15">
        <v>1</v>
      </c>
      <c r="G90" s="42">
        <f>+G480</f>
        <v>655.3100000000002</v>
      </c>
      <c r="H90" s="42">
        <f>+H480</f>
        <v>102831991.22</v>
      </c>
      <c r="I90" s="37"/>
      <c r="J90" s="42">
        <f>+J480</f>
        <v>653.1053621799446</v>
      </c>
      <c r="K90" s="42">
        <f>+K480</f>
        <v>105179635</v>
      </c>
    </row>
    <row r="91" spans="1:11" ht="12">
      <c r="A91" s="15">
        <v>2</v>
      </c>
      <c r="C91" s="16" t="s">
        <v>27</v>
      </c>
      <c r="D91" s="35" t="s">
        <v>28</v>
      </c>
      <c r="E91" s="15">
        <v>2</v>
      </c>
      <c r="G91" s="42">
        <f>+G519</f>
        <v>0.99</v>
      </c>
      <c r="H91" s="42">
        <f>+H519</f>
        <v>315979.51399999997</v>
      </c>
      <c r="I91" s="37"/>
      <c r="J91" s="42">
        <f>+J519</f>
        <v>0.015747083457565893</v>
      </c>
      <c r="K91" s="42">
        <f>+K519</f>
        <v>4027</v>
      </c>
    </row>
    <row r="92" spans="1:11" ht="12">
      <c r="A92" s="15">
        <v>3</v>
      </c>
      <c r="C92" s="16" t="s">
        <v>29</v>
      </c>
      <c r="D92" s="35" t="s">
        <v>30</v>
      </c>
      <c r="E92" s="15">
        <v>3</v>
      </c>
      <c r="G92" s="42">
        <f>+G556</f>
        <v>0</v>
      </c>
      <c r="H92" s="42">
        <f>+H556</f>
        <v>0</v>
      </c>
      <c r="I92" s="37"/>
      <c r="J92" s="42">
        <f>+J556</f>
        <v>0</v>
      </c>
      <c r="K92" s="42">
        <f>+K556</f>
        <v>0</v>
      </c>
    </row>
    <row r="93" spans="1:11" ht="12">
      <c r="A93" s="15">
        <v>4</v>
      </c>
      <c r="C93" s="16" t="s">
        <v>31</v>
      </c>
      <c r="D93" s="35" t="s">
        <v>32</v>
      </c>
      <c r="E93" s="15">
        <v>4</v>
      </c>
      <c r="G93" s="42">
        <f>+G593</f>
        <v>186.13</v>
      </c>
      <c r="H93" s="42">
        <f>+H593</f>
        <v>28711229.200000003</v>
      </c>
      <c r="I93" s="37"/>
      <c r="J93" s="42">
        <f>+J593</f>
        <v>189.52253818318135</v>
      </c>
      <c r="K93" s="42">
        <f>+K593</f>
        <v>30296842</v>
      </c>
    </row>
    <row r="94" spans="1:11" ht="12">
      <c r="A94" s="15">
        <v>5</v>
      </c>
      <c r="C94" s="16" t="s">
        <v>33</v>
      </c>
      <c r="D94" s="35" t="s">
        <v>34</v>
      </c>
      <c r="E94" s="15">
        <v>5</v>
      </c>
      <c r="G94" s="42">
        <f>+G630</f>
        <v>11.58</v>
      </c>
      <c r="H94" s="42">
        <f>+H630</f>
        <v>1898156.79</v>
      </c>
      <c r="I94" s="37"/>
      <c r="J94" s="42">
        <f>+J630</f>
        <v>12.997625068224538</v>
      </c>
      <c r="K94" s="42">
        <f>+K630</f>
        <v>2673015</v>
      </c>
    </row>
    <row r="95" spans="1:11" ht="12">
      <c r="A95" s="15">
        <v>6</v>
      </c>
      <c r="C95" s="16" t="s">
        <v>35</v>
      </c>
      <c r="D95" s="35" t="s">
        <v>36</v>
      </c>
      <c r="E95" s="15">
        <v>6</v>
      </c>
      <c r="G95" s="42">
        <f>+G667</f>
        <v>179.57999999999998</v>
      </c>
      <c r="H95" s="42">
        <f>+H667</f>
        <v>26149517.02</v>
      </c>
      <c r="I95" s="37"/>
      <c r="J95" s="42">
        <f>+J667</f>
        <v>184.26595655544182</v>
      </c>
      <c r="K95" s="42">
        <f>+K667</f>
        <v>27826319</v>
      </c>
    </row>
    <row r="96" spans="1:15" ht="12">
      <c r="A96" s="15">
        <v>7</v>
      </c>
      <c r="C96" s="16" t="s">
        <v>37</v>
      </c>
      <c r="D96" s="35" t="s">
        <v>38</v>
      </c>
      <c r="E96" s="15">
        <v>7</v>
      </c>
      <c r="G96" s="42">
        <f>+G704</f>
        <v>162.23000000000002</v>
      </c>
      <c r="H96" s="42">
        <f>+H704</f>
        <v>20682107.34</v>
      </c>
      <c r="I96" s="37"/>
      <c r="J96" s="42">
        <f>+J704</f>
        <v>166.30401193267733</v>
      </c>
      <c r="K96" s="42">
        <f>+K704</f>
        <v>21509610</v>
      </c>
      <c r="O96" s="1" t="s">
        <v>43</v>
      </c>
    </row>
    <row r="97" spans="1:11" ht="12">
      <c r="A97" s="15">
        <v>8</v>
      </c>
      <c r="C97" s="16" t="s">
        <v>39</v>
      </c>
      <c r="D97" s="35" t="s">
        <v>40</v>
      </c>
      <c r="E97" s="15">
        <v>8</v>
      </c>
      <c r="G97" s="42">
        <f>+G741</f>
        <v>0</v>
      </c>
      <c r="H97" s="42">
        <f>+H741</f>
        <v>837500.6</v>
      </c>
      <c r="I97" s="37"/>
      <c r="J97" s="42">
        <f>+J741</f>
        <v>0</v>
      </c>
      <c r="K97" s="42">
        <f>+K741</f>
        <v>1194630</v>
      </c>
    </row>
    <row r="98" spans="1:11" ht="12">
      <c r="A98" s="15">
        <v>9</v>
      </c>
      <c r="C98" s="16" t="s">
        <v>41</v>
      </c>
      <c r="D98" s="35" t="s">
        <v>42</v>
      </c>
      <c r="E98" s="15">
        <v>9</v>
      </c>
      <c r="G98" s="43">
        <f>+G779</f>
        <v>0</v>
      </c>
      <c r="H98" s="43">
        <f>+H779</f>
        <v>0</v>
      </c>
      <c r="I98" s="37" t="s">
        <v>43</v>
      </c>
      <c r="J98" s="43">
        <f>+J779</f>
        <v>0</v>
      </c>
      <c r="K98" s="43">
        <f>+K779</f>
        <v>0</v>
      </c>
    </row>
    <row r="99" spans="1:11" ht="12">
      <c r="A99" s="15">
        <v>10</v>
      </c>
      <c r="C99" s="16" t="s">
        <v>44</v>
      </c>
      <c r="D99" s="35" t="s">
        <v>45</v>
      </c>
      <c r="E99" s="15">
        <v>10</v>
      </c>
      <c r="G99" s="42">
        <f>+G815</f>
        <v>0</v>
      </c>
      <c r="H99" s="42">
        <f>+H815</f>
        <v>31964448.43</v>
      </c>
      <c r="I99" s="37"/>
      <c r="J99" s="42">
        <f>+J815</f>
        <v>0</v>
      </c>
      <c r="K99" s="42">
        <f>+K815</f>
        <v>40946800</v>
      </c>
    </row>
    <row r="100" spans="1:11" ht="12">
      <c r="A100" s="15"/>
      <c r="C100" s="16"/>
      <c r="D100" s="35"/>
      <c r="E100" s="15"/>
      <c r="F100" s="27" t="s">
        <v>15</v>
      </c>
      <c r="G100" s="28" t="s">
        <v>15</v>
      </c>
      <c r="H100" s="39"/>
      <c r="I100" s="40"/>
      <c r="J100" s="28"/>
      <c r="K100" s="39"/>
    </row>
    <row r="101" spans="1:11" ht="12">
      <c r="A101" s="1">
        <v>11</v>
      </c>
      <c r="C101" s="16" t="s">
        <v>67</v>
      </c>
      <c r="E101" s="1">
        <v>11</v>
      </c>
      <c r="G101" s="42">
        <f>SUM(G90:G99)</f>
        <v>1195.8200000000002</v>
      </c>
      <c r="H101" s="43">
        <f>SUM(H90:H99)</f>
        <v>213390930.11400002</v>
      </c>
      <c r="I101" s="37"/>
      <c r="J101" s="42">
        <f>SUM(J90:J99)</f>
        <v>1206.2112410029272</v>
      </c>
      <c r="K101" s="43">
        <f>SUM(K90:K99)</f>
        <v>229630878</v>
      </c>
    </row>
    <row r="102" spans="1:11" ht="12">
      <c r="A102" s="15"/>
      <c r="E102" s="15"/>
      <c r="F102" s="27" t="s">
        <v>15</v>
      </c>
      <c r="G102" s="28" t="s">
        <v>15</v>
      </c>
      <c r="H102" s="29"/>
      <c r="I102" s="40"/>
      <c r="J102" s="28"/>
      <c r="K102" s="29"/>
    </row>
    <row r="103" spans="1:11" ht="12">
      <c r="A103" s="15"/>
      <c r="E103" s="15"/>
      <c r="F103" s="27"/>
      <c r="G103" s="21"/>
      <c r="H103" s="29"/>
      <c r="I103" s="40"/>
      <c r="J103" s="21"/>
      <c r="K103" s="29"/>
    </row>
    <row r="104" spans="1:11" ht="12">
      <c r="A104" s="1">
        <v>12</v>
      </c>
      <c r="C104" s="16" t="s">
        <v>47</v>
      </c>
      <c r="E104" s="1">
        <v>12</v>
      </c>
      <c r="G104" s="41"/>
      <c r="H104" s="41"/>
      <c r="I104" s="37"/>
      <c r="J104" s="42"/>
      <c r="K104" s="41"/>
    </row>
    <row r="105" spans="1:11" ht="12">
      <c r="A105" s="15">
        <v>13</v>
      </c>
      <c r="C105" s="16" t="s">
        <v>48</v>
      </c>
      <c r="D105" s="35" t="s">
        <v>49</v>
      </c>
      <c r="E105" s="15">
        <v>13</v>
      </c>
      <c r="G105" s="42"/>
      <c r="H105" s="43">
        <f>+H442</f>
        <v>0</v>
      </c>
      <c r="I105" s="37"/>
      <c r="J105" s="42"/>
      <c r="K105" s="43">
        <f>+K442</f>
        <v>0</v>
      </c>
    </row>
    <row r="106" spans="1:11" ht="12">
      <c r="A106" s="15">
        <v>14</v>
      </c>
      <c r="C106" s="16" t="s">
        <v>50</v>
      </c>
      <c r="D106" s="35" t="s">
        <v>68</v>
      </c>
      <c r="E106" s="15">
        <v>14</v>
      </c>
      <c r="G106" s="42"/>
      <c r="H106" s="50">
        <v>50914199</v>
      </c>
      <c r="I106" s="37"/>
      <c r="J106" s="42"/>
      <c r="K106" s="50">
        <f>56169408</f>
        <v>56169408</v>
      </c>
    </row>
    <row r="107" spans="1:11" ht="12">
      <c r="A107" s="15">
        <v>15</v>
      </c>
      <c r="C107" s="16" t="s">
        <v>52</v>
      </c>
      <c r="D107" s="35"/>
      <c r="E107" s="15">
        <v>15</v>
      </c>
      <c r="G107" s="42"/>
      <c r="H107" s="51">
        <v>898159.36</v>
      </c>
      <c r="I107" s="37"/>
      <c r="J107" s="42"/>
      <c r="K107" s="51">
        <v>1143054</v>
      </c>
    </row>
    <row r="108" spans="1:11" ht="12">
      <c r="A108" s="15">
        <v>16</v>
      </c>
      <c r="C108" s="16" t="s">
        <v>53</v>
      </c>
      <c r="D108" s="35"/>
      <c r="E108" s="15">
        <v>16</v>
      </c>
      <c r="G108" s="42"/>
      <c r="H108" s="43">
        <f>+H308-H107</f>
        <v>5586734.92</v>
      </c>
      <c r="I108" s="37"/>
      <c r="J108" s="42"/>
      <c r="K108" s="51">
        <f>6148148</f>
        <v>6148148</v>
      </c>
    </row>
    <row r="109" spans="1:254" ht="12">
      <c r="A109" s="35">
        <v>17</v>
      </c>
      <c r="B109" s="35"/>
      <c r="C109" s="44" t="s">
        <v>69</v>
      </c>
      <c r="D109" s="35" t="s">
        <v>70</v>
      </c>
      <c r="E109" s="35">
        <v>17</v>
      </c>
      <c r="F109" s="35"/>
      <c r="G109" s="42"/>
      <c r="H109" s="43">
        <f>SUM(H107:H108)</f>
        <v>6484894.28</v>
      </c>
      <c r="I109" s="44"/>
      <c r="J109" s="42"/>
      <c r="K109" s="43">
        <f>SUM(K107:K108)</f>
        <v>7291202</v>
      </c>
      <c r="L109" s="35"/>
      <c r="M109" s="44"/>
      <c r="N109" s="35"/>
      <c r="O109" s="44"/>
      <c r="P109" s="35"/>
      <c r="Q109" s="44"/>
      <c r="R109" s="35"/>
      <c r="S109" s="44"/>
      <c r="T109" s="35"/>
      <c r="U109" s="44"/>
      <c r="V109" s="35"/>
      <c r="W109" s="44"/>
      <c r="X109" s="35"/>
      <c r="Y109" s="44"/>
      <c r="Z109" s="35"/>
      <c r="AA109" s="44"/>
      <c r="AB109" s="35"/>
      <c r="AC109" s="44"/>
      <c r="AD109" s="35"/>
      <c r="AE109" s="44"/>
      <c r="AF109" s="35"/>
      <c r="AG109" s="44"/>
      <c r="AH109" s="35"/>
      <c r="AI109" s="44"/>
      <c r="AJ109" s="35"/>
      <c r="AK109" s="44"/>
      <c r="AL109" s="35"/>
      <c r="AM109" s="44"/>
      <c r="AN109" s="35"/>
      <c r="AO109" s="44"/>
      <c r="AP109" s="35"/>
      <c r="AQ109" s="44"/>
      <c r="AR109" s="35"/>
      <c r="AS109" s="44"/>
      <c r="AT109" s="35"/>
      <c r="AU109" s="44"/>
      <c r="AV109" s="35"/>
      <c r="AW109" s="44"/>
      <c r="AX109" s="35"/>
      <c r="AY109" s="44"/>
      <c r="AZ109" s="35"/>
      <c r="BA109" s="44"/>
      <c r="BB109" s="35"/>
      <c r="BC109" s="44"/>
      <c r="BD109" s="35"/>
      <c r="BE109" s="44"/>
      <c r="BF109" s="35"/>
      <c r="BG109" s="44"/>
      <c r="BH109" s="35"/>
      <c r="BI109" s="44"/>
      <c r="BJ109" s="35"/>
      <c r="BK109" s="44"/>
      <c r="BL109" s="35"/>
      <c r="BM109" s="44"/>
      <c r="BN109" s="35"/>
      <c r="BO109" s="44"/>
      <c r="BP109" s="35"/>
      <c r="BQ109" s="44"/>
      <c r="BR109" s="35"/>
      <c r="BS109" s="44"/>
      <c r="BT109" s="35"/>
      <c r="BU109" s="44"/>
      <c r="BV109" s="35"/>
      <c r="BW109" s="44"/>
      <c r="BX109" s="35"/>
      <c r="BY109" s="44"/>
      <c r="BZ109" s="35"/>
      <c r="CA109" s="44"/>
      <c r="CB109" s="35"/>
      <c r="CC109" s="44"/>
      <c r="CD109" s="35"/>
      <c r="CE109" s="44"/>
      <c r="CF109" s="35"/>
      <c r="CG109" s="44"/>
      <c r="CH109" s="35"/>
      <c r="CI109" s="44"/>
      <c r="CJ109" s="35"/>
      <c r="CK109" s="44"/>
      <c r="CL109" s="35"/>
      <c r="CM109" s="44"/>
      <c r="CN109" s="35"/>
      <c r="CO109" s="44"/>
      <c r="CP109" s="35"/>
      <c r="CQ109" s="44"/>
      <c r="CR109" s="35"/>
      <c r="CS109" s="44"/>
      <c r="CT109" s="35"/>
      <c r="CU109" s="44"/>
      <c r="CV109" s="35"/>
      <c r="CW109" s="44"/>
      <c r="CX109" s="35"/>
      <c r="CY109" s="44"/>
      <c r="CZ109" s="35"/>
      <c r="DA109" s="44"/>
      <c r="DB109" s="35"/>
      <c r="DC109" s="44"/>
      <c r="DD109" s="35"/>
      <c r="DE109" s="44"/>
      <c r="DF109" s="35"/>
      <c r="DG109" s="44"/>
      <c r="DH109" s="35"/>
      <c r="DI109" s="44"/>
      <c r="DJ109" s="35"/>
      <c r="DK109" s="44"/>
      <c r="DL109" s="35"/>
      <c r="DM109" s="44"/>
      <c r="DN109" s="35"/>
      <c r="DO109" s="44"/>
      <c r="DP109" s="35"/>
      <c r="DQ109" s="44"/>
      <c r="DR109" s="35"/>
      <c r="DS109" s="44"/>
      <c r="DT109" s="35"/>
      <c r="DU109" s="44"/>
      <c r="DV109" s="35"/>
      <c r="DW109" s="44"/>
      <c r="DX109" s="35"/>
      <c r="DY109" s="44"/>
      <c r="DZ109" s="35"/>
      <c r="EA109" s="44"/>
      <c r="EB109" s="35"/>
      <c r="EC109" s="44"/>
      <c r="ED109" s="35"/>
      <c r="EE109" s="44"/>
      <c r="EF109" s="35"/>
      <c r="EG109" s="44"/>
      <c r="EH109" s="35"/>
      <c r="EI109" s="44"/>
      <c r="EJ109" s="35"/>
      <c r="EK109" s="44"/>
      <c r="EL109" s="35"/>
      <c r="EM109" s="44"/>
      <c r="EN109" s="35"/>
      <c r="EO109" s="44"/>
      <c r="EP109" s="35"/>
      <c r="EQ109" s="44"/>
      <c r="ER109" s="35"/>
      <c r="ES109" s="44"/>
      <c r="ET109" s="35"/>
      <c r="EU109" s="44"/>
      <c r="EV109" s="35"/>
      <c r="EW109" s="44"/>
      <c r="EX109" s="35"/>
      <c r="EY109" s="44"/>
      <c r="EZ109" s="35"/>
      <c r="FA109" s="44"/>
      <c r="FB109" s="35"/>
      <c r="FC109" s="44"/>
      <c r="FD109" s="35"/>
      <c r="FE109" s="44"/>
      <c r="FF109" s="35"/>
      <c r="FG109" s="44"/>
      <c r="FH109" s="35"/>
      <c r="FI109" s="44"/>
      <c r="FJ109" s="35"/>
      <c r="FK109" s="44"/>
      <c r="FL109" s="35"/>
      <c r="FM109" s="44"/>
      <c r="FN109" s="35"/>
      <c r="FO109" s="44"/>
      <c r="FP109" s="35"/>
      <c r="FQ109" s="44"/>
      <c r="FR109" s="35"/>
      <c r="FS109" s="44"/>
      <c r="FT109" s="35"/>
      <c r="FU109" s="44"/>
      <c r="FV109" s="35"/>
      <c r="FW109" s="44"/>
      <c r="FX109" s="35"/>
      <c r="FY109" s="44"/>
      <c r="FZ109" s="35"/>
      <c r="GA109" s="44"/>
      <c r="GB109" s="35"/>
      <c r="GC109" s="44"/>
      <c r="GD109" s="35"/>
      <c r="GE109" s="44"/>
      <c r="GF109" s="35"/>
      <c r="GG109" s="44"/>
      <c r="GH109" s="35"/>
      <c r="GI109" s="44"/>
      <c r="GJ109" s="35"/>
      <c r="GK109" s="44"/>
      <c r="GL109" s="35"/>
      <c r="GM109" s="44"/>
      <c r="GN109" s="35"/>
      <c r="GO109" s="44"/>
      <c r="GP109" s="35"/>
      <c r="GQ109" s="44"/>
      <c r="GR109" s="35"/>
      <c r="GS109" s="44"/>
      <c r="GT109" s="35"/>
      <c r="GU109" s="44"/>
      <c r="GV109" s="35"/>
      <c r="GW109" s="44"/>
      <c r="GX109" s="35"/>
      <c r="GY109" s="44"/>
      <c r="GZ109" s="35"/>
      <c r="HA109" s="44"/>
      <c r="HB109" s="35"/>
      <c r="HC109" s="44"/>
      <c r="HD109" s="35"/>
      <c r="HE109" s="44"/>
      <c r="HF109" s="35"/>
      <c r="HG109" s="44"/>
      <c r="HH109" s="35"/>
      <c r="HI109" s="44"/>
      <c r="HJ109" s="35"/>
      <c r="HK109" s="44"/>
      <c r="HL109" s="35"/>
      <c r="HM109" s="44"/>
      <c r="HN109" s="35"/>
      <c r="HO109" s="44"/>
      <c r="HP109" s="35"/>
      <c r="HQ109" s="44"/>
      <c r="HR109" s="35"/>
      <c r="HS109" s="44"/>
      <c r="HT109" s="35"/>
      <c r="HU109" s="44"/>
      <c r="HV109" s="35"/>
      <c r="HW109" s="44"/>
      <c r="HX109" s="35"/>
      <c r="HY109" s="44"/>
      <c r="HZ109" s="35"/>
      <c r="IA109" s="44"/>
      <c r="IB109" s="35"/>
      <c r="IC109" s="44"/>
      <c r="ID109" s="35"/>
      <c r="IE109" s="44"/>
      <c r="IF109" s="35"/>
      <c r="IG109" s="44"/>
      <c r="IH109" s="35"/>
      <c r="II109" s="44"/>
      <c r="IJ109" s="35"/>
      <c r="IK109" s="44"/>
      <c r="IL109" s="35"/>
      <c r="IM109" s="44"/>
      <c r="IN109" s="35"/>
      <c r="IO109" s="44"/>
      <c r="IP109" s="35"/>
      <c r="IQ109" s="44"/>
      <c r="IR109" s="35"/>
      <c r="IS109" s="44"/>
      <c r="IT109" s="35"/>
    </row>
    <row r="110" spans="1:11" ht="12">
      <c r="A110" s="15">
        <v>18</v>
      </c>
      <c r="C110" s="16" t="s">
        <v>55</v>
      </c>
      <c r="D110" s="35" t="s">
        <v>70</v>
      </c>
      <c r="E110" s="15">
        <v>18</v>
      </c>
      <c r="G110" s="42"/>
      <c r="H110" s="43">
        <f>+H307</f>
        <v>45787975.120000005</v>
      </c>
      <c r="I110" s="37"/>
      <c r="J110" s="42"/>
      <c r="K110" s="51">
        <v>49981055</v>
      </c>
    </row>
    <row r="111" spans="1:11" ht="12">
      <c r="A111" s="15">
        <v>19</v>
      </c>
      <c r="C111" s="16" t="s">
        <v>56</v>
      </c>
      <c r="D111" s="35" t="s">
        <v>70</v>
      </c>
      <c r="E111" s="15">
        <v>19</v>
      </c>
      <c r="G111" s="42"/>
      <c r="H111" s="43">
        <f>+H313</f>
        <v>19126989.06</v>
      </c>
      <c r="I111" s="37"/>
      <c r="J111" s="42"/>
      <c r="K111" s="51">
        <v>19712148</v>
      </c>
    </row>
    <row r="112" spans="1:11" ht="12">
      <c r="A112" s="15">
        <v>20</v>
      </c>
      <c r="C112" s="16" t="s">
        <v>57</v>
      </c>
      <c r="D112" s="35" t="s">
        <v>70</v>
      </c>
      <c r="E112" s="15">
        <v>20</v>
      </c>
      <c r="G112" s="42"/>
      <c r="H112" s="43">
        <f>H109+H110+H111</f>
        <v>71399858.46000001</v>
      </c>
      <c r="I112" s="37"/>
      <c r="J112" s="42"/>
      <c r="K112" s="43">
        <f>K109+K110+K111</f>
        <v>76984405</v>
      </c>
    </row>
    <row r="113" spans="1:12" ht="12">
      <c r="A113" s="35">
        <v>21</v>
      </c>
      <c r="C113" s="16" t="s">
        <v>71</v>
      </c>
      <c r="D113" s="35" t="s">
        <v>72</v>
      </c>
      <c r="E113" s="15">
        <v>21</v>
      </c>
      <c r="G113" s="42"/>
      <c r="H113" s="43">
        <f>+H352-H333</f>
        <v>13720122</v>
      </c>
      <c r="I113" s="37"/>
      <c r="J113" s="42"/>
      <c r="K113" s="43">
        <f>+K352-K333</f>
        <v>13251670</v>
      </c>
      <c r="L113" s="1" t="s">
        <v>43</v>
      </c>
    </row>
    <row r="114" spans="1:11" ht="12">
      <c r="A114" s="35">
        <v>22</v>
      </c>
      <c r="C114" s="16" t="s">
        <v>59</v>
      </c>
      <c r="D114" s="35"/>
      <c r="E114" s="15">
        <v>22</v>
      </c>
      <c r="G114" s="42"/>
      <c r="H114" s="43">
        <f>H333</f>
        <v>0</v>
      </c>
      <c r="I114" s="37" t="s">
        <v>43</v>
      </c>
      <c r="J114" s="42"/>
      <c r="K114" s="43">
        <f>K333</f>
        <v>0</v>
      </c>
    </row>
    <row r="115" spans="1:17" ht="12">
      <c r="A115" s="15">
        <v>23</v>
      </c>
      <c r="C115" s="45"/>
      <c r="E115" s="15">
        <v>23</v>
      </c>
      <c r="F115" s="27" t="s">
        <v>15</v>
      </c>
      <c r="G115" s="28"/>
      <c r="H115" s="29"/>
      <c r="I115" s="40"/>
      <c r="J115" s="28"/>
      <c r="K115" s="29"/>
      <c r="Q115" s="1" t="s">
        <v>43</v>
      </c>
    </row>
    <row r="116" spans="1:5" ht="12">
      <c r="A116" s="15">
        <v>24</v>
      </c>
      <c r="C116" s="45"/>
      <c r="D116" s="16"/>
      <c r="E116" s="15">
        <v>24</v>
      </c>
    </row>
    <row r="117" spans="1:11" ht="12">
      <c r="A117" s="15">
        <v>25</v>
      </c>
      <c r="C117" s="16" t="s">
        <v>60</v>
      </c>
      <c r="D117" s="35" t="s">
        <v>73</v>
      </c>
      <c r="E117" s="15">
        <v>25</v>
      </c>
      <c r="G117" s="42"/>
      <c r="H117" s="43">
        <f>+H398</f>
        <v>77356751.03999999</v>
      </c>
      <c r="I117" s="37"/>
      <c r="J117" s="42"/>
      <c r="K117" s="43">
        <f>+K398</f>
        <v>83225395</v>
      </c>
    </row>
    <row r="118" spans="1:11" ht="12">
      <c r="A118" s="1">
        <v>26</v>
      </c>
      <c r="E118" s="1">
        <v>26</v>
      </c>
      <c r="F118" s="27" t="s">
        <v>15</v>
      </c>
      <c r="G118" s="28"/>
      <c r="H118" s="29"/>
      <c r="I118" s="40"/>
      <c r="J118" s="28"/>
      <c r="K118" s="29"/>
    </row>
    <row r="119" spans="1:17" ht="12">
      <c r="A119" s="15">
        <v>27</v>
      </c>
      <c r="C119" s="16" t="s">
        <v>61</v>
      </c>
      <c r="E119" s="15">
        <v>27</v>
      </c>
      <c r="F119" s="25"/>
      <c r="G119" s="42"/>
      <c r="H119" s="43">
        <f>H105+H106+H112+H113+H114+H117-1</f>
        <v>213390929.5</v>
      </c>
      <c r="I119" s="41"/>
      <c r="J119" s="52"/>
      <c r="K119" s="43">
        <f>K105+K106+K112+K113+K114+K117</f>
        <v>229630878</v>
      </c>
      <c r="L119" s="53"/>
      <c r="M119" s="53"/>
      <c r="N119" s="53"/>
      <c r="O119" s="53"/>
      <c r="P119" s="53"/>
      <c r="Q119" s="53"/>
    </row>
    <row r="120" spans="1:11" ht="12">
      <c r="A120" s="15"/>
      <c r="C120" s="16"/>
      <c r="E120" s="15"/>
      <c r="F120" s="54" t="s">
        <v>74</v>
      </c>
      <c r="G120" s="55"/>
      <c r="H120" s="55"/>
      <c r="I120" s="55"/>
      <c r="J120" s="56"/>
      <c r="K120" s="57"/>
    </row>
    <row r="121" spans="3:11" ht="29.25" customHeight="1">
      <c r="C121" s="47" t="s">
        <v>62</v>
      </c>
      <c r="D121" s="47"/>
      <c r="E121" s="47"/>
      <c r="F121" s="47"/>
      <c r="G121" s="47"/>
      <c r="H121" s="47"/>
      <c r="I121" s="47"/>
      <c r="J121" s="47"/>
      <c r="K121" s="58"/>
    </row>
    <row r="122" spans="4:13" ht="12">
      <c r="D122" s="35"/>
      <c r="F122" s="27"/>
      <c r="G122" s="28"/>
      <c r="I122" s="40"/>
      <c r="J122" s="28"/>
      <c r="M122" s="1" t="s">
        <v>43</v>
      </c>
    </row>
    <row r="123" spans="3:11" ht="12">
      <c r="C123" s="1" t="s">
        <v>63</v>
      </c>
      <c r="G123" s="1"/>
      <c r="H123" s="1"/>
      <c r="J123" s="1"/>
      <c r="K123" s="1"/>
    </row>
    <row r="124" spans="4:11" ht="12">
      <c r="D124" s="35"/>
      <c r="F124" s="27"/>
      <c r="G124" s="28"/>
      <c r="I124" s="40"/>
      <c r="J124" s="28"/>
      <c r="K124" s="29"/>
    </row>
    <row r="125" ht="12">
      <c r="E125" s="59"/>
    </row>
    <row r="126" ht="12">
      <c r="A126" s="49" t="s">
        <v>75</v>
      </c>
    </row>
    <row r="127" spans="1:11" ht="12">
      <c r="A127" s="24" t="str">
        <f>$A$83</f>
        <v>Institution No.:  </v>
      </c>
      <c r="B127" s="49"/>
      <c r="C127" s="49"/>
      <c r="D127" s="49"/>
      <c r="E127" s="60"/>
      <c r="F127" s="49"/>
      <c r="G127" s="61"/>
      <c r="H127" s="62"/>
      <c r="I127" s="49"/>
      <c r="J127" s="61"/>
      <c r="K127" s="22" t="s">
        <v>76</v>
      </c>
    </row>
    <row r="128" spans="1:11" ht="12">
      <c r="A128" s="63" t="s">
        <v>77</v>
      </c>
      <c r="B128" s="63"/>
      <c r="C128" s="63"/>
      <c r="D128" s="63"/>
      <c r="E128" s="63"/>
      <c r="F128" s="63"/>
      <c r="G128" s="63"/>
      <c r="H128" s="63"/>
      <c r="I128" s="63"/>
      <c r="J128" s="63"/>
      <c r="K128" s="63"/>
    </row>
    <row r="129" spans="1:11" ht="12">
      <c r="A129" s="24" t="str">
        <f>$A$42</f>
        <v>NAME: </v>
      </c>
      <c r="C129" s="1" t="str">
        <f>$D$20</f>
        <v>University of Colorado</v>
      </c>
      <c r="H129" s="64"/>
      <c r="J129" s="21"/>
      <c r="K129" s="26" t="str">
        <f>$K$3</f>
        <v>Date: October 13, 2014</v>
      </c>
    </row>
    <row r="130" spans="1:11" ht="12">
      <c r="A130" s="27" t="s">
        <v>15</v>
      </c>
      <c r="B130" s="27" t="s">
        <v>15</v>
      </c>
      <c r="C130" s="27" t="s">
        <v>15</v>
      </c>
      <c r="D130" s="27" t="s">
        <v>15</v>
      </c>
      <c r="E130" s="27" t="s">
        <v>15</v>
      </c>
      <c r="F130" s="27" t="s">
        <v>15</v>
      </c>
      <c r="G130" s="28" t="s">
        <v>15</v>
      </c>
      <c r="H130" s="29" t="s">
        <v>15</v>
      </c>
      <c r="I130" s="27" t="s">
        <v>15</v>
      </c>
      <c r="J130" s="28" t="s">
        <v>15</v>
      </c>
      <c r="K130" s="29" t="s">
        <v>15</v>
      </c>
    </row>
    <row r="131" spans="1:11" ht="12">
      <c r="A131" s="30" t="s">
        <v>16</v>
      </c>
      <c r="E131" s="30" t="s">
        <v>16</v>
      </c>
      <c r="F131" s="31"/>
      <c r="G131" s="32"/>
      <c r="H131" s="33" t="s">
        <v>18</v>
      </c>
      <c r="I131" s="31"/>
      <c r="J131" s="32"/>
      <c r="K131" s="33" t="s">
        <v>19</v>
      </c>
    </row>
    <row r="132" spans="1:11" ht="12">
      <c r="A132" s="30" t="s">
        <v>20</v>
      </c>
      <c r="C132" s="34" t="s">
        <v>78</v>
      </c>
      <c r="E132" s="30" t="s">
        <v>20</v>
      </c>
      <c r="F132" s="31"/>
      <c r="G132" s="32"/>
      <c r="H132" s="33" t="s">
        <v>23</v>
      </c>
      <c r="I132" s="31"/>
      <c r="J132" s="32"/>
      <c r="K132" s="33" t="s">
        <v>24</v>
      </c>
    </row>
    <row r="133" spans="1:11" ht="12">
      <c r="A133" s="27" t="s">
        <v>15</v>
      </c>
      <c r="B133" s="27" t="s">
        <v>15</v>
      </c>
      <c r="C133" s="27" t="s">
        <v>15</v>
      </c>
      <c r="D133" s="27" t="s">
        <v>15</v>
      </c>
      <c r="E133" s="27" t="s">
        <v>15</v>
      </c>
      <c r="F133" s="27" t="s">
        <v>15</v>
      </c>
      <c r="G133" s="28" t="s">
        <v>15</v>
      </c>
      <c r="H133" s="29" t="s">
        <v>15</v>
      </c>
      <c r="I133" s="27" t="s">
        <v>15</v>
      </c>
      <c r="J133" s="28" t="s">
        <v>15</v>
      </c>
      <c r="K133" s="29" t="s">
        <v>15</v>
      </c>
    </row>
    <row r="134" spans="1:5" ht="12">
      <c r="A134" s="1">
        <v>1</v>
      </c>
      <c r="C134" s="1" t="s">
        <v>79</v>
      </c>
      <c r="E134" s="1">
        <v>1</v>
      </c>
    </row>
    <row r="135" spans="1:11" ht="33.75" customHeight="1">
      <c r="A135" s="65">
        <v>2</v>
      </c>
      <c r="C135" s="66" t="s">
        <v>80</v>
      </c>
      <c r="D135" s="66"/>
      <c r="E135" s="65">
        <v>2</v>
      </c>
      <c r="G135" s="67"/>
      <c r="H135" s="68">
        <v>0</v>
      </c>
      <c r="I135" s="68"/>
      <c r="J135" s="68"/>
      <c r="K135" s="68">
        <v>0</v>
      </c>
    </row>
    <row r="136" spans="1:11" ht="15.75" customHeight="1">
      <c r="A136" s="1">
        <v>3</v>
      </c>
      <c r="C136" s="1" t="s">
        <v>81</v>
      </c>
      <c r="E136" s="1">
        <v>3</v>
      </c>
      <c r="G136" s="67"/>
      <c r="H136" s="67">
        <v>0</v>
      </c>
      <c r="I136" s="67"/>
      <c r="J136" s="67"/>
      <c r="K136" s="67">
        <v>0</v>
      </c>
    </row>
    <row r="137" spans="1:11" ht="12">
      <c r="A137" s="1">
        <v>4</v>
      </c>
      <c r="C137" s="1" t="s">
        <v>82</v>
      </c>
      <c r="E137" s="1">
        <v>4</v>
      </c>
      <c r="G137" s="67"/>
      <c r="H137" s="67">
        <v>0</v>
      </c>
      <c r="I137" s="67"/>
      <c r="J137" s="67"/>
      <c r="K137" s="67">
        <v>0</v>
      </c>
    </row>
    <row r="138" spans="1:11" ht="12">
      <c r="A138" s="1">
        <v>5</v>
      </c>
      <c r="C138" s="1" t="s">
        <v>83</v>
      </c>
      <c r="E138" s="1">
        <v>5</v>
      </c>
      <c r="G138" s="67"/>
      <c r="H138" s="67">
        <v>0</v>
      </c>
      <c r="I138" s="67"/>
      <c r="J138" s="67"/>
      <c r="K138" s="67">
        <v>0</v>
      </c>
    </row>
    <row r="139" spans="1:11" ht="47.25" customHeight="1">
      <c r="A139" s="65">
        <v>6</v>
      </c>
      <c r="C139" s="66" t="s">
        <v>84</v>
      </c>
      <c r="D139" s="66"/>
      <c r="E139" s="65">
        <v>6</v>
      </c>
      <c r="G139" s="67"/>
      <c r="H139" s="68">
        <v>0</v>
      </c>
      <c r="I139" s="68"/>
      <c r="J139" s="68"/>
      <c r="K139" s="68">
        <v>0</v>
      </c>
    </row>
    <row r="140" spans="1:11" ht="12">
      <c r="A140" s="1">
        <v>7</v>
      </c>
      <c r="E140" s="1">
        <v>7</v>
      </c>
      <c r="G140" s="67"/>
      <c r="H140" s="67"/>
      <c r="I140" s="67"/>
      <c r="J140" s="67"/>
      <c r="K140" s="67"/>
    </row>
    <row r="141" spans="1:11" ht="12">
      <c r="A141" s="1">
        <v>8</v>
      </c>
      <c r="E141" s="1">
        <v>8</v>
      </c>
      <c r="G141" s="67"/>
      <c r="H141" s="67"/>
      <c r="I141" s="67"/>
      <c r="J141" s="67"/>
      <c r="K141" s="67"/>
    </row>
    <row r="142" spans="1:11" ht="12">
      <c r="A142" s="1">
        <v>9</v>
      </c>
      <c r="E142" s="1">
        <v>9</v>
      </c>
      <c r="G142" s="67"/>
      <c r="H142" s="67"/>
      <c r="I142" s="67"/>
      <c r="J142" s="67"/>
      <c r="K142" s="67"/>
    </row>
    <row r="143" spans="1:11" ht="12">
      <c r="A143" s="1">
        <v>10</v>
      </c>
      <c r="E143" s="1">
        <v>10</v>
      </c>
      <c r="G143" s="67"/>
      <c r="H143" s="67"/>
      <c r="I143" s="67"/>
      <c r="J143" s="67"/>
      <c r="K143" s="67"/>
    </row>
    <row r="144" spans="1:11" ht="12">
      <c r="A144" s="1">
        <v>11</v>
      </c>
      <c r="E144" s="1">
        <v>11</v>
      </c>
      <c r="G144" s="67"/>
      <c r="H144" s="67"/>
      <c r="I144" s="67"/>
      <c r="J144" s="67"/>
      <c r="K144" s="67"/>
    </row>
    <row r="145" spans="1:11" ht="12">
      <c r="A145" s="1">
        <v>12</v>
      </c>
      <c r="C145" s="1" t="s">
        <v>85</v>
      </c>
      <c r="E145" s="1">
        <v>12</v>
      </c>
      <c r="G145" s="67"/>
      <c r="H145" s="67">
        <f>SUM(H135:H144)</f>
        <v>0</v>
      </c>
      <c r="I145" s="67"/>
      <c r="J145" s="67"/>
      <c r="K145" s="67">
        <f>SUM(K135:K144)</f>
        <v>0</v>
      </c>
    </row>
    <row r="146" ht="12">
      <c r="E146" s="59"/>
    </row>
    <row r="147" ht="12">
      <c r="E147" s="59"/>
    </row>
    <row r="148" ht="12">
      <c r="E148" s="59"/>
    </row>
    <row r="149" ht="12">
      <c r="E149" s="59"/>
    </row>
    <row r="150" ht="12">
      <c r="E150" s="59"/>
    </row>
    <row r="151" ht="12">
      <c r="E151" s="59"/>
    </row>
    <row r="152" ht="12">
      <c r="E152" s="59"/>
    </row>
    <row r="154" spans="4:8" ht="12">
      <c r="D154" s="69"/>
      <c r="F154" s="69"/>
      <c r="G154" s="70"/>
      <c r="H154" s="71"/>
    </row>
    <row r="155" ht="12">
      <c r="E155" s="59"/>
    </row>
    <row r="156" ht="12">
      <c r="E156" s="59"/>
    </row>
    <row r="157" ht="12">
      <c r="E157" s="59"/>
    </row>
    <row r="158" spans="3:5" ht="12">
      <c r="C158" s="1" t="s">
        <v>86</v>
      </c>
      <c r="E158" s="59"/>
    </row>
    <row r="159" ht="12">
      <c r="E159" s="59"/>
    </row>
    <row r="160" spans="2:6" ht="12.75">
      <c r="B160" s="72"/>
      <c r="C160" s="73"/>
      <c r="D160" s="74"/>
      <c r="E160" s="74"/>
      <c r="F160" s="74"/>
    </row>
    <row r="161" spans="2:6" ht="12.75">
      <c r="B161" s="72"/>
      <c r="C161" s="73"/>
      <c r="D161" s="74"/>
      <c r="E161" s="74"/>
      <c r="F161" s="74"/>
    </row>
    <row r="162" ht="12">
      <c r="E162" s="59"/>
    </row>
    <row r="163" ht="12">
      <c r="E163" s="59"/>
    </row>
    <row r="164" ht="12">
      <c r="E164" s="59"/>
    </row>
    <row r="165" ht="12">
      <c r="E165" s="59"/>
    </row>
    <row r="166" ht="12">
      <c r="E166" s="59"/>
    </row>
    <row r="167" ht="12">
      <c r="E167" s="59"/>
    </row>
    <row r="168" ht="12">
      <c r="E168" s="59"/>
    </row>
    <row r="169" ht="12">
      <c r="E169" s="59"/>
    </row>
    <row r="170" ht="12">
      <c r="E170" s="59"/>
    </row>
    <row r="171" ht="12">
      <c r="E171" s="59"/>
    </row>
    <row r="172" ht="12">
      <c r="E172" s="59"/>
    </row>
    <row r="173" ht="12">
      <c r="E173" s="59"/>
    </row>
    <row r="174" spans="1:13" ht="12">
      <c r="A174" s="24" t="str">
        <f>$A$83</f>
        <v>Institution No.:  </v>
      </c>
      <c r="E174" s="59"/>
      <c r="G174" s="21"/>
      <c r="H174" s="64"/>
      <c r="J174" s="21"/>
      <c r="K174" s="22" t="s">
        <v>87</v>
      </c>
      <c r="L174" s="25"/>
      <c r="M174" s="75"/>
    </row>
    <row r="175" spans="1:13" s="49" customFormat="1" ht="12">
      <c r="A175" s="63" t="s">
        <v>88</v>
      </c>
      <c r="B175" s="63"/>
      <c r="C175" s="63"/>
      <c r="D175" s="63"/>
      <c r="E175" s="63"/>
      <c r="F175" s="63"/>
      <c r="G175" s="63"/>
      <c r="H175" s="63"/>
      <c r="I175" s="63"/>
      <c r="J175" s="63"/>
      <c r="K175" s="63"/>
      <c r="L175" s="76"/>
      <c r="M175" s="77"/>
    </row>
    <row r="176" spans="1:13" ht="12">
      <c r="A176" s="24" t="str">
        <f>$A$42</f>
        <v>NAME: </v>
      </c>
      <c r="C176" s="1" t="str">
        <f>$D$20</f>
        <v>University of Colorado</v>
      </c>
      <c r="H176" s="64"/>
      <c r="J176" s="21"/>
      <c r="K176" s="26" t="str">
        <f>$K$3</f>
        <v>Date: October 13, 2014</v>
      </c>
      <c r="L176" s="25"/>
      <c r="M176" s="75"/>
    </row>
    <row r="177" spans="1:11" ht="12">
      <c r="A177" s="27" t="s">
        <v>15</v>
      </c>
      <c r="B177" s="27" t="s">
        <v>15</v>
      </c>
      <c r="C177" s="27" t="s">
        <v>15</v>
      </c>
      <c r="D177" s="27" t="s">
        <v>15</v>
      </c>
      <c r="E177" s="27" t="s">
        <v>15</v>
      </c>
      <c r="F177" s="27" t="s">
        <v>15</v>
      </c>
      <c r="G177" s="28" t="s">
        <v>15</v>
      </c>
      <c r="H177" s="29" t="s">
        <v>15</v>
      </c>
      <c r="I177" s="27" t="s">
        <v>15</v>
      </c>
      <c r="J177" s="28" t="s">
        <v>15</v>
      </c>
      <c r="K177" s="29" t="s">
        <v>15</v>
      </c>
    </row>
    <row r="178" spans="1:11" ht="12">
      <c r="A178" s="30" t="s">
        <v>16</v>
      </c>
      <c r="E178" s="30" t="s">
        <v>16</v>
      </c>
      <c r="G178" s="32"/>
      <c r="H178" s="33" t="s">
        <v>18</v>
      </c>
      <c r="I178" s="31"/>
      <c r="J178" s="1"/>
      <c r="K178" s="1"/>
    </row>
    <row r="179" spans="1:11" ht="12">
      <c r="A179" s="30" t="s">
        <v>20</v>
      </c>
      <c r="E179" s="30" t="s">
        <v>20</v>
      </c>
      <c r="G179" s="32"/>
      <c r="H179" s="33" t="s">
        <v>23</v>
      </c>
      <c r="I179" s="31"/>
      <c r="J179" s="1"/>
      <c r="K179" s="1"/>
    </row>
    <row r="180" spans="1:11" ht="12">
      <c r="A180" s="27" t="s">
        <v>15</v>
      </c>
      <c r="B180" s="27" t="s">
        <v>15</v>
      </c>
      <c r="C180" s="27" t="s">
        <v>15</v>
      </c>
      <c r="D180" s="27" t="s">
        <v>15</v>
      </c>
      <c r="E180" s="27" t="s">
        <v>15</v>
      </c>
      <c r="F180" s="27" t="s">
        <v>15</v>
      </c>
      <c r="G180" s="28" t="s">
        <v>15</v>
      </c>
      <c r="H180" s="29" t="s">
        <v>15</v>
      </c>
      <c r="I180" s="27" t="s">
        <v>15</v>
      </c>
      <c r="J180" s="1"/>
      <c r="K180" s="1"/>
    </row>
    <row r="181" spans="1:11" ht="12">
      <c r="A181" s="15">
        <v>1</v>
      </c>
      <c r="C181" s="16" t="s">
        <v>89</v>
      </c>
      <c r="E181" s="15">
        <v>1</v>
      </c>
      <c r="G181" s="21"/>
      <c r="H181" s="37"/>
      <c r="J181" s="1"/>
      <c r="K181" s="1"/>
    </row>
    <row r="182" spans="1:11" ht="12">
      <c r="A182" s="35" t="s">
        <v>90</v>
      </c>
      <c r="C182" s="16" t="s">
        <v>91</v>
      </c>
      <c r="E182" s="35" t="s">
        <v>90</v>
      </c>
      <c r="F182" s="78"/>
      <c r="G182" s="79"/>
      <c r="H182" s="80">
        <v>0</v>
      </c>
      <c r="I182" s="79"/>
      <c r="J182" s="1"/>
      <c r="K182" s="1"/>
    </row>
    <row r="183" spans="1:11" ht="12">
      <c r="A183" s="35" t="s">
        <v>92</v>
      </c>
      <c r="C183" s="16" t="s">
        <v>93</v>
      </c>
      <c r="E183" s="35" t="s">
        <v>92</v>
      </c>
      <c r="F183" s="78"/>
      <c r="G183" s="79"/>
      <c r="H183" s="81"/>
      <c r="I183" s="79"/>
      <c r="J183" s="1"/>
      <c r="K183" s="1"/>
    </row>
    <row r="184" spans="1:11" ht="12">
      <c r="A184" s="35" t="s">
        <v>94</v>
      </c>
      <c r="C184" s="16" t="s">
        <v>95</v>
      </c>
      <c r="E184" s="35" t="s">
        <v>94</v>
      </c>
      <c r="F184" s="78"/>
      <c r="G184" s="79"/>
      <c r="H184" s="80">
        <v>402</v>
      </c>
      <c r="I184" s="79"/>
      <c r="J184" s="1"/>
      <c r="K184" s="1"/>
    </row>
    <row r="185" spans="1:11" ht="12">
      <c r="A185" s="15">
        <v>3</v>
      </c>
      <c r="C185" s="16" t="s">
        <v>96</v>
      </c>
      <c r="E185" s="15">
        <v>3</v>
      </c>
      <c r="F185" s="78"/>
      <c r="G185" s="79"/>
      <c r="H185" s="80">
        <v>2729</v>
      </c>
      <c r="I185" s="79"/>
      <c r="J185" s="1"/>
      <c r="K185" s="1"/>
    </row>
    <row r="186" spans="1:11" ht="12">
      <c r="A186" s="15">
        <v>4</v>
      </c>
      <c r="C186" s="16" t="s">
        <v>97</v>
      </c>
      <c r="E186" s="15">
        <v>4</v>
      </c>
      <c r="F186" s="78"/>
      <c r="G186" s="79"/>
      <c r="H186" s="80">
        <v>3131</v>
      </c>
      <c r="I186" s="79"/>
      <c r="J186" s="1"/>
      <c r="K186" s="1"/>
    </row>
    <row r="187" spans="1:11" ht="12">
      <c r="A187" s="15">
        <v>5</v>
      </c>
      <c r="E187" s="15">
        <v>5</v>
      </c>
      <c r="F187" s="78"/>
      <c r="G187" s="79"/>
      <c r="H187" s="80"/>
      <c r="I187" s="79"/>
      <c r="J187" s="1"/>
      <c r="K187" s="1"/>
    </row>
    <row r="188" spans="1:11" ht="12">
      <c r="A188" s="15">
        <v>6</v>
      </c>
      <c r="C188" s="16" t="s">
        <v>98</v>
      </c>
      <c r="E188" s="15">
        <v>6</v>
      </c>
      <c r="F188" s="78"/>
      <c r="G188" s="79"/>
      <c r="H188" s="80">
        <v>32</v>
      </c>
      <c r="I188" s="79"/>
      <c r="J188" s="1"/>
      <c r="K188" s="1"/>
    </row>
    <row r="189" spans="1:11" ht="12">
      <c r="A189" s="15">
        <v>7</v>
      </c>
      <c r="C189" s="16" t="s">
        <v>99</v>
      </c>
      <c r="E189" s="15">
        <v>7</v>
      </c>
      <c r="F189" s="78"/>
      <c r="G189" s="79"/>
      <c r="H189" s="80">
        <v>549</v>
      </c>
      <c r="I189" s="79"/>
      <c r="J189" s="1"/>
      <c r="K189" s="1"/>
    </row>
    <row r="190" spans="1:11" ht="12">
      <c r="A190" s="15">
        <v>8</v>
      </c>
      <c r="C190" s="16" t="s">
        <v>100</v>
      </c>
      <c r="E190" s="15">
        <v>8</v>
      </c>
      <c r="F190" s="78"/>
      <c r="G190" s="79"/>
      <c r="H190" s="80">
        <v>581</v>
      </c>
      <c r="I190" s="79"/>
      <c r="J190" s="1"/>
      <c r="K190" s="1"/>
    </row>
    <row r="191" spans="1:11" ht="12">
      <c r="A191" s="15">
        <v>9</v>
      </c>
      <c r="E191" s="15">
        <v>9</v>
      </c>
      <c r="F191" s="78"/>
      <c r="G191" s="79"/>
      <c r="H191" s="80"/>
      <c r="I191" s="79"/>
      <c r="J191" s="1"/>
      <c r="K191" s="1"/>
    </row>
    <row r="192" spans="1:11" ht="12">
      <c r="A192" s="15">
        <v>10</v>
      </c>
      <c r="C192" s="16" t="s">
        <v>101</v>
      </c>
      <c r="E192" s="15">
        <v>10</v>
      </c>
      <c r="F192" s="78"/>
      <c r="G192" s="79"/>
      <c r="H192" s="80">
        <v>434</v>
      </c>
      <c r="I192" s="79"/>
      <c r="J192" s="1"/>
      <c r="K192" s="1"/>
    </row>
    <row r="193" spans="1:11" ht="12">
      <c r="A193" s="15">
        <v>11</v>
      </c>
      <c r="C193" s="16" t="s">
        <v>102</v>
      </c>
      <c r="E193" s="15">
        <v>11</v>
      </c>
      <c r="F193" s="78"/>
      <c r="G193" s="79"/>
      <c r="H193" s="80">
        <v>3278</v>
      </c>
      <c r="I193" s="79"/>
      <c r="J193" s="1"/>
      <c r="K193" s="1"/>
    </row>
    <row r="194" spans="1:11" ht="12">
      <c r="A194" s="15">
        <v>12</v>
      </c>
      <c r="C194" s="16" t="s">
        <v>103</v>
      </c>
      <c r="E194" s="15">
        <v>12</v>
      </c>
      <c r="F194" s="78"/>
      <c r="G194" s="79"/>
      <c r="H194" s="80">
        <v>3712</v>
      </c>
      <c r="I194" s="79"/>
      <c r="J194" s="1"/>
      <c r="K194" s="1"/>
    </row>
    <row r="195" spans="1:11" ht="12">
      <c r="A195" s="15">
        <v>13</v>
      </c>
      <c r="E195" s="15">
        <v>13</v>
      </c>
      <c r="G195" s="79"/>
      <c r="H195" s="82"/>
      <c r="I195" s="83"/>
      <c r="J195" s="1"/>
      <c r="K195" s="1"/>
    </row>
    <row r="196" spans="1:11" ht="12">
      <c r="A196" s="15">
        <v>15</v>
      </c>
      <c r="C196" s="16" t="s">
        <v>104</v>
      </c>
      <c r="E196" s="15">
        <v>15</v>
      </c>
      <c r="G196" s="79"/>
      <c r="H196" s="84"/>
      <c r="I196" s="83"/>
      <c r="J196" s="1"/>
      <c r="K196" s="1"/>
    </row>
    <row r="197" spans="1:11" ht="12">
      <c r="A197" s="15">
        <v>16</v>
      </c>
      <c r="C197" s="16" t="s">
        <v>105</v>
      </c>
      <c r="E197" s="15">
        <v>16</v>
      </c>
      <c r="G197" s="79"/>
      <c r="H197" s="82">
        <f>(H101-H366)/H194</f>
        <v>41013.1578755388</v>
      </c>
      <c r="I197" s="86"/>
      <c r="J197" s="1"/>
      <c r="K197" s="1"/>
    </row>
    <row r="198" spans="1:11" ht="12">
      <c r="A198" s="15">
        <v>17</v>
      </c>
      <c r="C198" s="16" t="s">
        <v>106</v>
      </c>
      <c r="E198" s="15">
        <v>17</v>
      </c>
      <c r="G198" s="79"/>
      <c r="H198" s="83">
        <v>1920</v>
      </c>
      <c r="I198" s="83"/>
      <c r="J198" s="1"/>
      <c r="K198" s="1"/>
    </row>
    <row r="199" spans="1:11" ht="12">
      <c r="A199" s="15">
        <v>18</v>
      </c>
      <c r="E199" s="15">
        <v>18</v>
      </c>
      <c r="G199" s="79"/>
      <c r="H199" s="83"/>
      <c r="I199" s="83"/>
      <c r="J199" s="1"/>
      <c r="K199" s="1"/>
    </row>
    <row r="200" spans="1:11" ht="12">
      <c r="A200" s="1">
        <v>19</v>
      </c>
      <c r="C200" s="16" t="s">
        <v>107</v>
      </c>
      <c r="E200" s="1">
        <v>19</v>
      </c>
      <c r="G200" s="79"/>
      <c r="H200" s="83"/>
      <c r="I200" s="83"/>
      <c r="J200" s="1"/>
      <c r="K200" s="1"/>
    </row>
    <row r="201" spans="1:11" ht="12">
      <c r="A201" s="15">
        <v>20</v>
      </c>
      <c r="C201" s="16" t="s">
        <v>108</v>
      </c>
      <c r="E201" s="15">
        <v>20</v>
      </c>
      <c r="F201" s="17"/>
      <c r="G201" s="87"/>
      <c r="H201" s="88">
        <f>G459+G498</f>
        <v>364.76000000000005</v>
      </c>
      <c r="I201" s="87"/>
      <c r="J201" s="1"/>
      <c r="K201" s="1"/>
    </row>
    <row r="202" spans="1:11" ht="12">
      <c r="A202" s="15">
        <v>21</v>
      </c>
      <c r="C202" s="16" t="s">
        <v>109</v>
      </c>
      <c r="E202" s="15">
        <v>21</v>
      </c>
      <c r="F202" s="17"/>
      <c r="G202" s="87"/>
      <c r="H202" s="88">
        <f>G455+G494</f>
        <v>364.76000000000005</v>
      </c>
      <c r="I202" s="87"/>
      <c r="J202" s="1"/>
      <c r="K202" s="1"/>
    </row>
    <row r="203" spans="1:11" ht="12">
      <c r="A203" s="15">
        <v>22</v>
      </c>
      <c r="C203" s="16" t="s">
        <v>110</v>
      </c>
      <c r="E203" s="15">
        <v>22</v>
      </c>
      <c r="F203" s="17"/>
      <c r="G203" s="87"/>
      <c r="H203" s="88">
        <f>G457+G496</f>
        <v>0</v>
      </c>
      <c r="I203" s="87"/>
      <c r="J203" s="1"/>
      <c r="K203" s="1"/>
    </row>
    <row r="204" spans="1:11" ht="12">
      <c r="A204" s="15">
        <v>23</v>
      </c>
      <c r="E204" s="15">
        <v>23</v>
      </c>
      <c r="F204" s="17"/>
      <c r="G204" s="87"/>
      <c r="H204" s="88"/>
      <c r="I204" s="87"/>
      <c r="J204" s="1"/>
      <c r="K204" s="1"/>
    </row>
    <row r="205" spans="1:11" ht="12">
      <c r="A205" s="15">
        <v>24</v>
      </c>
      <c r="C205" s="16" t="s">
        <v>111</v>
      </c>
      <c r="E205" s="15">
        <v>24</v>
      </c>
      <c r="F205" s="17"/>
      <c r="G205" s="87"/>
      <c r="H205" s="87"/>
      <c r="I205" s="87"/>
      <c r="K205" s="1"/>
    </row>
    <row r="206" spans="1:11" ht="15">
      <c r="A206" s="15">
        <v>25</v>
      </c>
      <c r="C206" s="16" t="s">
        <v>112</v>
      </c>
      <c r="E206" s="15">
        <v>25</v>
      </c>
      <c r="G206" s="79"/>
      <c r="H206" s="177">
        <f>IF(OR(G459&gt;0,G498&gt;0),(H498+H459)/(G498+G459),0)</f>
        <v>157795.55178747672</v>
      </c>
      <c r="I206" s="83"/>
      <c r="K206" s="1"/>
    </row>
    <row r="207" spans="1:11" ht="12">
      <c r="A207" s="15">
        <v>26</v>
      </c>
      <c r="C207" s="16" t="s">
        <v>113</v>
      </c>
      <c r="E207" s="15">
        <v>26</v>
      </c>
      <c r="G207" s="79"/>
      <c r="H207" s="83">
        <f>IF(H202=0,0,(H455+H456+H494+H495)/H202)</f>
        <v>157795.5517874767</v>
      </c>
      <c r="I207" s="83"/>
      <c r="J207" s="1"/>
      <c r="K207" s="1"/>
    </row>
    <row r="208" spans="1:11" ht="12">
      <c r="A208" s="15">
        <v>27</v>
      </c>
      <c r="C208" s="16" t="s">
        <v>114</v>
      </c>
      <c r="E208" s="15">
        <v>27</v>
      </c>
      <c r="G208" s="79"/>
      <c r="H208" s="83">
        <f>IF(H203=0,0,(H457+H458+H496+H497)/H203)</f>
        <v>0</v>
      </c>
      <c r="I208" s="83"/>
      <c r="J208" s="1"/>
      <c r="K208" s="1"/>
    </row>
    <row r="209" spans="1:11" ht="12">
      <c r="A209" s="15">
        <v>28</v>
      </c>
      <c r="E209" s="15">
        <v>28</v>
      </c>
      <c r="G209" s="79"/>
      <c r="H209" s="83"/>
      <c r="I209" s="83"/>
      <c r="J209" s="1"/>
      <c r="K209" s="1"/>
    </row>
    <row r="210" spans="1:11" ht="12">
      <c r="A210" s="15">
        <v>29</v>
      </c>
      <c r="C210" s="16" t="s">
        <v>115</v>
      </c>
      <c r="E210" s="15">
        <v>29</v>
      </c>
      <c r="F210" s="91"/>
      <c r="G210" s="79"/>
      <c r="H210" s="80">
        <f>G101</f>
        <v>1195.8200000000002</v>
      </c>
      <c r="I210" s="79"/>
      <c r="J210" s="1"/>
      <c r="K210" s="1"/>
    </row>
    <row r="211" spans="1:11" ht="12">
      <c r="A211" s="16"/>
      <c r="H211" s="64"/>
      <c r="J211" s="1"/>
      <c r="K211" s="1"/>
    </row>
    <row r="212" spans="1:11" ht="12">
      <c r="A212" s="16"/>
      <c r="H212" s="64"/>
      <c r="K212" s="64"/>
    </row>
    <row r="213" spans="1:11" ht="30" customHeight="1">
      <c r="A213" s="16"/>
      <c r="C213" s="92" t="s">
        <v>116</v>
      </c>
      <c r="D213" s="92"/>
      <c r="E213" s="92"/>
      <c r="F213" s="92"/>
      <c r="G213" s="92"/>
      <c r="H213" s="92"/>
      <c r="I213" s="92"/>
      <c r="K213" s="64"/>
    </row>
    <row r="214" spans="1:11" ht="12">
      <c r="A214" s="16"/>
      <c r="H214" s="64"/>
      <c r="K214" s="64"/>
    </row>
    <row r="215" spans="1:11" ht="12">
      <c r="A215" s="16"/>
      <c r="H215" s="64"/>
      <c r="K215" s="64"/>
    </row>
    <row r="216" spans="1:11" ht="12">
      <c r="A216" s="16"/>
      <c r="H216" s="64"/>
      <c r="K216" s="64"/>
    </row>
    <row r="217" spans="1:11" ht="12">
      <c r="A217" s="16"/>
      <c r="C217" s="49"/>
      <c r="D217" s="49"/>
      <c r="E217" s="49"/>
      <c r="F217" s="49"/>
      <c r="G217" s="93"/>
      <c r="H217" s="62"/>
      <c r="K217" s="64"/>
    </row>
    <row r="218" spans="1:11" ht="12">
      <c r="A218" s="16"/>
      <c r="H218" s="64"/>
      <c r="K218" s="64"/>
    </row>
    <row r="219" spans="1:11" ht="12">
      <c r="A219" s="16"/>
      <c r="G219" s="338"/>
      <c r="H219" s="339"/>
      <c r="I219" s="339"/>
      <c r="J219" s="356"/>
      <c r="K219" s="64"/>
    </row>
    <row r="220" spans="1:11" ht="12">
      <c r="A220" s="16"/>
      <c r="G220" s="338"/>
      <c r="H220" s="339"/>
      <c r="I220" s="339"/>
      <c r="J220" s="340"/>
      <c r="K220" s="64"/>
    </row>
    <row r="221" spans="1:11" ht="12">
      <c r="A221" s="16"/>
      <c r="H221" s="64"/>
      <c r="K221" s="64"/>
    </row>
    <row r="222" spans="1:11" ht="12">
      <c r="A222" s="16"/>
      <c r="H222" s="64"/>
      <c r="K222" s="64"/>
    </row>
    <row r="223" spans="1:11" ht="12">
      <c r="A223" s="16"/>
      <c r="H223" s="64"/>
      <c r="K223" s="64"/>
    </row>
    <row r="224" spans="5:13" ht="12">
      <c r="E224" s="59"/>
      <c r="G224" s="21"/>
      <c r="H224" s="64"/>
      <c r="I224" s="25"/>
      <c r="K224" s="64"/>
      <c r="M224" s="75"/>
    </row>
    <row r="225" spans="1:11" ht="12">
      <c r="A225" s="16"/>
      <c r="H225" s="64"/>
      <c r="K225" s="64"/>
    </row>
    <row r="226" spans="1:11" ht="12">
      <c r="A226" s="24" t="str">
        <f>$A$83</f>
        <v>Institution No.:  </v>
      </c>
      <c r="C226" s="94"/>
      <c r="G226" s="1"/>
      <c r="H226" s="1"/>
      <c r="I226" s="44" t="s">
        <v>117</v>
      </c>
      <c r="J226" s="1"/>
      <c r="K226" s="1"/>
    </row>
    <row r="227" spans="1:11" ht="12">
      <c r="A227" s="95"/>
      <c r="B227" s="96" t="s">
        <v>118</v>
      </c>
      <c r="C227" s="96"/>
      <c r="D227" s="96"/>
      <c r="E227" s="96"/>
      <c r="F227" s="96"/>
      <c r="G227" s="96"/>
      <c r="H227" s="96"/>
      <c r="I227" s="96"/>
      <c r="J227" s="96"/>
      <c r="K227" s="96"/>
    </row>
    <row r="228" spans="1:11" ht="12">
      <c r="A228" s="24" t="str">
        <f>$A$42</f>
        <v>NAME: </v>
      </c>
      <c r="C228" s="1" t="str">
        <f>$D$20</f>
        <v>University of Colorado</v>
      </c>
      <c r="G228" s="1"/>
      <c r="H228" s="1"/>
      <c r="I228" s="26" t="str">
        <f>$K$3</f>
        <v>Date: October 13, 2014</v>
      </c>
      <c r="J228" s="1"/>
      <c r="K228" s="1"/>
    </row>
    <row r="229" spans="1:11" ht="12">
      <c r="A229" s="27"/>
      <c r="C229" s="27" t="s">
        <v>15</v>
      </c>
      <c r="D229" s="27" t="s">
        <v>15</v>
      </c>
      <c r="E229" s="27" t="s">
        <v>15</v>
      </c>
      <c r="F229" s="27" t="s">
        <v>15</v>
      </c>
      <c r="G229" s="27" t="s">
        <v>15</v>
      </c>
      <c r="H229" s="27" t="s">
        <v>15</v>
      </c>
      <c r="I229" s="27" t="s">
        <v>15</v>
      </c>
      <c r="J229" s="27" t="s">
        <v>15</v>
      </c>
      <c r="K229" s="1"/>
    </row>
    <row r="230" spans="1:11" ht="12">
      <c r="A230" s="30"/>
      <c r="D230" s="33" t="s">
        <v>18</v>
      </c>
      <c r="G230" s="1"/>
      <c r="H230" s="1"/>
      <c r="J230" s="1"/>
      <c r="K230" s="1"/>
    </row>
    <row r="231" spans="1:11" ht="12">
      <c r="A231" s="30"/>
      <c r="D231" s="34" t="s">
        <v>269</v>
      </c>
      <c r="G231" s="1"/>
      <c r="H231" s="1"/>
      <c r="J231" s="1"/>
      <c r="K231" s="1"/>
    </row>
    <row r="232" spans="1:11" ht="12">
      <c r="A232" s="27"/>
      <c r="D232" s="34" t="s">
        <v>119</v>
      </c>
      <c r="E232" s="34" t="s">
        <v>119</v>
      </c>
      <c r="F232" s="34" t="s">
        <v>120</v>
      </c>
      <c r="G232" s="34"/>
      <c r="H232" s="1"/>
      <c r="J232" s="1"/>
      <c r="K232" s="1"/>
    </row>
    <row r="233" spans="1:11" ht="12">
      <c r="A233" s="16"/>
      <c r="C233" s="34" t="s">
        <v>121</v>
      </c>
      <c r="D233" s="34" t="s">
        <v>122</v>
      </c>
      <c r="E233" s="34" t="s">
        <v>123</v>
      </c>
      <c r="F233" s="34" t="s">
        <v>124</v>
      </c>
      <c r="G233" s="34"/>
      <c r="H233" s="1"/>
      <c r="J233" s="1"/>
      <c r="K233" s="1"/>
    </row>
    <row r="234" spans="1:11" ht="12">
      <c r="A234" s="16"/>
      <c r="C234" s="27" t="s">
        <v>15</v>
      </c>
      <c r="D234" s="27" t="s">
        <v>15</v>
      </c>
      <c r="E234" s="27" t="s">
        <v>15</v>
      </c>
      <c r="F234" s="27" t="s">
        <v>15</v>
      </c>
      <c r="G234" s="27" t="s">
        <v>15</v>
      </c>
      <c r="H234" s="1"/>
      <c r="J234" s="1"/>
      <c r="K234" s="1"/>
    </row>
    <row r="235" spans="1:11" ht="12">
      <c r="A235" s="16"/>
      <c r="G235" s="1"/>
      <c r="H235" s="1"/>
      <c r="J235" s="1"/>
      <c r="K235" s="1"/>
    </row>
    <row r="236" spans="1:11" ht="12">
      <c r="A236" s="16"/>
      <c r="C236" s="16" t="s">
        <v>125</v>
      </c>
      <c r="D236" s="97">
        <v>0</v>
      </c>
      <c r="E236" s="97">
        <v>0</v>
      </c>
      <c r="F236" s="80">
        <v>0</v>
      </c>
      <c r="G236" s="1"/>
      <c r="H236" s="1"/>
      <c r="J236" s="1"/>
      <c r="K236" s="1"/>
    </row>
    <row r="237" spans="1:11" ht="12">
      <c r="A237" s="16"/>
      <c r="D237" s="97"/>
      <c r="E237" s="97"/>
      <c r="F237" s="97"/>
      <c r="G237" s="1"/>
      <c r="H237" s="1"/>
      <c r="J237" s="1"/>
      <c r="K237" s="1"/>
    </row>
    <row r="238" spans="1:11" ht="12">
      <c r="A238" s="16"/>
      <c r="C238" s="16" t="s">
        <v>126</v>
      </c>
      <c r="D238" s="80">
        <v>1</v>
      </c>
      <c r="E238" s="80">
        <v>0</v>
      </c>
      <c r="F238" s="80"/>
      <c r="G238" s="15"/>
      <c r="H238" s="1"/>
      <c r="J238" s="1"/>
      <c r="K238" s="1"/>
    </row>
    <row r="239" spans="1:11" ht="12">
      <c r="A239" s="16"/>
      <c r="D239" s="82"/>
      <c r="E239" s="82"/>
      <c r="F239" s="82"/>
      <c r="G239" s="1"/>
      <c r="H239" s="1"/>
      <c r="J239" s="1"/>
      <c r="K239" s="1"/>
    </row>
    <row r="240" spans="1:11" ht="12">
      <c r="A240" s="16"/>
      <c r="C240" s="16" t="s">
        <v>127</v>
      </c>
      <c r="D240" s="80">
        <v>433</v>
      </c>
      <c r="E240" s="80">
        <v>0</v>
      </c>
      <c r="F240" s="80"/>
      <c r="G240" s="15"/>
      <c r="H240" s="1"/>
      <c r="J240" s="1"/>
      <c r="K240" s="1"/>
    </row>
    <row r="241" spans="1:11" ht="12">
      <c r="A241" s="16"/>
      <c r="D241" s="82"/>
      <c r="E241" s="82"/>
      <c r="F241" s="82"/>
      <c r="G241" s="1"/>
      <c r="H241" s="1"/>
      <c r="J241" s="1"/>
      <c r="K241" s="1"/>
    </row>
    <row r="242" spans="1:11" ht="12">
      <c r="A242" s="16"/>
      <c r="C242" s="16" t="s">
        <v>128</v>
      </c>
      <c r="D242" s="80">
        <v>434</v>
      </c>
      <c r="E242" s="80">
        <f>SUM(E236:E240)</f>
        <v>0</v>
      </c>
      <c r="F242" s="80"/>
      <c r="G242" s="41"/>
      <c r="H242" s="98"/>
      <c r="J242" s="1"/>
      <c r="K242" s="1"/>
    </row>
    <row r="243" spans="1:11" ht="12">
      <c r="A243" s="16"/>
      <c r="D243" s="99"/>
      <c r="E243" s="99"/>
      <c r="F243" s="99"/>
      <c r="G243" s="1"/>
      <c r="H243" s="1"/>
      <c r="J243" s="1"/>
      <c r="K243" s="1"/>
    </row>
    <row r="244" spans="1:11" ht="12">
      <c r="A244" s="16"/>
      <c r="D244" s="99"/>
      <c r="E244" s="99"/>
      <c r="F244" s="99"/>
      <c r="G244" s="1"/>
      <c r="H244" s="1"/>
      <c r="J244" s="1"/>
      <c r="K244" s="1"/>
    </row>
    <row r="245" spans="1:11" ht="12">
      <c r="A245" s="16"/>
      <c r="C245" s="16" t="s">
        <v>129</v>
      </c>
      <c r="D245" s="82">
        <v>1027</v>
      </c>
      <c r="E245" s="82">
        <v>0</v>
      </c>
      <c r="F245" s="80"/>
      <c r="G245" s="15"/>
      <c r="H245" s="1"/>
      <c r="J245" s="1"/>
      <c r="K245" s="1"/>
    </row>
    <row r="246" spans="1:11" ht="12">
      <c r="A246" s="16"/>
      <c r="D246" s="82"/>
      <c r="E246" s="82"/>
      <c r="F246" s="80"/>
      <c r="G246" s="1"/>
      <c r="H246" s="1"/>
      <c r="J246" s="1"/>
      <c r="K246" s="1"/>
    </row>
    <row r="247" spans="1:11" ht="12">
      <c r="A247" s="16"/>
      <c r="B247" s="16" t="s">
        <v>43</v>
      </c>
      <c r="C247" s="16" t="s">
        <v>130</v>
      </c>
      <c r="D247" s="82">
        <v>2251</v>
      </c>
      <c r="E247" s="82">
        <v>0</v>
      </c>
      <c r="F247" s="80"/>
      <c r="G247" s="15"/>
      <c r="H247" s="1"/>
      <c r="J247" s="1"/>
      <c r="K247" s="1"/>
    </row>
    <row r="248" spans="1:11" ht="12">
      <c r="A248" s="16"/>
      <c r="D248" s="82"/>
      <c r="E248" s="82"/>
      <c r="F248" s="80"/>
      <c r="G248" s="1"/>
      <c r="H248" s="1"/>
      <c r="J248" s="1"/>
      <c r="K248" s="1"/>
    </row>
    <row r="249" spans="1:11" ht="12">
      <c r="A249" s="16"/>
      <c r="C249" s="16" t="s">
        <v>131</v>
      </c>
      <c r="D249" s="82">
        <v>3278</v>
      </c>
      <c r="E249" s="82">
        <f>SUM(E245:E247)</f>
        <v>0</v>
      </c>
      <c r="F249" s="80"/>
      <c r="G249" s="15"/>
      <c r="H249" s="1"/>
      <c r="J249" s="1"/>
      <c r="K249" s="1"/>
    </row>
    <row r="250" spans="1:11" ht="12">
      <c r="A250" s="16"/>
      <c r="D250" s="100"/>
      <c r="E250" s="100"/>
      <c r="F250" s="80"/>
      <c r="G250" s="1"/>
      <c r="H250" s="1"/>
      <c r="J250" s="1"/>
      <c r="K250" s="1"/>
    </row>
    <row r="251" spans="1:11" ht="12">
      <c r="A251" s="16"/>
      <c r="C251" s="16" t="s">
        <v>132</v>
      </c>
      <c r="D251" s="101">
        <v>3712</v>
      </c>
      <c r="E251" s="101">
        <f>H201</f>
        <v>364.76000000000005</v>
      </c>
      <c r="F251" s="80">
        <f>D251/E251</f>
        <v>10.176554446759512</v>
      </c>
      <c r="G251" s="15"/>
      <c r="H251" s="1"/>
      <c r="J251" s="1"/>
      <c r="K251" s="1"/>
    </row>
    <row r="252" spans="1:11" ht="12">
      <c r="A252" s="16"/>
      <c r="G252" s="1"/>
      <c r="H252" s="1"/>
      <c r="J252" s="1"/>
      <c r="K252" s="1"/>
    </row>
    <row r="253" spans="1:11" ht="12">
      <c r="A253" s="16"/>
      <c r="G253" s="1"/>
      <c r="H253" s="1"/>
      <c r="J253" s="1"/>
      <c r="K253" s="1"/>
    </row>
    <row r="254" spans="1:11" ht="12">
      <c r="A254" s="16"/>
      <c r="G254" s="1"/>
      <c r="H254" s="1"/>
      <c r="J254" s="1"/>
      <c r="K254" s="1"/>
    </row>
    <row r="255" spans="1:11" ht="12">
      <c r="A255" s="16"/>
      <c r="G255" s="1"/>
      <c r="H255" s="1"/>
      <c r="J255" s="1"/>
      <c r="K255" s="1"/>
    </row>
    <row r="256" spans="1:11" ht="12">
      <c r="A256" s="16"/>
      <c r="C256" s="16" t="s">
        <v>133</v>
      </c>
      <c r="G256" s="1"/>
      <c r="H256" s="1"/>
      <c r="J256" s="1"/>
      <c r="K256" s="1"/>
    </row>
    <row r="257" spans="1:11" ht="12">
      <c r="A257" s="16"/>
      <c r="C257" s="16" t="s">
        <v>134</v>
      </c>
      <c r="G257" s="1"/>
      <c r="H257" s="1"/>
      <c r="J257" s="1"/>
      <c r="K257" s="1"/>
    </row>
    <row r="258" spans="1:11" ht="12">
      <c r="A258" s="16"/>
      <c r="H258" s="64"/>
      <c r="K258" s="64"/>
    </row>
    <row r="259" spans="1:11" ht="12">
      <c r="A259" s="16"/>
      <c r="H259" s="64"/>
      <c r="K259" s="64"/>
    </row>
    <row r="260" spans="1:11" ht="12">
      <c r="A260" s="16"/>
      <c r="H260" s="64"/>
      <c r="K260" s="64"/>
    </row>
    <row r="261" spans="1:11" ht="12">
      <c r="A261" s="16"/>
      <c r="H261" s="64"/>
      <c r="K261" s="64"/>
    </row>
    <row r="262" spans="1:11" ht="12">
      <c r="A262" s="16"/>
      <c r="H262" s="64"/>
      <c r="K262" s="64"/>
    </row>
    <row r="263" spans="1:11" ht="12">
      <c r="A263" s="16"/>
      <c r="H263" s="64"/>
      <c r="K263" s="64"/>
    </row>
    <row r="264" spans="1:11" ht="12">
      <c r="A264" s="16"/>
      <c r="C264" s="342"/>
      <c r="D264" s="343"/>
      <c r="G264" s="342"/>
      <c r="H264" s="343"/>
      <c r="I264" s="344"/>
      <c r="K264" s="64"/>
    </row>
    <row r="265" spans="1:11" ht="12">
      <c r="A265" s="16"/>
      <c r="C265" s="342"/>
      <c r="D265" s="343"/>
      <c r="G265" s="342"/>
      <c r="H265" s="343"/>
      <c r="I265" s="344"/>
      <c r="K265" s="64"/>
    </row>
    <row r="266" spans="1:11" ht="12">
      <c r="A266" s="16"/>
      <c r="H266" s="64"/>
      <c r="K266" s="64"/>
    </row>
    <row r="267" spans="1:11" ht="12">
      <c r="A267" s="16"/>
      <c r="H267" s="64"/>
      <c r="K267" s="64"/>
    </row>
    <row r="268" spans="1:11" ht="12">
      <c r="A268" s="16"/>
      <c r="C268" s="342"/>
      <c r="H268" s="64"/>
      <c r="K268" s="64"/>
    </row>
    <row r="269" spans="1:11" ht="12">
      <c r="A269" s="16"/>
      <c r="H269" s="64"/>
      <c r="K269" s="64"/>
    </row>
    <row r="270" spans="1:11" ht="12">
      <c r="A270" s="16"/>
      <c r="H270" s="64"/>
      <c r="K270" s="64"/>
    </row>
    <row r="271" spans="1:11" ht="12">
      <c r="A271" s="16"/>
      <c r="H271" s="64"/>
      <c r="K271" s="64"/>
    </row>
    <row r="272" spans="1:11" ht="12">
      <c r="A272" s="16"/>
      <c r="H272" s="64"/>
      <c r="K272" s="64"/>
    </row>
    <row r="273" spans="1:11" ht="12">
      <c r="A273" s="16"/>
      <c r="H273" s="64"/>
      <c r="K273" s="64"/>
    </row>
    <row r="274" spans="1:11" ht="12">
      <c r="A274" s="16"/>
      <c r="H274" s="64"/>
      <c r="K274" s="64"/>
    </row>
    <row r="275" spans="1:11" s="49" customFormat="1" ht="12">
      <c r="A275" s="24" t="str">
        <f>$A$83</f>
        <v>Institution No.:  </v>
      </c>
      <c r="E275" s="60"/>
      <c r="G275" s="61"/>
      <c r="H275" s="62"/>
      <c r="J275" s="61"/>
      <c r="K275" s="22" t="s">
        <v>135</v>
      </c>
    </row>
    <row r="276" spans="5:11" s="49" customFormat="1" ht="12">
      <c r="E276" s="60" t="s">
        <v>136</v>
      </c>
      <c r="G276" s="61"/>
      <c r="H276" s="62"/>
      <c r="J276" s="61"/>
      <c r="K276" s="62"/>
    </row>
    <row r="277" spans="1:11" ht="12">
      <c r="A277" s="24" t="str">
        <f>$A$42</f>
        <v>NAME: </v>
      </c>
      <c r="C277" s="1" t="str">
        <f>$D$20</f>
        <v>University of Colorado</v>
      </c>
      <c r="F277" s="45"/>
      <c r="G277" s="102"/>
      <c r="H277" s="103"/>
      <c r="J277" s="21"/>
      <c r="K277" s="26" t="str">
        <f>$K$3</f>
        <v>Date: October 13, 2014</v>
      </c>
    </row>
    <row r="278" spans="1:11" ht="12">
      <c r="A278" s="27" t="s">
        <v>15</v>
      </c>
      <c r="B278" s="27" t="s">
        <v>15</v>
      </c>
      <c r="C278" s="27" t="s">
        <v>15</v>
      </c>
      <c r="D278" s="27" t="s">
        <v>15</v>
      </c>
      <c r="E278" s="27" t="s">
        <v>15</v>
      </c>
      <c r="F278" s="27" t="s">
        <v>15</v>
      </c>
      <c r="G278" s="28" t="s">
        <v>15</v>
      </c>
      <c r="H278" s="29" t="s">
        <v>15</v>
      </c>
      <c r="I278" s="27" t="s">
        <v>15</v>
      </c>
      <c r="J278" s="28" t="s">
        <v>15</v>
      </c>
      <c r="K278" s="29" t="s">
        <v>15</v>
      </c>
    </row>
    <row r="279" spans="1:11" ht="12">
      <c r="A279" s="30" t="s">
        <v>16</v>
      </c>
      <c r="E279" s="30" t="s">
        <v>16</v>
      </c>
      <c r="F279" s="31"/>
      <c r="G279" s="32"/>
      <c r="H279" s="33" t="s">
        <v>18</v>
      </c>
      <c r="I279" s="31"/>
      <c r="J279" s="1"/>
      <c r="K279" s="1"/>
    </row>
    <row r="280" spans="1:11" ht="33.75" customHeight="1">
      <c r="A280" s="30" t="s">
        <v>20</v>
      </c>
      <c r="C280" s="34" t="s">
        <v>78</v>
      </c>
      <c r="D280" s="104" t="s">
        <v>137</v>
      </c>
      <c r="E280" s="30" t="s">
        <v>20</v>
      </c>
      <c r="F280" s="31"/>
      <c r="G280" s="32" t="s">
        <v>22</v>
      </c>
      <c r="H280" s="33" t="s">
        <v>23</v>
      </c>
      <c r="I280" s="31"/>
      <c r="J280" s="1"/>
      <c r="K280" s="1"/>
    </row>
    <row r="281" spans="1:11" ht="12">
      <c r="A281" s="27" t="s">
        <v>15</v>
      </c>
      <c r="B281" s="27" t="s">
        <v>15</v>
      </c>
      <c r="C281" s="27" t="s">
        <v>15</v>
      </c>
      <c r="D281" s="27" t="s">
        <v>15</v>
      </c>
      <c r="E281" s="27" t="s">
        <v>15</v>
      </c>
      <c r="F281" s="27" t="s">
        <v>15</v>
      </c>
      <c r="G281" s="28" t="s">
        <v>15</v>
      </c>
      <c r="H281" s="29" t="s">
        <v>15</v>
      </c>
      <c r="I281" s="27" t="s">
        <v>15</v>
      </c>
      <c r="J281" s="1"/>
      <c r="K281" s="1"/>
    </row>
    <row r="282" spans="1:11" ht="12">
      <c r="A282" s="15">
        <v>1</v>
      </c>
      <c r="C282" s="16" t="s">
        <v>138</v>
      </c>
      <c r="E282" s="15">
        <v>1</v>
      </c>
      <c r="G282" s="21"/>
      <c r="H282" s="64"/>
      <c r="J282" s="1"/>
      <c r="K282" s="1"/>
    </row>
    <row r="283" spans="1:11" ht="12">
      <c r="A283" s="15">
        <f>(A282+1)</f>
        <v>2</v>
      </c>
      <c r="C283" s="16" t="s">
        <v>139</v>
      </c>
      <c r="D283" s="16" t="s">
        <v>140</v>
      </c>
      <c r="E283" s="15">
        <f>(E282+1)</f>
        <v>2</v>
      </c>
      <c r="F283" s="17"/>
      <c r="G283" s="88">
        <v>0</v>
      </c>
      <c r="H283" s="87">
        <v>7602772.010000001</v>
      </c>
      <c r="I283" s="87"/>
      <c r="J283" s="1"/>
      <c r="K283" s="1"/>
    </row>
    <row r="284" spans="1:11" ht="12">
      <c r="A284" s="15">
        <f>(A283+1)</f>
        <v>3</v>
      </c>
      <c r="D284" s="16" t="s">
        <v>141</v>
      </c>
      <c r="E284" s="15">
        <f>(E283+1)</f>
        <v>3</v>
      </c>
      <c r="F284" s="17"/>
      <c r="G284" s="88">
        <v>0</v>
      </c>
      <c r="H284" s="87">
        <v>1425586.28</v>
      </c>
      <c r="I284" s="87"/>
      <c r="J284" s="1"/>
      <c r="K284" s="1"/>
    </row>
    <row r="285" spans="1:11" ht="12">
      <c r="A285" s="15">
        <v>4</v>
      </c>
      <c r="C285" s="16" t="s">
        <v>142</v>
      </c>
      <c r="D285" s="16" t="s">
        <v>143</v>
      </c>
      <c r="E285" s="15">
        <v>4</v>
      </c>
      <c r="F285" s="17"/>
      <c r="G285" s="88">
        <v>0</v>
      </c>
      <c r="H285" s="87">
        <v>2132243.2199999997</v>
      </c>
      <c r="I285" s="87"/>
      <c r="J285" s="1"/>
      <c r="K285" s="1"/>
    </row>
    <row r="286" spans="1:11" ht="12">
      <c r="A286" s="15">
        <f>(A285+1)</f>
        <v>5</v>
      </c>
      <c r="D286" s="16" t="s">
        <v>144</v>
      </c>
      <c r="E286" s="15">
        <f>(E285+1)</f>
        <v>5</v>
      </c>
      <c r="F286" s="17"/>
      <c r="G286" s="88">
        <v>0</v>
      </c>
      <c r="H286" s="87">
        <v>886085.3700000001</v>
      </c>
      <c r="I286" s="87"/>
      <c r="J286" s="1"/>
      <c r="K286" s="1"/>
    </row>
    <row r="287" spans="1:11" ht="12">
      <c r="A287" s="15">
        <f>(A286+1)</f>
        <v>6</v>
      </c>
      <c r="C287" s="16" t="s">
        <v>145</v>
      </c>
      <c r="E287" s="15">
        <f>(E286+1)</f>
        <v>6</v>
      </c>
      <c r="G287" s="83">
        <f>SUM(G283:G286)</f>
        <v>0</v>
      </c>
      <c r="H287" s="83">
        <f>SUM(H283:H286)</f>
        <v>12046686.880000003</v>
      </c>
      <c r="I287" s="83"/>
      <c r="J287" s="1"/>
      <c r="K287" s="1"/>
    </row>
    <row r="288" spans="1:11" ht="12">
      <c r="A288" s="15">
        <f>(A287+1)</f>
        <v>7</v>
      </c>
      <c r="C288" s="16" t="s">
        <v>146</v>
      </c>
      <c r="E288" s="15">
        <f>(E287+1)</f>
        <v>7</v>
      </c>
      <c r="G288" s="80"/>
      <c r="H288" s="79"/>
      <c r="I288" s="83"/>
      <c r="J288" s="1"/>
      <c r="K288" s="1"/>
    </row>
    <row r="289" spans="1:11" ht="12">
      <c r="A289" s="15">
        <f>(A288+1)</f>
        <v>8</v>
      </c>
      <c r="C289" s="16" t="s">
        <v>139</v>
      </c>
      <c r="D289" s="16" t="s">
        <v>140</v>
      </c>
      <c r="E289" s="15">
        <f>(E288+1)</f>
        <v>8</v>
      </c>
      <c r="F289" s="17"/>
      <c r="G289" s="88">
        <v>0</v>
      </c>
      <c r="H289" s="87">
        <v>19196353.84</v>
      </c>
      <c r="I289" s="87"/>
      <c r="J289" s="1"/>
      <c r="K289" s="1"/>
    </row>
    <row r="290" spans="1:11" ht="12">
      <c r="A290" s="15">
        <v>9</v>
      </c>
      <c r="D290" s="16" t="s">
        <v>141</v>
      </c>
      <c r="E290" s="15">
        <v>9</v>
      </c>
      <c r="F290" s="17"/>
      <c r="G290" s="88">
        <v>0</v>
      </c>
      <c r="H290" s="87">
        <v>2407286</v>
      </c>
      <c r="I290" s="87"/>
      <c r="J290" s="1"/>
      <c r="K290" s="1"/>
    </row>
    <row r="291" spans="1:11" ht="12">
      <c r="A291" s="15">
        <v>10</v>
      </c>
      <c r="C291" s="16" t="s">
        <v>142</v>
      </c>
      <c r="D291" s="16" t="s">
        <v>143</v>
      </c>
      <c r="E291" s="15">
        <v>10</v>
      </c>
      <c r="F291" s="17"/>
      <c r="G291" s="88">
        <v>0</v>
      </c>
      <c r="H291" s="87">
        <v>7754912.95</v>
      </c>
      <c r="I291" s="87"/>
      <c r="J291" s="1"/>
      <c r="K291" s="1"/>
    </row>
    <row r="292" spans="1:11" ht="12">
      <c r="A292" s="15">
        <f>(A291+1)</f>
        <v>11</v>
      </c>
      <c r="D292" s="16" t="s">
        <v>144</v>
      </c>
      <c r="E292" s="15">
        <f>(E291+1)</f>
        <v>11</v>
      </c>
      <c r="F292" s="17"/>
      <c r="G292" s="88">
        <v>0</v>
      </c>
      <c r="H292" s="87">
        <v>411367</v>
      </c>
      <c r="I292" s="87"/>
      <c r="J292" s="1"/>
      <c r="K292" s="1"/>
    </row>
    <row r="293" spans="1:11" ht="12">
      <c r="A293" s="15">
        <f>(A292+1)</f>
        <v>12</v>
      </c>
      <c r="C293" s="16" t="s">
        <v>147</v>
      </c>
      <c r="E293" s="15">
        <f>(E292+1)</f>
        <v>12</v>
      </c>
      <c r="G293" s="82">
        <f>SUM(G289:G292)</f>
        <v>0</v>
      </c>
      <c r="H293" s="83">
        <f>SUM(H289:H292)</f>
        <v>29769919.79</v>
      </c>
      <c r="I293" s="83"/>
      <c r="J293" s="1"/>
      <c r="K293" s="1"/>
    </row>
    <row r="294" spans="1:11" ht="12">
      <c r="A294" s="15">
        <f>(A293+1)</f>
        <v>13</v>
      </c>
      <c r="C294" s="16" t="s">
        <v>148</v>
      </c>
      <c r="E294" s="15">
        <f>(E293+1)</f>
        <v>13</v>
      </c>
      <c r="G294" s="80"/>
      <c r="H294" s="79"/>
      <c r="I294" s="83"/>
      <c r="J294" s="1"/>
      <c r="K294" s="1"/>
    </row>
    <row r="295" spans="1:11" ht="12">
      <c r="A295" s="15">
        <f>(A294+1)</f>
        <v>14</v>
      </c>
      <c r="C295" s="16" t="s">
        <v>139</v>
      </c>
      <c r="D295" s="16" t="s">
        <v>140</v>
      </c>
      <c r="E295" s="15">
        <f>(E294+1)</f>
        <v>14</v>
      </c>
      <c r="F295" s="17"/>
      <c r="G295" s="88"/>
      <c r="H295" s="87">
        <v>0</v>
      </c>
      <c r="I295" s="87"/>
      <c r="J295" s="1"/>
      <c r="K295" s="1"/>
    </row>
    <row r="296" spans="1:11" ht="12">
      <c r="A296" s="15">
        <v>15</v>
      </c>
      <c r="C296" s="16"/>
      <c r="D296" s="16" t="s">
        <v>141</v>
      </c>
      <c r="E296" s="15">
        <v>15</v>
      </c>
      <c r="F296" s="17"/>
      <c r="G296" s="88"/>
      <c r="H296" s="87">
        <v>0</v>
      </c>
      <c r="I296" s="87"/>
      <c r="J296" s="1"/>
      <c r="K296" s="1"/>
    </row>
    <row r="297" spans="1:11" ht="12">
      <c r="A297" s="15">
        <v>16</v>
      </c>
      <c r="C297" s="16" t="s">
        <v>142</v>
      </c>
      <c r="D297" s="16" t="s">
        <v>143</v>
      </c>
      <c r="E297" s="15">
        <v>16</v>
      </c>
      <c r="F297" s="17"/>
      <c r="G297" s="88"/>
      <c r="H297" s="87">
        <v>0</v>
      </c>
      <c r="I297" s="87"/>
      <c r="J297" s="1"/>
      <c r="K297" s="1"/>
    </row>
    <row r="298" spans="1:11" ht="12">
      <c r="A298" s="15">
        <v>17</v>
      </c>
      <c r="C298" s="16"/>
      <c r="D298" s="16" t="s">
        <v>144</v>
      </c>
      <c r="E298" s="15">
        <v>17</v>
      </c>
      <c r="G298" s="82"/>
      <c r="H298" s="83">
        <v>0</v>
      </c>
      <c r="I298" s="83"/>
      <c r="J298" s="1"/>
      <c r="K298" s="1"/>
    </row>
    <row r="299" spans="1:11" ht="12">
      <c r="A299" s="15">
        <v>18</v>
      </c>
      <c r="C299" s="16" t="s">
        <v>149</v>
      </c>
      <c r="D299" s="16"/>
      <c r="E299" s="15">
        <v>18</v>
      </c>
      <c r="G299" s="82">
        <f>SUM(G295:G298)</f>
        <v>0</v>
      </c>
      <c r="H299" s="83">
        <f>SUM(H295:H298)</f>
        <v>0</v>
      </c>
      <c r="I299" s="83"/>
      <c r="J299" s="1"/>
      <c r="K299" s="1"/>
    </row>
    <row r="300" spans="1:11" ht="12">
      <c r="A300" s="15">
        <v>19</v>
      </c>
      <c r="C300" s="16" t="s">
        <v>150</v>
      </c>
      <c r="D300" s="16"/>
      <c r="E300" s="15">
        <v>19</v>
      </c>
      <c r="G300" s="82"/>
      <c r="H300" s="83"/>
      <c r="I300" s="83"/>
      <c r="J300" s="1"/>
      <c r="K300" s="1"/>
    </row>
    <row r="301" spans="1:11" ht="12">
      <c r="A301" s="15">
        <v>20</v>
      </c>
      <c r="C301" s="16" t="s">
        <v>139</v>
      </c>
      <c r="D301" s="16" t="s">
        <v>140</v>
      </c>
      <c r="E301" s="15">
        <v>20</v>
      </c>
      <c r="F301" s="105"/>
      <c r="G301" s="88">
        <v>0</v>
      </c>
      <c r="H301" s="87">
        <v>18988849.27</v>
      </c>
      <c r="I301" s="87"/>
      <c r="J301" s="1"/>
      <c r="K301" s="1"/>
    </row>
    <row r="302" spans="1:11" ht="12">
      <c r="A302" s="15">
        <v>21</v>
      </c>
      <c r="C302" s="16"/>
      <c r="D302" s="16" t="s">
        <v>141</v>
      </c>
      <c r="E302" s="15">
        <v>21</v>
      </c>
      <c r="F302" s="105"/>
      <c r="G302" s="88">
        <v>0</v>
      </c>
      <c r="H302" s="87">
        <v>2652022</v>
      </c>
      <c r="I302" s="87"/>
      <c r="J302" s="1"/>
      <c r="K302" s="1"/>
    </row>
    <row r="303" spans="1:11" ht="12">
      <c r="A303" s="15">
        <v>22</v>
      </c>
      <c r="C303" s="16" t="s">
        <v>142</v>
      </c>
      <c r="D303" s="16" t="s">
        <v>143</v>
      </c>
      <c r="E303" s="15">
        <v>22</v>
      </c>
      <c r="F303" s="105"/>
      <c r="G303" s="88">
        <v>0</v>
      </c>
      <c r="H303" s="87">
        <v>7523118.52</v>
      </c>
      <c r="I303" s="87"/>
      <c r="J303" s="1"/>
      <c r="K303" s="1"/>
    </row>
    <row r="304" spans="1:11" ht="12">
      <c r="A304" s="15">
        <v>23</v>
      </c>
      <c r="D304" s="16" t="s">
        <v>144</v>
      </c>
      <c r="E304" s="15">
        <v>23</v>
      </c>
      <c r="F304" s="105"/>
      <c r="G304" s="88">
        <v>0</v>
      </c>
      <c r="H304" s="87">
        <v>419262</v>
      </c>
      <c r="I304" s="87"/>
      <c r="J304" s="1"/>
      <c r="K304" s="1"/>
    </row>
    <row r="305" spans="1:11" ht="12">
      <c r="A305" s="15">
        <v>24</v>
      </c>
      <c r="C305" s="16" t="s">
        <v>151</v>
      </c>
      <c r="E305" s="15">
        <v>24</v>
      </c>
      <c r="F305" s="75"/>
      <c r="G305" s="80">
        <f>SUM(G301:G304)</f>
        <v>0</v>
      </c>
      <c r="H305" s="79">
        <f>SUM(H301:H304)</f>
        <v>29583251.79</v>
      </c>
      <c r="I305" s="79"/>
      <c r="J305" s="1"/>
      <c r="K305" s="1"/>
    </row>
    <row r="306" spans="1:11" ht="12">
      <c r="A306" s="15">
        <v>25</v>
      </c>
      <c r="C306" s="16" t="s">
        <v>152</v>
      </c>
      <c r="E306" s="15">
        <v>25</v>
      </c>
      <c r="G306" s="82"/>
      <c r="H306" s="83"/>
      <c r="I306" s="83"/>
      <c r="J306" s="1"/>
      <c r="K306" s="1"/>
    </row>
    <row r="307" spans="1:11" ht="12">
      <c r="A307" s="15">
        <v>26</v>
      </c>
      <c r="C307" s="16" t="s">
        <v>139</v>
      </c>
      <c r="D307" s="16" t="s">
        <v>140</v>
      </c>
      <c r="E307" s="15">
        <v>26</v>
      </c>
      <c r="G307" s="82">
        <v>2729</v>
      </c>
      <c r="H307" s="83">
        <f>H283+H289+H295+H301</f>
        <v>45787975.120000005</v>
      </c>
      <c r="I307" s="83"/>
      <c r="J307" s="1"/>
      <c r="K307" s="1"/>
    </row>
    <row r="308" spans="1:11" ht="12">
      <c r="A308" s="15">
        <v>27</v>
      </c>
      <c r="C308" s="16"/>
      <c r="D308" s="16" t="s">
        <v>141</v>
      </c>
      <c r="E308" s="15">
        <v>27</v>
      </c>
      <c r="G308" s="82">
        <v>402</v>
      </c>
      <c r="H308" s="83">
        <f>H284+H290+H296+H302</f>
        <v>6484894.28</v>
      </c>
      <c r="I308" s="83"/>
      <c r="J308" s="1"/>
      <c r="K308" s="1"/>
    </row>
    <row r="309" spans="1:11" ht="12">
      <c r="A309" s="15">
        <v>28</v>
      </c>
      <c r="C309" s="16" t="s">
        <v>142</v>
      </c>
      <c r="D309" s="16" t="s">
        <v>143</v>
      </c>
      <c r="E309" s="15">
        <v>28</v>
      </c>
      <c r="G309" s="82">
        <v>549</v>
      </c>
      <c r="H309" s="83">
        <f>H285+H291+H297+H303</f>
        <v>17410274.689999998</v>
      </c>
      <c r="I309" s="83"/>
      <c r="J309" s="1"/>
      <c r="K309" s="1"/>
    </row>
    <row r="310" spans="1:11" ht="12">
      <c r="A310" s="15">
        <v>29</v>
      </c>
      <c r="D310" s="16" t="s">
        <v>144</v>
      </c>
      <c r="E310" s="15">
        <v>29</v>
      </c>
      <c r="G310" s="82">
        <v>32</v>
      </c>
      <c r="H310" s="83">
        <f>H286+H292+H298+H304</f>
        <v>1716714.37</v>
      </c>
      <c r="I310" s="83"/>
      <c r="J310" s="1"/>
      <c r="K310" s="1"/>
    </row>
    <row r="311" spans="1:11" ht="12">
      <c r="A311" s="15">
        <v>30</v>
      </c>
      <c r="E311" s="15">
        <v>30</v>
      </c>
      <c r="G311" s="80"/>
      <c r="H311" s="79"/>
      <c r="I311" s="83"/>
      <c r="J311" s="1"/>
      <c r="K311" s="1"/>
    </row>
    <row r="312" spans="1:11" ht="12">
      <c r="A312" s="15">
        <v>31</v>
      </c>
      <c r="C312" s="16" t="s">
        <v>153</v>
      </c>
      <c r="E312" s="15">
        <v>31</v>
      </c>
      <c r="G312" s="82">
        <v>3131</v>
      </c>
      <c r="H312" s="83">
        <f>SUM(H307:H308)</f>
        <v>52272869.400000006</v>
      </c>
      <c r="I312" s="83"/>
      <c r="J312" s="1"/>
      <c r="K312" s="1"/>
    </row>
    <row r="313" spans="1:11" ht="12">
      <c r="A313" s="15">
        <v>32</v>
      </c>
      <c r="C313" s="16" t="s">
        <v>154</v>
      </c>
      <c r="E313" s="15">
        <v>32</v>
      </c>
      <c r="G313" s="82">
        <v>581</v>
      </c>
      <c r="H313" s="83">
        <f>SUM(H309:H310)</f>
        <v>19126989.06</v>
      </c>
      <c r="I313" s="83"/>
      <c r="J313" s="1"/>
      <c r="K313" s="1"/>
    </row>
    <row r="314" spans="1:11" ht="12">
      <c r="A314" s="15">
        <v>33</v>
      </c>
      <c r="C314" s="16" t="s">
        <v>155</v>
      </c>
      <c r="E314" s="15">
        <v>33</v>
      </c>
      <c r="F314" s="75"/>
      <c r="G314" s="80">
        <v>3278</v>
      </c>
      <c r="H314" s="79">
        <f>SUM(H307,H309)</f>
        <v>63198249.81</v>
      </c>
      <c r="I314" s="79"/>
      <c r="J314" s="1"/>
      <c r="K314" s="1"/>
    </row>
    <row r="315" spans="1:11" ht="12">
      <c r="A315" s="15">
        <v>34</v>
      </c>
      <c r="C315" s="16" t="s">
        <v>156</v>
      </c>
      <c r="E315" s="15">
        <v>34</v>
      </c>
      <c r="F315" s="75"/>
      <c r="G315" s="80">
        <v>434</v>
      </c>
      <c r="H315" s="79">
        <f>SUM(H308,H310)</f>
        <v>8201608.65</v>
      </c>
      <c r="I315" s="79"/>
      <c r="J315" s="1"/>
      <c r="K315" s="1"/>
    </row>
    <row r="316" spans="1:11" ht="12">
      <c r="A316" s="16"/>
      <c r="C316" s="27" t="s">
        <v>15</v>
      </c>
      <c r="D316" s="27" t="s">
        <v>15</v>
      </c>
      <c r="E316" s="27" t="s">
        <v>15</v>
      </c>
      <c r="F316" s="27" t="s">
        <v>15</v>
      </c>
      <c r="G316" s="27" t="s">
        <v>15</v>
      </c>
      <c r="H316" s="27" t="s">
        <v>15</v>
      </c>
      <c r="I316" s="27" t="s">
        <v>15</v>
      </c>
      <c r="J316" s="1"/>
      <c r="K316" s="1"/>
    </row>
    <row r="317" spans="1:11" ht="12">
      <c r="A317" s="15">
        <v>35</v>
      </c>
      <c r="C317" s="1" t="s">
        <v>157</v>
      </c>
      <c r="E317" s="15">
        <v>35</v>
      </c>
      <c r="G317" s="82">
        <f>SUM(G314:G315)</f>
        <v>3712</v>
      </c>
      <c r="H317" s="83">
        <f>SUM(H314:H315)</f>
        <v>71399858.46000001</v>
      </c>
      <c r="I317" s="83"/>
      <c r="J317" s="1"/>
      <c r="K317" s="1"/>
    </row>
    <row r="318" spans="3:11" ht="12">
      <c r="C318" s="16" t="s">
        <v>158</v>
      </c>
      <c r="F318" s="106" t="s">
        <v>15</v>
      </c>
      <c r="G318" s="28"/>
      <c r="H318" s="29"/>
      <c r="I318" s="106"/>
      <c r="J318" s="1"/>
      <c r="K318" s="1"/>
    </row>
    <row r="319" spans="3:11" ht="12">
      <c r="C319" s="16"/>
      <c r="F319" s="106"/>
      <c r="G319" s="28"/>
      <c r="H319" s="29"/>
      <c r="I319" s="106"/>
      <c r="J319" s="1"/>
      <c r="K319" s="1"/>
    </row>
    <row r="320" spans="10:11" ht="12">
      <c r="J320" s="1"/>
      <c r="K320" s="1"/>
    </row>
    <row r="321" spans="1:11" ht="36" customHeight="1">
      <c r="A321" s="1">
        <v>36</v>
      </c>
      <c r="B321" s="46"/>
      <c r="C321" s="47" t="s">
        <v>62</v>
      </c>
      <c r="D321" s="47"/>
      <c r="E321" s="47"/>
      <c r="F321" s="47"/>
      <c r="G321" s="47"/>
      <c r="H321" s="47"/>
      <c r="I321" s="47"/>
      <c r="J321" s="47"/>
      <c r="K321" s="1"/>
    </row>
    <row r="322" spans="3:11" ht="12">
      <c r="C322" s="1" t="s">
        <v>159</v>
      </c>
      <c r="F322" s="106"/>
      <c r="G322" s="28"/>
      <c r="H322" s="64"/>
      <c r="I322" s="106"/>
      <c r="J322" s="28"/>
      <c r="K322" s="64"/>
    </row>
    <row r="323" spans="3:11" ht="12">
      <c r="C323" s="1" t="s">
        <v>11</v>
      </c>
      <c r="F323" s="106"/>
      <c r="G323" s="28"/>
      <c r="H323" s="64"/>
      <c r="I323" s="106"/>
      <c r="J323" s="28"/>
      <c r="K323" s="64"/>
    </row>
    <row r="324" ht="12">
      <c r="A324" s="16"/>
    </row>
    <row r="325" spans="1:11" s="49" customFormat="1" ht="12">
      <c r="A325" s="24" t="str">
        <f>$A$83</f>
        <v>Institution No.:  </v>
      </c>
      <c r="E325" s="60"/>
      <c r="G325" s="61"/>
      <c r="H325" s="62"/>
      <c r="J325" s="61"/>
      <c r="K325" s="107" t="s">
        <v>160</v>
      </c>
    </row>
    <row r="326" spans="4:11" s="49" customFormat="1" ht="12">
      <c r="D326" s="76" t="s">
        <v>161</v>
      </c>
      <c r="E326" s="60"/>
      <c r="G326" s="61"/>
      <c r="H326" s="62"/>
      <c r="J326" s="61"/>
      <c r="K326" s="62"/>
    </row>
    <row r="327" spans="1:11" ht="12">
      <c r="A327" s="24" t="str">
        <f>$A$42</f>
        <v>NAME: </v>
      </c>
      <c r="C327" s="1" t="str">
        <f>$D$20</f>
        <v>University of Colorado</v>
      </c>
      <c r="F327" s="108"/>
      <c r="G327" s="102"/>
      <c r="H327" s="103"/>
      <c r="J327" s="21"/>
      <c r="K327" s="26" t="str">
        <f>$K$3</f>
        <v>Date: October 13, 2014</v>
      </c>
    </row>
    <row r="328" spans="1:11" ht="12">
      <c r="A328" s="27" t="s">
        <v>15</v>
      </c>
      <c r="B328" s="27" t="s">
        <v>15</v>
      </c>
      <c r="C328" s="27" t="s">
        <v>15</v>
      </c>
      <c r="D328" s="27" t="s">
        <v>15</v>
      </c>
      <c r="E328" s="27" t="s">
        <v>15</v>
      </c>
      <c r="F328" s="27" t="s">
        <v>15</v>
      </c>
      <c r="G328" s="28" t="s">
        <v>15</v>
      </c>
      <c r="H328" s="29" t="s">
        <v>15</v>
      </c>
      <c r="I328" s="27" t="s">
        <v>15</v>
      </c>
      <c r="J328" s="28" t="s">
        <v>15</v>
      </c>
      <c r="K328" s="29" t="s">
        <v>15</v>
      </c>
    </row>
    <row r="329" spans="1:11" ht="12">
      <c r="A329" s="30" t="s">
        <v>16</v>
      </c>
      <c r="E329" s="30" t="s">
        <v>16</v>
      </c>
      <c r="G329" s="32"/>
      <c r="H329" s="33" t="s">
        <v>18</v>
      </c>
      <c r="I329" s="31"/>
      <c r="J329" s="32"/>
      <c r="K329" s="33" t="s">
        <v>19</v>
      </c>
    </row>
    <row r="330" spans="1:11" ht="12">
      <c r="A330" s="30" t="s">
        <v>20</v>
      </c>
      <c r="C330" s="34" t="s">
        <v>78</v>
      </c>
      <c r="E330" s="30" t="s">
        <v>20</v>
      </c>
      <c r="G330" s="21"/>
      <c r="H330" s="33" t="s">
        <v>23</v>
      </c>
      <c r="J330" s="21"/>
      <c r="K330" s="33" t="s">
        <v>24</v>
      </c>
    </row>
    <row r="331" spans="1:11" ht="12">
      <c r="A331" s="27" t="s">
        <v>15</v>
      </c>
      <c r="B331" s="27" t="s">
        <v>15</v>
      </c>
      <c r="C331" s="27" t="s">
        <v>15</v>
      </c>
      <c r="D331" s="27" t="s">
        <v>15</v>
      </c>
      <c r="E331" s="27" t="s">
        <v>15</v>
      </c>
      <c r="F331" s="27" t="s">
        <v>15</v>
      </c>
      <c r="G331" s="28" t="s">
        <v>15</v>
      </c>
      <c r="H331" s="29" t="s">
        <v>15</v>
      </c>
      <c r="I331" s="27" t="s">
        <v>15</v>
      </c>
      <c r="J331" s="28" t="s">
        <v>15</v>
      </c>
      <c r="K331" s="29" t="s">
        <v>15</v>
      </c>
    </row>
    <row r="332" spans="1:11" ht="12">
      <c r="A332" s="109">
        <v>1</v>
      </c>
      <c r="C332" s="16" t="s">
        <v>162</v>
      </c>
      <c r="E332" s="109">
        <v>1</v>
      </c>
      <c r="G332" s="21"/>
      <c r="H332" s="64" t="s">
        <v>163</v>
      </c>
      <c r="J332" s="21"/>
      <c r="K332" s="64" t="s">
        <v>163</v>
      </c>
    </row>
    <row r="333" spans="1:11" ht="12">
      <c r="A333" s="109">
        <v>2</v>
      </c>
      <c r="C333" s="16" t="s">
        <v>59</v>
      </c>
      <c r="E333" s="109">
        <v>2</v>
      </c>
      <c r="G333" s="21"/>
      <c r="H333" s="64"/>
      <c r="J333" s="21"/>
      <c r="K333" s="64"/>
    </row>
    <row r="334" spans="1:11" ht="12">
      <c r="A334" s="1">
        <v>3</v>
      </c>
      <c r="C334" s="1" t="s">
        <v>164</v>
      </c>
      <c r="E334" s="1">
        <v>3</v>
      </c>
      <c r="F334" s="64"/>
      <c r="G334" s="64"/>
      <c r="H334" s="64"/>
      <c r="I334" s="64"/>
      <c r="J334" s="64"/>
      <c r="K334" s="64"/>
    </row>
    <row r="335" spans="1:11" ht="12">
      <c r="A335" s="109">
        <v>4</v>
      </c>
      <c r="C335" s="1" t="s">
        <v>165</v>
      </c>
      <c r="E335" s="109">
        <v>4</v>
      </c>
      <c r="F335" s="64"/>
      <c r="G335" s="64"/>
      <c r="H335" s="64">
        <v>13720122</v>
      </c>
      <c r="I335" s="64"/>
      <c r="J335" s="64"/>
      <c r="K335" s="64">
        <v>13251670</v>
      </c>
    </row>
    <row r="336" spans="1:11" ht="12">
      <c r="A336" s="109">
        <v>5</v>
      </c>
      <c r="C336" s="1" t="s">
        <v>166</v>
      </c>
      <c r="E336" s="109">
        <v>5</v>
      </c>
      <c r="F336" s="64"/>
      <c r="G336" s="64"/>
      <c r="H336" s="64"/>
      <c r="I336" s="64"/>
      <c r="J336" s="64"/>
      <c r="K336" s="64"/>
    </row>
    <row r="337" spans="1:11" ht="12">
      <c r="A337" s="109">
        <v>6</v>
      </c>
      <c r="E337" s="109">
        <v>6</v>
      </c>
      <c r="F337" s="64"/>
      <c r="G337" s="64"/>
      <c r="H337" s="64"/>
      <c r="I337" s="64"/>
      <c r="J337" s="64"/>
      <c r="K337" s="64"/>
    </row>
    <row r="338" spans="1:11" ht="12">
      <c r="A338" s="109">
        <v>7</v>
      </c>
      <c r="E338" s="109">
        <v>7</v>
      </c>
      <c r="F338" s="64"/>
      <c r="G338" s="64"/>
      <c r="H338" s="64"/>
      <c r="I338" s="64"/>
      <c r="J338" s="64"/>
      <c r="K338" s="64"/>
    </row>
    <row r="339" spans="1:11" ht="12">
      <c r="A339" s="109">
        <v>8</v>
      </c>
      <c r="E339" s="109">
        <v>8</v>
      </c>
      <c r="F339" s="64"/>
      <c r="G339" s="64"/>
      <c r="H339" s="64"/>
      <c r="I339" s="64"/>
      <c r="J339" s="64"/>
      <c r="K339" s="64"/>
    </row>
    <row r="340" spans="1:11" ht="12">
      <c r="A340" s="109">
        <v>9</v>
      </c>
      <c r="E340" s="109">
        <v>9</v>
      </c>
      <c r="F340" s="64"/>
      <c r="G340" s="64"/>
      <c r="H340" s="64"/>
      <c r="I340" s="64"/>
      <c r="J340" s="64"/>
      <c r="K340" s="64"/>
    </row>
    <row r="341" spans="1:11" ht="12">
      <c r="A341" s="109">
        <v>10</v>
      </c>
      <c r="E341" s="109">
        <v>10</v>
      </c>
      <c r="F341" s="64"/>
      <c r="G341" s="64"/>
      <c r="H341" s="64"/>
      <c r="I341" s="64"/>
      <c r="J341" s="64"/>
      <c r="K341" s="64"/>
    </row>
    <row r="342" spans="1:11" ht="12">
      <c r="A342" s="109">
        <v>11</v>
      </c>
      <c r="E342" s="109">
        <v>11</v>
      </c>
      <c r="F342" s="64"/>
      <c r="G342" s="64"/>
      <c r="H342" s="64"/>
      <c r="I342" s="64"/>
      <c r="J342" s="64"/>
      <c r="K342" s="64"/>
    </row>
    <row r="343" spans="1:11" ht="12">
      <c r="A343" s="109">
        <v>12</v>
      </c>
      <c r="E343" s="109">
        <v>12</v>
      </c>
      <c r="F343" s="64"/>
      <c r="G343" s="64"/>
      <c r="H343" s="64"/>
      <c r="I343" s="64"/>
      <c r="J343" s="64"/>
      <c r="K343" s="64"/>
    </row>
    <row r="344" spans="1:11" ht="12">
      <c r="A344" s="109">
        <v>13</v>
      </c>
      <c r="E344" s="109">
        <v>13</v>
      </c>
      <c r="F344" s="64"/>
      <c r="G344" s="64"/>
      <c r="H344" s="64"/>
      <c r="I344" s="64"/>
      <c r="J344" s="64"/>
      <c r="K344" s="64"/>
    </row>
    <row r="345" spans="1:11" ht="12">
      <c r="A345" s="109">
        <v>14</v>
      </c>
      <c r="C345" s="110" t="s">
        <v>43</v>
      </c>
      <c r="D345" s="111"/>
      <c r="E345" s="109">
        <v>14</v>
      </c>
      <c r="F345" s="64"/>
      <c r="G345" s="64"/>
      <c r="H345" s="64"/>
      <c r="I345" s="64"/>
      <c r="J345" s="64"/>
      <c r="K345" s="64"/>
    </row>
    <row r="346" spans="1:11" ht="12">
      <c r="A346" s="109">
        <v>15</v>
      </c>
      <c r="C346" s="110"/>
      <c r="D346" s="111"/>
      <c r="E346" s="109">
        <v>15</v>
      </c>
      <c r="F346" s="64"/>
      <c r="G346" s="64"/>
      <c r="H346" s="64"/>
      <c r="I346" s="64"/>
      <c r="J346" s="64"/>
      <c r="K346" s="64"/>
    </row>
    <row r="347" spans="1:11" ht="12">
      <c r="A347" s="109">
        <v>16</v>
      </c>
      <c r="E347" s="109">
        <v>16</v>
      </c>
      <c r="F347" s="64"/>
      <c r="G347" s="64"/>
      <c r="H347" s="64"/>
      <c r="I347" s="64"/>
      <c r="J347" s="64"/>
      <c r="K347" s="64"/>
    </row>
    <row r="348" spans="1:11" ht="12">
      <c r="A348" s="109">
        <v>17</v>
      </c>
      <c r="C348" s="16" t="s">
        <v>43</v>
      </c>
      <c r="E348" s="109">
        <v>17</v>
      </c>
      <c r="F348" s="64"/>
      <c r="G348" s="64"/>
      <c r="H348" s="64"/>
      <c r="I348" s="64"/>
      <c r="J348" s="64"/>
      <c r="K348" s="64"/>
    </row>
    <row r="349" spans="1:11" ht="12">
      <c r="A349" s="109">
        <v>18</v>
      </c>
      <c r="E349" s="109">
        <v>18</v>
      </c>
      <c r="F349" s="64"/>
      <c r="G349" s="64"/>
      <c r="H349" s="64"/>
      <c r="I349" s="64"/>
      <c r="J349" s="64" t="s">
        <v>43</v>
      </c>
      <c r="K349" s="64"/>
    </row>
    <row r="350" spans="1:11" ht="12">
      <c r="A350" s="109">
        <v>19</v>
      </c>
      <c r="E350" s="109">
        <v>19</v>
      </c>
      <c r="F350" s="64"/>
      <c r="G350" s="64"/>
      <c r="H350" s="64"/>
      <c r="I350" s="64"/>
      <c r="J350" s="64"/>
      <c r="K350" s="64"/>
    </row>
    <row r="351" spans="1:11" ht="12">
      <c r="A351" s="109"/>
      <c r="C351" s="110"/>
      <c r="E351" s="109"/>
      <c r="F351" s="106" t="s">
        <v>15</v>
      </c>
      <c r="G351" s="28" t="s">
        <v>15</v>
      </c>
      <c r="H351" s="29" t="s">
        <v>15</v>
      </c>
      <c r="I351" s="106" t="s">
        <v>15</v>
      </c>
      <c r="J351" s="28" t="s">
        <v>15</v>
      </c>
      <c r="K351" s="29" t="s">
        <v>15</v>
      </c>
    </row>
    <row r="352" spans="1:11" ht="12">
      <c r="A352" s="109">
        <v>20</v>
      </c>
      <c r="C352" s="110" t="s">
        <v>167</v>
      </c>
      <c r="E352" s="109">
        <v>20</v>
      </c>
      <c r="G352" s="79"/>
      <c r="H352" s="83">
        <f>SUM(H332:H350)</f>
        <v>13720122</v>
      </c>
      <c r="I352" s="83"/>
      <c r="J352" s="79"/>
      <c r="K352" s="83">
        <f>SUM(K332:K350)</f>
        <v>13251670</v>
      </c>
    </row>
    <row r="353" spans="1:11" ht="12">
      <c r="A353" s="112"/>
      <c r="C353" s="16"/>
      <c r="E353" s="59"/>
      <c r="F353" s="106" t="s">
        <v>15</v>
      </c>
      <c r="G353" s="28" t="s">
        <v>15</v>
      </c>
      <c r="H353" s="29" t="s">
        <v>15</v>
      </c>
      <c r="I353" s="106" t="s">
        <v>15</v>
      </c>
      <c r="J353" s="28" t="s">
        <v>15</v>
      </c>
      <c r="K353" s="29" t="s">
        <v>15</v>
      </c>
    </row>
    <row r="354" spans="3:11" ht="12">
      <c r="C354" s="1" t="s">
        <v>168</v>
      </c>
      <c r="F354" s="106"/>
      <c r="G354" s="28"/>
      <c r="H354" s="64"/>
      <c r="I354" s="106"/>
      <c r="J354" s="28"/>
      <c r="K354" s="64"/>
    </row>
    <row r="355" spans="3:11" ht="12">
      <c r="C355" s="1" t="s">
        <v>169</v>
      </c>
      <c r="F355" s="106"/>
      <c r="G355" s="28"/>
      <c r="H355" s="64"/>
      <c r="I355" s="106"/>
      <c r="J355" s="28"/>
      <c r="K355" s="64"/>
    </row>
    <row r="356" ht="12">
      <c r="A356" s="16"/>
    </row>
    <row r="357" spans="1:11" s="49" customFormat="1" ht="12">
      <c r="A357" s="24" t="str">
        <f>$A$83</f>
        <v>Institution No.:  </v>
      </c>
      <c r="E357" s="60"/>
      <c r="G357" s="61"/>
      <c r="H357" s="62"/>
      <c r="J357" s="61"/>
      <c r="K357" s="22" t="s">
        <v>170</v>
      </c>
    </row>
    <row r="358" spans="4:11" s="49" customFormat="1" ht="12">
      <c r="D358" s="76" t="s">
        <v>171</v>
      </c>
      <c r="E358" s="60"/>
      <c r="G358" s="61"/>
      <c r="H358" s="62"/>
      <c r="J358" s="61"/>
      <c r="K358" s="62"/>
    </row>
    <row r="359" spans="1:11" ht="12">
      <c r="A359" s="24" t="str">
        <f>$A$42</f>
        <v>NAME: </v>
      </c>
      <c r="C359" s="1" t="str">
        <f>$D$20</f>
        <v>University of Colorado</v>
      </c>
      <c r="F359" s="108"/>
      <c r="G359" s="102"/>
      <c r="H359" s="64"/>
      <c r="J359" s="21"/>
      <c r="K359" s="26" t="str">
        <f>$K$3</f>
        <v>Date: October 13, 2014</v>
      </c>
    </row>
    <row r="360" spans="1:11" ht="12">
      <c r="A360" s="27" t="s">
        <v>15</v>
      </c>
      <c r="B360" s="27" t="s">
        <v>15</v>
      </c>
      <c r="C360" s="27" t="s">
        <v>15</v>
      </c>
      <c r="D360" s="27" t="s">
        <v>15</v>
      </c>
      <c r="E360" s="27" t="s">
        <v>15</v>
      </c>
      <c r="F360" s="27" t="s">
        <v>15</v>
      </c>
      <c r="G360" s="28" t="s">
        <v>15</v>
      </c>
      <c r="H360" s="29" t="s">
        <v>15</v>
      </c>
      <c r="I360" s="27" t="s">
        <v>15</v>
      </c>
      <c r="J360" s="28" t="s">
        <v>15</v>
      </c>
      <c r="K360" s="29" t="s">
        <v>15</v>
      </c>
    </row>
    <row r="361" spans="1:11" ht="12">
      <c r="A361" s="30" t="s">
        <v>16</v>
      </c>
      <c r="E361" s="30" t="s">
        <v>16</v>
      </c>
      <c r="G361" s="32"/>
      <c r="H361" s="33" t="s">
        <v>18</v>
      </c>
      <c r="I361" s="31"/>
      <c r="J361" s="32"/>
      <c r="K361" s="33" t="s">
        <v>19</v>
      </c>
    </row>
    <row r="362" spans="1:11" ht="12">
      <c r="A362" s="30" t="s">
        <v>20</v>
      </c>
      <c r="C362" s="34" t="s">
        <v>78</v>
      </c>
      <c r="E362" s="30" t="s">
        <v>20</v>
      </c>
      <c r="G362" s="21"/>
      <c r="H362" s="33" t="s">
        <v>23</v>
      </c>
      <c r="J362" s="21"/>
      <c r="K362" s="33" t="s">
        <v>24</v>
      </c>
    </row>
    <row r="363" spans="1:11" ht="12">
      <c r="A363" s="27" t="s">
        <v>15</v>
      </c>
      <c r="B363" s="27" t="s">
        <v>15</v>
      </c>
      <c r="C363" s="27" t="s">
        <v>15</v>
      </c>
      <c r="D363" s="27" t="s">
        <v>15</v>
      </c>
      <c r="E363" s="27" t="s">
        <v>15</v>
      </c>
      <c r="F363" s="27" t="s">
        <v>15</v>
      </c>
      <c r="G363" s="28" t="s">
        <v>15</v>
      </c>
      <c r="H363" s="29" t="s">
        <v>15</v>
      </c>
      <c r="I363" s="27" t="s">
        <v>15</v>
      </c>
      <c r="J363" s="28" t="s">
        <v>15</v>
      </c>
      <c r="K363" s="29" t="s">
        <v>15</v>
      </c>
    </row>
    <row r="364" spans="1:11" ht="12">
      <c r="A364" s="109"/>
      <c r="C364" s="44" t="s">
        <v>172</v>
      </c>
      <c r="E364" s="109"/>
      <c r="G364" s="79"/>
      <c r="H364" s="79"/>
      <c r="I364" s="83"/>
      <c r="J364" s="79"/>
      <c r="K364" s="79"/>
    </row>
    <row r="365" spans="1:11" ht="12">
      <c r="A365" s="109">
        <v>1</v>
      </c>
      <c r="C365" s="113" t="s">
        <v>173</v>
      </c>
      <c r="E365" s="109">
        <v>1</v>
      </c>
      <c r="G365" s="79"/>
      <c r="H365" s="79">
        <v>9901121.88</v>
      </c>
      <c r="I365" s="83"/>
      <c r="J365" s="79"/>
      <c r="K365" s="79">
        <v>10748350</v>
      </c>
    </row>
    <row r="366" spans="1:11" ht="12">
      <c r="A366" s="109">
        <v>2</v>
      </c>
      <c r="C366" s="17" t="s">
        <v>174</v>
      </c>
      <c r="E366" s="109">
        <v>2</v>
      </c>
      <c r="F366" s="17"/>
      <c r="G366" s="87"/>
      <c r="H366" s="87">
        <v>61150088.08</v>
      </c>
      <c r="I366" s="87"/>
      <c r="J366" s="87"/>
      <c r="K366" s="87">
        <v>60477415</v>
      </c>
    </row>
    <row r="367" spans="1:11" ht="12">
      <c r="A367" s="109">
        <v>3</v>
      </c>
      <c r="C367" s="17" t="s">
        <v>175</v>
      </c>
      <c r="E367" s="109">
        <v>3</v>
      </c>
      <c r="F367" s="17"/>
      <c r="G367" s="87"/>
      <c r="H367" s="87">
        <v>11106417.969999999</v>
      </c>
      <c r="I367" s="87"/>
      <c r="J367" s="87"/>
      <c r="K367" s="87">
        <v>11606830</v>
      </c>
    </row>
    <row r="368" spans="1:11" ht="12">
      <c r="A368" s="109">
        <v>4</v>
      </c>
      <c r="C368" s="17" t="s">
        <v>176</v>
      </c>
      <c r="E368" s="109">
        <v>4</v>
      </c>
      <c r="F368" s="17"/>
      <c r="G368" s="87"/>
      <c r="H368" s="87">
        <v>0</v>
      </c>
      <c r="I368" s="87"/>
      <c r="J368" s="87"/>
      <c r="K368" s="87">
        <v>0</v>
      </c>
    </row>
    <row r="369" spans="1:11" ht="12">
      <c r="A369" s="109">
        <v>5</v>
      </c>
      <c r="C369" s="17" t="s">
        <v>177</v>
      </c>
      <c r="E369" s="109">
        <v>5</v>
      </c>
      <c r="F369" s="17"/>
      <c r="G369" s="87"/>
      <c r="H369" s="87"/>
      <c r="I369" s="87"/>
      <c r="J369" s="87"/>
      <c r="K369" s="87"/>
    </row>
    <row r="370" spans="1:11" ht="12">
      <c r="A370" s="109">
        <v>6</v>
      </c>
      <c r="C370" s="17" t="s">
        <v>178</v>
      </c>
      <c r="E370" s="109">
        <v>6</v>
      </c>
      <c r="F370" s="17"/>
      <c r="G370" s="87"/>
      <c r="H370" s="87"/>
      <c r="I370" s="87"/>
      <c r="J370" s="87"/>
      <c r="K370" s="87"/>
    </row>
    <row r="371" spans="1:11" ht="12">
      <c r="A371" s="109">
        <v>7</v>
      </c>
      <c r="C371" s="17" t="s">
        <v>179</v>
      </c>
      <c r="E371" s="109">
        <v>7</v>
      </c>
      <c r="F371" s="17"/>
      <c r="G371" s="87"/>
      <c r="H371" s="87"/>
      <c r="I371" s="87"/>
      <c r="J371" s="87"/>
      <c r="K371" s="87"/>
    </row>
    <row r="372" spans="1:11" ht="12">
      <c r="A372" s="109">
        <v>8</v>
      </c>
      <c r="C372" s="17" t="s">
        <v>180</v>
      </c>
      <c r="E372" s="109">
        <v>8</v>
      </c>
      <c r="F372" s="106"/>
      <c r="G372" s="28"/>
      <c r="H372" s="29"/>
      <c r="I372" s="106"/>
      <c r="J372" s="28"/>
      <c r="K372" s="29"/>
    </row>
    <row r="373" spans="1:11" ht="12">
      <c r="A373" s="109">
        <v>9</v>
      </c>
      <c r="C373" s="17"/>
      <c r="E373" s="109">
        <v>9</v>
      </c>
      <c r="F373" s="106"/>
      <c r="G373" s="28"/>
      <c r="H373" s="29"/>
      <c r="I373" s="106"/>
      <c r="J373" s="28"/>
      <c r="K373" s="29"/>
    </row>
    <row r="374" spans="1:11" ht="12">
      <c r="A374" s="109">
        <v>10</v>
      </c>
      <c r="C374" s="17"/>
      <c r="E374" s="109">
        <v>10</v>
      </c>
      <c r="F374" s="106"/>
      <c r="G374" s="28"/>
      <c r="H374" s="29"/>
      <c r="I374" s="106"/>
      <c r="J374" s="28"/>
      <c r="K374" s="29"/>
    </row>
    <row r="375" spans="1:11" ht="12">
      <c r="A375" s="109">
        <v>11</v>
      </c>
      <c r="C375" s="17"/>
      <c r="E375" s="109">
        <v>11</v>
      </c>
      <c r="F375" s="106"/>
      <c r="G375" s="28"/>
      <c r="H375" s="29"/>
      <c r="I375" s="106"/>
      <c r="J375" s="28"/>
      <c r="K375" s="29"/>
    </row>
    <row r="376" spans="1:11" ht="12">
      <c r="A376" s="109">
        <v>12</v>
      </c>
      <c r="C376" s="17"/>
      <c r="E376" s="109">
        <v>12</v>
      </c>
      <c r="F376" s="106"/>
      <c r="G376" s="28"/>
      <c r="H376" s="29"/>
      <c r="I376" s="106"/>
      <c r="J376" s="28"/>
      <c r="K376" s="29"/>
    </row>
    <row r="377" spans="1:11" ht="12">
      <c r="A377" s="109">
        <v>13</v>
      </c>
      <c r="C377" s="17"/>
      <c r="E377" s="109">
        <v>13</v>
      </c>
      <c r="F377" s="106"/>
      <c r="G377" s="28"/>
      <c r="H377" s="29"/>
      <c r="I377" s="106"/>
      <c r="J377" s="28"/>
      <c r="K377" s="29"/>
    </row>
    <row r="378" spans="1:11" ht="12">
      <c r="A378" s="109">
        <v>14</v>
      </c>
      <c r="C378" s="17"/>
      <c r="E378" s="109">
        <v>14</v>
      </c>
      <c r="F378" s="106"/>
      <c r="G378" s="28"/>
      <c r="H378" s="29"/>
      <c r="I378" s="106"/>
      <c r="J378" s="28"/>
      <c r="K378" s="29"/>
    </row>
    <row r="379" spans="1:11" ht="12">
      <c r="A379" s="109">
        <v>15</v>
      </c>
      <c r="E379" s="109">
        <v>15</v>
      </c>
      <c r="F379" s="17"/>
      <c r="G379" s="87"/>
      <c r="H379" s="87"/>
      <c r="I379" s="87"/>
      <c r="J379" s="87"/>
      <c r="K379" s="87"/>
    </row>
    <row r="380" spans="1:11" ht="12">
      <c r="A380" s="109"/>
      <c r="C380" s="17"/>
      <c r="E380" s="109"/>
      <c r="F380" s="17"/>
      <c r="G380" s="87"/>
      <c r="H380" s="87"/>
      <c r="I380" s="87"/>
      <c r="J380" s="87"/>
      <c r="K380" s="87"/>
    </row>
    <row r="381" spans="1:11" ht="12">
      <c r="A381" s="109">
        <v>16</v>
      </c>
      <c r="C381" s="17" t="s">
        <v>181</v>
      </c>
      <c r="E381" s="109">
        <v>16</v>
      </c>
      <c r="F381" s="17"/>
      <c r="G381" s="87"/>
      <c r="H381" s="87">
        <v>391850.88</v>
      </c>
      <c r="I381" s="87"/>
      <c r="J381" s="87"/>
      <c r="K381" s="87">
        <f>392800</f>
        <v>392800</v>
      </c>
    </row>
    <row r="382" spans="1:11" ht="12">
      <c r="A382" s="109">
        <v>17</v>
      </c>
      <c r="C382" s="17" t="s">
        <v>182</v>
      </c>
      <c r="E382" s="109">
        <v>17</v>
      </c>
      <c r="F382" s="17"/>
      <c r="G382" s="87"/>
      <c r="H382" s="87"/>
      <c r="I382" s="87"/>
      <c r="J382" s="87"/>
      <c r="K382" s="87"/>
    </row>
    <row r="383" spans="1:11" ht="12">
      <c r="A383" s="109">
        <v>18</v>
      </c>
      <c r="C383" s="17" t="s">
        <v>183</v>
      </c>
      <c r="E383" s="109">
        <v>18</v>
      </c>
      <c r="F383" s="17"/>
      <c r="G383" s="87"/>
      <c r="H383" s="87"/>
      <c r="I383" s="87"/>
      <c r="J383" s="87"/>
      <c r="K383" s="87"/>
    </row>
    <row r="384" spans="1:11" ht="12">
      <c r="A384" s="109">
        <v>19</v>
      </c>
      <c r="C384" s="17" t="s">
        <v>43</v>
      </c>
      <c r="E384" s="109">
        <v>19</v>
      </c>
      <c r="F384" s="17"/>
      <c r="G384" s="87"/>
      <c r="H384" s="87"/>
      <c r="I384" s="87"/>
      <c r="J384" s="87"/>
      <c r="K384" s="87"/>
    </row>
    <row r="385" spans="1:11" ht="12">
      <c r="A385" s="1">
        <v>20</v>
      </c>
      <c r="C385" s="17"/>
      <c r="E385" s="1">
        <v>20</v>
      </c>
      <c r="F385" s="106"/>
      <c r="G385" s="28"/>
      <c r="H385" s="29"/>
      <c r="I385" s="106"/>
      <c r="J385" s="28"/>
      <c r="K385" s="29"/>
    </row>
    <row r="386" spans="1:11" ht="12">
      <c r="A386" s="1">
        <v>21</v>
      </c>
      <c r="C386" s="17"/>
      <c r="E386" s="1">
        <v>21</v>
      </c>
      <c r="F386" s="106"/>
      <c r="G386" s="28"/>
      <c r="H386" s="29"/>
      <c r="I386" s="106"/>
      <c r="J386" s="28"/>
      <c r="K386" s="29"/>
    </row>
    <row r="387" spans="1:11" ht="12">
      <c r="A387" s="1">
        <v>22</v>
      </c>
      <c r="C387" s="17"/>
      <c r="E387" s="1">
        <v>22</v>
      </c>
      <c r="F387" s="106"/>
      <c r="G387" s="28"/>
      <c r="H387" s="29"/>
      <c r="I387" s="106"/>
      <c r="J387" s="28"/>
      <c r="K387" s="29"/>
    </row>
    <row r="388" spans="1:11" ht="12">
      <c r="A388" s="1">
        <v>23</v>
      </c>
      <c r="C388" s="17"/>
      <c r="E388" s="1">
        <v>23</v>
      </c>
      <c r="F388" s="106"/>
      <c r="G388" s="28"/>
      <c r="H388" s="29"/>
      <c r="I388" s="106"/>
      <c r="J388" s="28"/>
      <c r="K388" s="29"/>
    </row>
    <row r="389" spans="1:11" ht="12">
      <c r="A389" s="1">
        <v>24</v>
      </c>
      <c r="C389" s="17"/>
      <c r="E389" s="1">
        <v>24</v>
      </c>
      <c r="F389" s="106"/>
      <c r="G389" s="28"/>
      <c r="H389" s="29"/>
      <c r="I389" s="106"/>
      <c r="J389" s="28"/>
      <c r="K389" s="29"/>
    </row>
    <row r="390" spans="1:11" ht="12">
      <c r="A390" s="109"/>
      <c r="C390" s="17"/>
      <c r="E390" s="109"/>
      <c r="F390" s="106" t="s">
        <v>15</v>
      </c>
      <c r="G390" s="28" t="s">
        <v>15</v>
      </c>
      <c r="H390" s="29"/>
      <c r="I390" s="106"/>
      <c r="J390" s="28"/>
      <c r="K390" s="29"/>
    </row>
    <row r="391" spans="1:11" ht="12">
      <c r="A391" s="109">
        <v>25</v>
      </c>
      <c r="C391" s="16" t="s">
        <v>184</v>
      </c>
      <c r="E391" s="109">
        <v>25</v>
      </c>
      <c r="G391" s="79"/>
      <c r="H391" s="83">
        <f>SUM(H365:H389)</f>
        <v>82549478.80999999</v>
      </c>
      <c r="I391" s="83"/>
      <c r="J391" s="79"/>
      <c r="K391" s="83">
        <f>SUM(K365:K389)</f>
        <v>83225395</v>
      </c>
    </row>
    <row r="392" spans="1:11" ht="12">
      <c r="A392" s="109"/>
      <c r="C392" s="16"/>
      <c r="E392" s="109"/>
      <c r="F392" s="106" t="s">
        <v>15</v>
      </c>
      <c r="G392" s="28" t="s">
        <v>15</v>
      </c>
      <c r="H392" s="29"/>
      <c r="I392" s="106"/>
      <c r="J392" s="28"/>
      <c r="K392" s="29"/>
    </row>
    <row r="393" spans="1:11" ht="12">
      <c r="A393" s="109">
        <v>26</v>
      </c>
      <c r="C393" s="16" t="s">
        <v>185</v>
      </c>
      <c r="E393" s="109">
        <v>26</v>
      </c>
      <c r="G393" s="79"/>
      <c r="H393" s="79">
        <v>-5192727.77</v>
      </c>
      <c r="I393" s="83"/>
      <c r="J393" s="79"/>
      <c r="K393" s="79">
        <v>0</v>
      </c>
    </row>
    <row r="394" spans="1:11" ht="12">
      <c r="A394" s="109">
        <v>27</v>
      </c>
      <c r="E394" s="109">
        <v>27</v>
      </c>
      <c r="G394" s="79"/>
      <c r="H394" s="79"/>
      <c r="I394" s="83"/>
      <c r="J394" s="79"/>
      <c r="K394" s="79"/>
    </row>
    <row r="395" spans="1:11" ht="12">
      <c r="A395" s="109">
        <v>28</v>
      </c>
      <c r="E395" s="109">
        <v>28</v>
      </c>
      <c r="G395" s="83"/>
      <c r="H395" s="83"/>
      <c r="I395" s="83"/>
      <c r="J395" s="83"/>
      <c r="K395" s="83"/>
    </row>
    <row r="396" spans="1:11" ht="12">
      <c r="A396" s="109">
        <v>29</v>
      </c>
      <c r="C396" s="1" t="s">
        <v>43</v>
      </c>
      <c r="E396" s="109">
        <v>29</v>
      </c>
      <c r="G396" s="83"/>
      <c r="H396" s="83"/>
      <c r="I396" s="83"/>
      <c r="J396" s="83"/>
      <c r="K396" s="83"/>
    </row>
    <row r="397" spans="1:11" ht="12">
      <c r="A397" s="109"/>
      <c r="C397" s="110"/>
      <c r="E397" s="109"/>
      <c r="F397" s="106" t="s">
        <v>15</v>
      </c>
      <c r="G397" s="28" t="s">
        <v>15</v>
      </c>
      <c r="H397" s="29"/>
      <c r="I397" s="106"/>
      <c r="J397" s="28"/>
      <c r="K397" s="29"/>
    </row>
    <row r="398" spans="1:11" ht="12">
      <c r="A398" s="109">
        <v>30</v>
      </c>
      <c r="C398" s="110" t="s">
        <v>186</v>
      </c>
      <c r="E398" s="109">
        <v>30</v>
      </c>
      <c r="G398" s="79"/>
      <c r="H398" s="83">
        <f>SUM(H391:H396)</f>
        <v>77356751.03999999</v>
      </c>
      <c r="I398" s="83"/>
      <c r="J398" s="79"/>
      <c r="K398" s="83">
        <f>SUM(K391:K396)</f>
        <v>83225395</v>
      </c>
    </row>
    <row r="399" spans="1:11" ht="12">
      <c r="A399" s="112"/>
      <c r="C399" s="16"/>
      <c r="E399" s="59"/>
      <c r="F399" s="106" t="s">
        <v>15</v>
      </c>
      <c r="G399" s="28" t="s">
        <v>15</v>
      </c>
      <c r="H399" s="29" t="s">
        <v>15</v>
      </c>
      <c r="I399" s="106" t="s">
        <v>15</v>
      </c>
      <c r="J399" s="28" t="s">
        <v>15</v>
      </c>
      <c r="K399" s="29" t="s">
        <v>15</v>
      </c>
    </row>
    <row r="400" spans="3:11" ht="12">
      <c r="C400" s="1" t="s">
        <v>168</v>
      </c>
      <c r="F400" s="106"/>
      <c r="G400" s="28"/>
      <c r="H400" s="64"/>
      <c r="I400" s="106"/>
      <c r="J400" s="28"/>
      <c r="K400" s="64"/>
    </row>
    <row r="401" spans="3:11" ht="12">
      <c r="C401" s="1" t="s">
        <v>169</v>
      </c>
      <c r="F401" s="106"/>
      <c r="G401" s="28"/>
      <c r="H401" s="64"/>
      <c r="I401" s="106"/>
      <c r="J401" s="28"/>
      <c r="K401" s="64"/>
    </row>
    <row r="402" spans="3:11" ht="12">
      <c r="C402" s="1" t="s">
        <v>187</v>
      </c>
      <c r="F402" s="106"/>
      <c r="G402" s="28"/>
      <c r="H402" s="64"/>
      <c r="I402" s="106"/>
      <c r="J402" s="28"/>
      <c r="K402" s="64"/>
    </row>
    <row r="403" spans="3:11" ht="12">
      <c r="C403" s="1" t="s">
        <v>188</v>
      </c>
      <c r="F403" s="106"/>
      <c r="G403" s="28"/>
      <c r="H403" s="64"/>
      <c r="I403" s="106"/>
      <c r="J403" s="28"/>
      <c r="K403" s="64"/>
    </row>
    <row r="404" spans="3:11" ht="12">
      <c r="C404" s="1" t="s">
        <v>189</v>
      </c>
      <c r="F404" s="106"/>
      <c r="G404" s="28"/>
      <c r="H404" s="64"/>
      <c r="I404" s="106"/>
      <c r="J404" s="28"/>
      <c r="K404" s="64"/>
    </row>
    <row r="405" spans="3:11" ht="12">
      <c r="C405" s="1" t="s">
        <v>190</v>
      </c>
      <c r="F405" s="106"/>
      <c r="G405" s="28"/>
      <c r="H405" s="64"/>
      <c r="I405" s="106"/>
      <c r="J405" s="28"/>
      <c r="K405" s="64"/>
    </row>
    <row r="406" spans="6:11" ht="12">
      <c r="F406" s="106"/>
      <c r="G406" s="28"/>
      <c r="H406" s="64"/>
      <c r="I406" s="106"/>
      <c r="J406" s="28"/>
      <c r="K406" s="64"/>
    </row>
    <row r="407" spans="1:11" ht="12">
      <c r="A407" s="112"/>
      <c r="C407" s="16"/>
      <c r="E407" s="59"/>
      <c r="F407" s="106"/>
      <c r="G407" s="28"/>
      <c r="H407" s="29"/>
      <c r="I407" s="106"/>
      <c r="J407" s="28"/>
      <c r="K407" s="29"/>
    </row>
    <row r="410" spans="1:11" s="49" customFormat="1" ht="12">
      <c r="A410" s="24" t="str">
        <f>$A$83</f>
        <v>Institution No.:  </v>
      </c>
      <c r="E410" s="60"/>
      <c r="G410" s="61"/>
      <c r="H410" s="62"/>
      <c r="J410" s="61"/>
      <c r="K410" s="22" t="s">
        <v>191</v>
      </c>
    </row>
    <row r="411" spans="1:11" ht="12.75" customHeight="1">
      <c r="A411" s="63" t="s">
        <v>192</v>
      </c>
      <c r="B411" s="63"/>
      <c r="C411" s="63"/>
      <c r="D411" s="63"/>
      <c r="E411" s="63"/>
      <c r="F411" s="63"/>
      <c r="G411" s="63"/>
      <c r="H411" s="63"/>
      <c r="I411" s="63"/>
      <c r="J411" s="63"/>
      <c r="K411" s="63"/>
    </row>
    <row r="412" spans="1:11" ht="12">
      <c r="A412" s="24" t="str">
        <f>$A$42</f>
        <v>NAME: </v>
      </c>
      <c r="C412" s="1" t="str">
        <f>$D$20</f>
        <v>University of Colorado</v>
      </c>
      <c r="H412" s="64"/>
      <c r="J412" s="21"/>
      <c r="K412" s="26" t="str">
        <f>$K$3</f>
        <v>Date: October 13, 2014</v>
      </c>
    </row>
    <row r="413" spans="1:11" ht="12">
      <c r="A413" s="27" t="s">
        <v>15</v>
      </c>
      <c r="B413" s="27" t="s">
        <v>15</v>
      </c>
      <c r="C413" s="27" t="s">
        <v>15</v>
      </c>
      <c r="D413" s="27" t="s">
        <v>15</v>
      </c>
      <c r="E413" s="27" t="s">
        <v>15</v>
      </c>
      <c r="F413" s="27" t="s">
        <v>15</v>
      </c>
      <c r="G413" s="28" t="s">
        <v>15</v>
      </c>
      <c r="H413" s="29" t="s">
        <v>15</v>
      </c>
      <c r="I413" s="27" t="s">
        <v>15</v>
      </c>
      <c r="J413" s="28" t="s">
        <v>15</v>
      </c>
      <c r="K413" s="29" t="s">
        <v>15</v>
      </c>
    </row>
    <row r="414" spans="1:11" ht="12">
      <c r="A414" s="30" t="s">
        <v>16</v>
      </c>
      <c r="E414" s="30" t="s">
        <v>16</v>
      </c>
      <c r="F414" s="31"/>
      <c r="G414" s="32"/>
      <c r="H414" s="33" t="s">
        <v>18</v>
      </c>
      <c r="I414" s="31"/>
      <c r="J414" s="32"/>
      <c r="K414" s="33" t="s">
        <v>19</v>
      </c>
    </row>
    <row r="415" spans="1:11" ht="12">
      <c r="A415" s="30" t="s">
        <v>20</v>
      </c>
      <c r="C415" s="34" t="s">
        <v>78</v>
      </c>
      <c r="E415" s="30" t="s">
        <v>20</v>
      </c>
      <c r="F415" s="31"/>
      <c r="G415" s="32"/>
      <c r="H415" s="33" t="s">
        <v>23</v>
      </c>
      <c r="I415" s="31"/>
      <c r="J415" s="32"/>
      <c r="K415" s="33" t="s">
        <v>24</v>
      </c>
    </row>
    <row r="416" spans="1:11" ht="12">
      <c r="A416" s="27" t="s">
        <v>15</v>
      </c>
      <c r="B416" s="27" t="s">
        <v>15</v>
      </c>
      <c r="C416" s="27" t="s">
        <v>15</v>
      </c>
      <c r="D416" s="27" t="s">
        <v>15</v>
      </c>
      <c r="E416" s="27" t="s">
        <v>15</v>
      </c>
      <c r="F416" s="27" t="s">
        <v>15</v>
      </c>
      <c r="G416" s="28" t="s">
        <v>15</v>
      </c>
      <c r="H416" s="29" t="s">
        <v>15</v>
      </c>
      <c r="I416" s="27" t="s">
        <v>15</v>
      </c>
      <c r="J416" s="28" t="s">
        <v>15</v>
      </c>
      <c r="K416" s="29" t="s">
        <v>15</v>
      </c>
    </row>
    <row r="417" spans="1:11" ht="12">
      <c r="A417" s="114">
        <v>1</v>
      </c>
      <c r="C417" s="16" t="s">
        <v>193</v>
      </c>
      <c r="E417" s="114">
        <v>1</v>
      </c>
      <c r="F417" s="17"/>
      <c r="G417" s="18"/>
      <c r="I417" s="17"/>
      <c r="J417" s="18"/>
      <c r="K417" s="19"/>
    </row>
    <row r="418" spans="1:11" ht="12">
      <c r="A418" s="114">
        <f aca="true" t="shared" si="0" ref="A418:A440">(A417+1)</f>
        <v>2</v>
      </c>
      <c r="C418" s="16" t="s">
        <v>194</v>
      </c>
      <c r="E418" s="114">
        <f aca="true" t="shared" si="1" ref="E418:E440">(E417+1)</f>
        <v>2</v>
      </c>
      <c r="F418" s="17"/>
      <c r="G418" s="115"/>
      <c r="H418" s="115"/>
      <c r="I418" s="115"/>
      <c r="J418" s="115"/>
      <c r="K418" s="115"/>
    </row>
    <row r="419" spans="1:11" ht="12">
      <c r="A419" s="114">
        <f t="shared" si="0"/>
        <v>3</v>
      </c>
      <c r="C419" s="16"/>
      <c r="E419" s="114">
        <f t="shared" si="1"/>
        <v>3</v>
      </c>
      <c r="F419" s="17"/>
      <c r="G419" s="115"/>
      <c r="H419" s="115"/>
      <c r="I419" s="115"/>
      <c r="J419" s="115"/>
      <c r="K419" s="115"/>
    </row>
    <row r="420" spans="1:11" ht="12">
      <c r="A420" s="114">
        <f t="shared" si="0"/>
        <v>4</v>
      </c>
      <c r="C420" s="16"/>
      <c r="E420" s="114">
        <f t="shared" si="1"/>
        <v>4</v>
      </c>
      <c r="F420" s="17"/>
      <c r="G420" s="115"/>
      <c r="H420" s="115"/>
      <c r="I420" s="115"/>
      <c r="J420" s="115"/>
      <c r="K420" s="115"/>
    </row>
    <row r="421" spans="1:11" ht="12">
      <c r="A421" s="114">
        <f t="shared" si="0"/>
        <v>5</v>
      </c>
      <c r="C421" s="17"/>
      <c r="E421" s="114">
        <f t="shared" si="1"/>
        <v>5</v>
      </c>
      <c r="F421" s="17"/>
      <c r="G421" s="115"/>
      <c r="H421" s="115"/>
      <c r="I421" s="115"/>
      <c r="J421" s="115"/>
      <c r="K421" s="115"/>
    </row>
    <row r="422" spans="1:11" ht="12">
      <c r="A422" s="114">
        <f t="shared" si="0"/>
        <v>6</v>
      </c>
      <c r="C422" s="17"/>
      <c r="E422" s="114">
        <f t="shared" si="1"/>
        <v>6</v>
      </c>
      <c r="F422" s="17"/>
      <c r="G422" s="115"/>
      <c r="H422" s="115"/>
      <c r="I422" s="115"/>
      <c r="J422" s="115"/>
      <c r="K422" s="115"/>
    </row>
    <row r="423" spans="1:11" ht="12">
      <c r="A423" s="114">
        <f t="shared" si="0"/>
        <v>7</v>
      </c>
      <c r="C423" s="16"/>
      <c r="E423" s="114">
        <f t="shared" si="1"/>
        <v>7</v>
      </c>
      <c r="F423" s="17"/>
      <c r="G423" s="115"/>
      <c r="H423" s="115"/>
      <c r="I423" s="115"/>
      <c r="J423" s="115"/>
      <c r="K423" s="115"/>
    </row>
    <row r="424" spans="1:11" ht="12">
      <c r="A424" s="114">
        <f t="shared" si="0"/>
        <v>8</v>
      </c>
      <c r="C424" s="17"/>
      <c r="E424" s="114">
        <f t="shared" si="1"/>
        <v>8</v>
      </c>
      <c r="F424" s="17"/>
      <c r="G424" s="115"/>
      <c r="H424" s="115"/>
      <c r="I424" s="115"/>
      <c r="J424" s="115"/>
      <c r="K424" s="115"/>
    </row>
    <row r="425" spans="1:11" ht="12">
      <c r="A425" s="114">
        <f t="shared" si="0"/>
        <v>9</v>
      </c>
      <c r="C425" s="17"/>
      <c r="E425" s="114">
        <f t="shared" si="1"/>
        <v>9</v>
      </c>
      <c r="F425" s="17"/>
      <c r="G425" s="115"/>
      <c r="H425" s="115"/>
      <c r="I425" s="115"/>
      <c r="J425" s="115"/>
      <c r="K425" s="115"/>
    </row>
    <row r="426" spans="1:11" ht="12">
      <c r="A426" s="114">
        <f t="shared" si="0"/>
        <v>10</v>
      </c>
      <c r="E426" s="114">
        <f t="shared" si="1"/>
        <v>10</v>
      </c>
      <c r="F426" s="17"/>
      <c r="G426" s="115"/>
      <c r="H426" s="115"/>
      <c r="I426" s="115"/>
      <c r="J426" s="115"/>
      <c r="K426" s="115"/>
    </row>
    <row r="427" spans="1:11" ht="12">
      <c r="A427" s="114">
        <f t="shared" si="0"/>
        <v>11</v>
      </c>
      <c r="E427" s="114">
        <f t="shared" si="1"/>
        <v>11</v>
      </c>
      <c r="F427" s="17"/>
      <c r="G427" s="115"/>
      <c r="H427" s="115"/>
      <c r="I427" s="115"/>
      <c r="J427" s="115"/>
      <c r="K427" s="115"/>
    </row>
    <row r="428" spans="1:11" ht="12">
      <c r="A428" s="114">
        <f t="shared" si="0"/>
        <v>12</v>
      </c>
      <c r="E428" s="114">
        <f t="shared" si="1"/>
        <v>12</v>
      </c>
      <c r="F428" s="17"/>
      <c r="G428" s="115"/>
      <c r="H428" s="115"/>
      <c r="I428" s="115"/>
      <c r="J428" s="115"/>
      <c r="K428" s="115"/>
    </row>
    <row r="429" spans="1:11" ht="12">
      <c r="A429" s="114">
        <f t="shared" si="0"/>
        <v>13</v>
      </c>
      <c r="C429" s="17"/>
      <c r="E429" s="114">
        <f t="shared" si="1"/>
        <v>13</v>
      </c>
      <c r="F429" s="17"/>
      <c r="G429" s="115"/>
      <c r="H429" s="115"/>
      <c r="I429" s="115"/>
      <c r="J429" s="115"/>
      <c r="K429" s="115"/>
    </row>
    <row r="430" spans="1:11" ht="12">
      <c r="A430" s="114">
        <f t="shared" si="0"/>
        <v>14</v>
      </c>
      <c r="C430" s="17" t="s">
        <v>195</v>
      </c>
      <c r="E430" s="114">
        <f t="shared" si="1"/>
        <v>14</v>
      </c>
      <c r="F430" s="17"/>
      <c r="G430" s="115"/>
      <c r="H430" s="115"/>
      <c r="I430" s="115"/>
      <c r="J430" s="115"/>
      <c r="K430" s="115"/>
    </row>
    <row r="431" spans="1:11" ht="12">
      <c r="A431" s="114">
        <f t="shared" si="0"/>
        <v>15</v>
      </c>
      <c r="C431" s="17"/>
      <c r="E431" s="114">
        <f t="shared" si="1"/>
        <v>15</v>
      </c>
      <c r="F431" s="17"/>
      <c r="G431" s="115"/>
      <c r="H431" s="115"/>
      <c r="I431" s="115"/>
      <c r="J431" s="115"/>
      <c r="K431" s="115"/>
    </row>
    <row r="432" spans="1:11" ht="12">
      <c r="A432" s="114">
        <f t="shared" si="0"/>
        <v>16</v>
      </c>
      <c r="C432" s="17"/>
      <c r="E432" s="114">
        <f t="shared" si="1"/>
        <v>16</v>
      </c>
      <c r="F432" s="17"/>
      <c r="G432" s="115"/>
      <c r="H432" s="115"/>
      <c r="I432" s="115"/>
      <c r="J432" s="115"/>
      <c r="K432" s="115"/>
    </row>
    <row r="433" spans="1:11" ht="12">
      <c r="A433" s="114">
        <f t="shared" si="0"/>
        <v>17</v>
      </c>
      <c r="C433" s="17"/>
      <c r="E433" s="114">
        <f t="shared" si="1"/>
        <v>17</v>
      </c>
      <c r="F433" s="17"/>
      <c r="G433" s="115"/>
      <c r="H433" s="115"/>
      <c r="I433" s="115"/>
      <c r="J433" s="115"/>
      <c r="K433" s="115"/>
    </row>
    <row r="434" spans="1:11" ht="12">
      <c r="A434" s="114">
        <f t="shared" si="0"/>
        <v>18</v>
      </c>
      <c r="C434" s="17"/>
      <c r="E434" s="114">
        <f t="shared" si="1"/>
        <v>18</v>
      </c>
      <c r="F434" s="17"/>
      <c r="G434" s="115"/>
      <c r="H434" s="115"/>
      <c r="I434" s="115"/>
      <c r="J434" s="115"/>
      <c r="K434" s="115"/>
    </row>
    <row r="435" spans="1:11" ht="12">
      <c r="A435" s="114">
        <f t="shared" si="0"/>
        <v>19</v>
      </c>
      <c r="C435" s="17"/>
      <c r="E435" s="114">
        <f t="shared" si="1"/>
        <v>19</v>
      </c>
      <c r="F435" s="17"/>
      <c r="G435" s="115"/>
      <c r="H435" s="115"/>
      <c r="I435" s="115"/>
      <c r="J435" s="115"/>
      <c r="K435" s="115"/>
    </row>
    <row r="436" spans="1:11" ht="12">
      <c r="A436" s="114">
        <f t="shared" si="0"/>
        <v>20</v>
      </c>
      <c r="C436" s="17"/>
      <c r="E436" s="114">
        <f t="shared" si="1"/>
        <v>20</v>
      </c>
      <c r="F436" s="17"/>
      <c r="G436" s="115"/>
      <c r="H436" s="115"/>
      <c r="I436" s="115"/>
      <c r="J436" s="115"/>
      <c r="K436" s="115"/>
    </row>
    <row r="437" spans="1:11" ht="12">
      <c r="A437" s="114">
        <f t="shared" si="0"/>
        <v>21</v>
      </c>
      <c r="C437" s="17"/>
      <c r="E437" s="114">
        <f t="shared" si="1"/>
        <v>21</v>
      </c>
      <c r="F437" s="17"/>
      <c r="G437" s="115"/>
      <c r="H437" s="115"/>
      <c r="I437" s="115"/>
      <c r="J437" s="115"/>
      <c r="K437" s="115"/>
    </row>
    <row r="438" spans="1:11" ht="12">
      <c r="A438" s="114">
        <f t="shared" si="0"/>
        <v>22</v>
      </c>
      <c r="C438" s="17"/>
      <c r="E438" s="114">
        <f t="shared" si="1"/>
        <v>22</v>
      </c>
      <c r="F438" s="17"/>
      <c r="G438" s="115"/>
      <c r="H438" s="115"/>
      <c r="I438" s="115"/>
      <c r="J438" s="115"/>
      <c r="K438" s="115"/>
    </row>
    <row r="439" spans="1:11" ht="12">
      <c r="A439" s="114">
        <f t="shared" si="0"/>
        <v>23</v>
      </c>
      <c r="C439" s="17"/>
      <c r="E439" s="114">
        <f t="shared" si="1"/>
        <v>23</v>
      </c>
      <c r="F439" s="17"/>
      <c r="G439" s="115"/>
      <c r="H439" s="115"/>
      <c r="I439" s="115"/>
      <c r="J439" s="115"/>
      <c r="K439" s="115"/>
    </row>
    <row r="440" spans="1:11" ht="12">
      <c r="A440" s="114">
        <f t="shared" si="0"/>
        <v>24</v>
      </c>
      <c r="C440" s="17"/>
      <c r="E440" s="114">
        <f t="shared" si="1"/>
        <v>24</v>
      </c>
      <c r="F440" s="17"/>
      <c r="G440" s="115"/>
      <c r="H440" s="115"/>
      <c r="I440" s="115"/>
      <c r="J440" s="115"/>
      <c r="K440" s="115"/>
    </row>
    <row r="441" spans="1:11" ht="12">
      <c r="A441" s="116"/>
      <c r="E441" s="116"/>
      <c r="F441" s="106" t="s">
        <v>15</v>
      </c>
      <c r="G441" s="28" t="s">
        <v>15</v>
      </c>
      <c r="H441" s="29"/>
      <c r="I441" s="106"/>
      <c r="J441" s="28"/>
      <c r="K441" s="29"/>
    </row>
    <row r="442" spans="1:11" ht="12">
      <c r="A442" s="114">
        <f>(A440+1)</f>
        <v>25</v>
      </c>
      <c r="C442" s="16" t="s">
        <v>196</v>
      </c>
      <c r="E442" s="114">
        <f>(E440+1)</f>
        <v>25</v>
      </c>
      <c r="G442" s="117"/>
      <c r="H442" s="118">
        <f>SUM(H417:H440)</f>
        <v>0</v>
      </c>
      <c r="I442" s="118"/>
      <c r="J442" s="117"/>
      <c r="K442" s="118">
        <f>SUM(K417:K440)</f>
        <v>0</v>
      </c>
    </row>
    <row r="443" spans="1:11" ht="12">
      <c r="A443" s="114"/>
      <c r="C443" s="16"/>
      <c r="E443" s="114"/>
      <c r="F443" s="106" t="s">
        <v>15</v>
      </c>
      <c r="G443" s="28" t="s">
        <v>15</v>
      </c>
      <c r="H443" s="29"/>
      <c r="I443" s="106"/>
      <c r="J443" s="28"/>
      <c r="K443" s="29"/>
    </row>
    <row r="444" ht="12">
      <c r="E444" s="59"/>
    </row>
    <row r="445" ht="12">
      <c r="E445" s="59"/>
    </row>
    <row r="447" spans="5:11" ht="12">
      <c r="E447" s="59"/>
      <c r="G447" s="21"/>
      <c r="H447" s="64"/>
      <c r="J447" s="21"/>
      <c r="K447" s="64"/>
    </row>
    <row r="448" spans="1:11" s="49" customFormat="1" ht="12">
      <c r="A448" s="24" t="str">
        <f>$A$83</f>
        <v>Institution No.:  </v>
      </c>
      <c r="E448" s="60"/>
      <c r="G448" s="61"/>
      <c r="H448" s="62"/>
      <c r="J448" s="61"/>
      <c r="K448" s="22" t="s">
        <v>197</v>
      </c>
    </row>
    <row r="449" spans="1:11" s="49" customFormat="1" ht="12">
      <c r="A449" s="119" t="s">
        <v>198</v>
      </c>
      <c r="B449" s="119"/>
      <c r="C449" s="119"/>
      <c r="D449" s="119"/>
      <c r="E449" s="119"/>
      <c r="F449" s="119"/>
      <c r="G449" s="119"/>
      <c r="H449" s="119"/>
      <c r="I449" s="119"/>
      <c r="J449" s="119"/>
      <c r="K449" s="119"/>
    </row>
    <row r="450" spans="1:11" ht="12">
      <c r="A450" s="24" t="str">
        <f>$A$42</f>
        <v>NAME: </v>
      </c>
      <c r="C450" s="1" t="str">
        <f>$D$20</f>
        <v>University of Colorado</v>
      </c>
      <c r="G450" s="120"/>
      <c r="H450" s="64"/>
      <c r="J450" s="21"/>
      <c r="K450" s="26" t="str">
        <f>$K$3</f>
        <v>Date: October 13, 2014</v>
      </c>
    </row>
    <row r="451" spans="1:11" ht="12">
      <c r="A451" s="27" t="s">
        <v>15</v>
      </c>
      <c r="B451" s="27" t="s">
        <v>15</v>
      </c>
      <c r="C451" s="27" t="s">
        <v>15</v>
      </c>
      <c r="D451" s="27" t="s">
        <v>15</v>
      </c>
      <c r="E451" s="27" t="s">
        <v>15</v>
      </c>
      <c r="F451" s="27" t="s">
        <v>15</v>
      </c>
      <c r="G451" s="28" t="s">
        <v>15</v>
      </c>
      <c r="H451" s="29" t="s">
        <v>15</v>
      </c>
      <c r="I451" s="27" t="s">
        <v>15</v>
      </c>
      <c r="J451" s="28" t="s">
        <v>15</v>
      </c>
      <c r="K451" s="29" t="s">
        <v>15</v>
      </c>
    </row>
    <row r="452" spans="1:11" ht="12">
      <c r="A452" s="30" t="s">
        <v>16</v>
      </c>
      <c r="E452" s="30" t="s">
        <v>16</v>
      </c>
      <c r="F452" s="31"/>
      <c r="G452" s="32"/>
      <c r="H452" s="33" t="s">
        <v>18</v>
      </c>
      <c r="I452" s="31"/>
      <c r="J452" s="32"/>
      <c r="K452" s="33" t="s">
        <v>19</v>
      </c>
    </row>
    <row r="453" spans="1:11" ht="12">
      <c r="A453" s="30" t="s">
        <v>20</v>
      </c>
      <c r="C453" s="34" t="s">
        <v>78</v>
      </c>
      <c r="E453" s="30" t="s">
        <v>20</v>
      </c>
      <c r="F453" s="31"/>
      <c r="G453" s="32" t="s">
        <v>22</v>
      </c>
      <c r="H453" s="33" t="s">
        <v>23</v>
      </c>
      <c r="I453" s="31"/>
      <c r="J453" s="32" t="s">
        <v>22</v>
      </c>
      <c r="K453" s="33" t="s">
        <v>24</v>
      </c>
    </row>
    <row r="454" spans="1:11" ht="12">
      <c r="A454" s="27" t="s">
        <v>15</v>
      </c>
      <c r="B454" s="27" t="s">
        <v>15</v>
      </c>
      <c r="C454" s="27" t="s">
        <v>15</v>
      </c>
      <c r="D454" s="27" t="s">
        <v>15</v>
      </c>
      <c r="E454" s="27" t="s">
        <v>15</v>
      </c>
      <c r="F454" s="27" t="s">
        <v>15</v>
      </c>
      <c r="G454" s="28" t="s">
        <v>15</v>
      </c>
      <c r="H454" s="29" t="s">
        <v>15</v>
      </c>
      <c r="I454" s="27" t="s">
        <v>15</v>
      </c>
      <c r="J454" s="28" t="s">
        <v>15</v>
      </c>
      <c r="K454" s="29" t="s">
        <v>15</v>
      </c>
    </row>
    <row r="455" spans="1:11" ht="12">
      <c r="A455" s="15">
        <v>1</v>
      </c>
      <c r="B455" s="27"/>
      <c r="C455" s="16" t="s">
        <v>199</v>
      </c>
      <c r="D455" s="27"/>
      <c r="E455" s="15">
        <v>1</v>
      </c>
      <c r="F455" s="27"/>
      <c r="G455" s="121">
        <v>363.77000000000004</v>
      </c>
      <c r="H455" s="345">
        <v>45236912.080000006</v>
      </c>
      <c r="I455" s="121"/>
      <c r="J455" s="121">
        <v>367.231454727844</v>
      </c>
      <c r="K455" s="346">
        <v>47037385</v>
      </c>
    </row>
    <row r="456" spans="1:11" ht="12">
      <c r="A456" s="15">
        <v>2</v>
      </c>
      <c r="B456" s="27"/>
      <c r="C456" s="16" t="s">
        <v>200</v>
      </c>
      <c r="D456" s="27"/>
      <c r="E456" s="15">
        <v>2</v>
      </c>
      <c r="F456" s="27"/>
      <c r="G456" s="28"/>
      <c r="H456" s="345">
        <v>12048134.830000002</v>
      </c>
      <c r="I456" s="27"/>
      <c r="J456" s="121"/>
      <c r="K456" s="347">
        <v>13597788</v>
      </c>
    </row>
    <row r="457" spans="1:11" ht="12">
      <c r="A457" s="15">
        <v>3</v>
      </c>
      <c r="C457" s="16" t="s">
        <v>201</v>
      </c>
      <c r="E457" s="15">
        <v>3</v>
      </c>
      <c r="F457" s="17"/>
      <c r="G457" s="121"/>
      <c r="H457" s="345"/>
      <c r="I457" s="123"/>
      <c r="J457" s="121"/>
      <c r="K457" s="123"/>
    </row>
    <row r="458" spans="1:11" ht="12">
      <c r="A458" s="15">
        <v>4</v>
      </c>
      <c r="C458" s="16" t="s">
        <v>202</v>
      </c>
      <c r="E458" s="15">
        <v>4</v>
      </c>
      <c r="F458" s="17"/>
      <c r="G458" s="121"/>
      <c r="H458" s="345"/>
      <c r="I458" s="123"/>
      <c r="J458" s="121"/>
      <c r="K458" s="123"/>
    </row>
    <row r="459" spans="1:11" ht="12">
      <c r="A459" s="15">
        <v>5</v>
      </c>
      <c r="C459" s="16" t="s">
        <v>203</v>
      </c>
      <c r="E459" s="15">
        <v>5</v>
      </c>
      <c r="F459" s="17"/>
      <c r="G459" s="121">
        <f>G455+G457</f>
        <v>363.77000000000004</v>
      </c>
      <c r="H459" s="345">
        <f>SUM(H455:H458)</f>
        <v>57285046.91000001</v>
      </c>
      <c r="I459" s="123"/>
      <c r="J459" s="121">
        <f>SUM(J455:J458)</f>
        <v>367.231454727844</v>
      </c>
      <c r="K459" s="346">
        <f>SUM(K455:K458)</f>
        <v>60635173</v>
      </c>
    </row>
    <row r="460" spans="1:11" ht="12">
      <c r="A460" s="15">
        <v>6</v>
      </c>
      <c r="C460" s="16" t="s">
        <v>204</v>
      </c>
      <c r="E460" s="15">
        <v>6</v>
      </c>
      <c r="F460" s="17"/>
      <c r="G460" s="121">
        <v>177.11</v>
      </c>
      <c r="H460" s="345">
        <v>11861261.41</v>
      </c>
      <c r="I460" s="123"/>
      <c r="J460" s="121">
        <v>171.71448412805984</v>
      </c>
      <c r="K460" s="346">
        <v>11844915</v>
      </c>
    </row>
    <row r="461" spans="1:11" ht="12">
      <c r="A461" s="15">
        <v>7</v>
      </c>
      <c r="C461" s="16" t="s">
        <v>205</v>
      </c>
      <c r="E461" s="15">
        <v>7</v>
      </c>
      <c r="F461" s="17"/>
      <c r="G461" s="121"/>
      <c r="H461" s="345">
        <v>3840422.71</v>
      </c>
      <c r="I461" s="123"/>
      <c r="J461" s="121"/>
      <c r="K461" s="346">
        <v>2967196</v>
      </c>
    </row>
    <row r="462" spans="1:11" ht="12">
      <c r="A462" s="15">
        <v>8</v>
      </c>
      <c r="C462" s="16" t="s">
        <v>206</v>
      </c>
      <c r="E462" s="15">
        <v>8</v>
      </c>
      <c r="F462" s="17"/>
      <c r="G462" s="121">
        <f>G459+G460+G461</f>
        <v>540.8800000000001</v>
      </c>
      <c r="H462" s="345">
        <f>H459+H460+H461</f>
        <v>72986731.03</v>
      </c>
      <c r="I462" s="121"/>
      <c r="J462" s="121">
        <f>J459+J460+J461</f>
        <v>538.9459388559038</v>
      </c>
      <c r="K462" s="346">
        <f>K459+K460+K461</f>
        <v>75447284</v>
      </c>
    </row>
    <row r="463" spans="1:11" ht="12">
      <c r="A463" s="15">
        <v>9</v>
      </c>
      <c r="E463" s="15">
        <v>9</v>
      </c>
      <c r="F463" s="17"/>
      <c r="G463" s="121"/>
      <c r="H463" s="345"/>
      <c r="I463" s="118"/>
      <c r="J463" s="121"/>
      <c r="K463" s="123"/>
    </row>
    <row r="464" spans="1:11" ht="12">
      <c r="A464" s="15">
        <v>10</v>
      </c>
      <c r="C464" s="16" t="s">
        <v>207</v>
      </c>
      <c r="E464" s="15">
        <v>10</v>
      </c>
      <c r="F464" s="17"/>
      <c r="G464" s="121"/>
      <c r="H464" s="345"/>
      <c r="I464" s="123"/>
      <c r="J464" s="121">
        <v>0</v>
      </c>
      <c r="K464" s="123">
        <v>0</v>
      </c>
    </row>
    <row r="465" spans="1:11" ht="12">
      <c r="A465" s="15">
        <v>11</v>
      </c>
      <c r="C465" s="16" t="s">
        <v>208</v>
      </c>
      <c r="E465" s="15">
        <v>11</v>
      </c>
      <c r="F465" s="17"/>
      <c r="G465" s="121">
        <v>114.43</v>
      </c>
      <c r="H465" s="345">
        <v>5550797.36</v>
      </c>
      <c r="I465" s="123"/>
      <c r="J465" s="121">
        <v>114.15942332404072</v>
      </c>
      <c r="K465" s="123">
        <v>5709340</v>
      </c>
    </row>
    <row r="466" spans="1:11" ht="12">
      <c r="A466" s="15">
        <v>12</v>
      </c>
      <c r="C466" s="16" t="s">
        <v>209</v>
      </c>
      <c r="E466" s="15">
        <v>12</v>
      </c>
      <c r="F466" s="17"/>
      <c r="G466" s="121"/>
      <c r="H466" s="345">
        <v>1997593.47</v>
      </c>
      <c r="I466" s="123"/>
      <c r="J466" s="121"/>
      <c r="K466" s="123">
        <v>2143618</v>
      </c>
    </row>
    <row r="467" spans="1:11" ht="12">
      <c r="A467" s="15">
        <v>13</v>
      </c>
      <c r="C467" s="16" t="s">
        <v>210</v>
      </c>
      <c r="E467" s="15">
        <v>13</v>
      </c>
      <c r="F467" s="17"/>
      <c r="G467" s="121">
        <f>SUM(G464:G466)</f>
        <v>114.43</v>
      </c>
      <c r="H467" s="345">
        <f>SUM(H464:H466)</f>
        <v>7548390.83</v>
      </c>
      <c r="I467" s="117"/>
      <c r="J467" s="121">
        <f>SUM(J464:J466)</f>
        <v>114.15942332404072</v>
      </c>
      <c r="K467" s="123">
        <f>SUM(K464:K466)</f>
        <v>7852958</v>
      </c>
    </row>
    <row r="468" spans="1:11" ht="12">
      <c r="A468" s="15">
        <v>14</v>
      </c>
      <c r="E468" s="15">
        <v>14</v>
      </c>
      <c r="F468" s="17"/>
      <c r="G468" s="124"/>
      <c r="H468" s="345"/>
      <c r="I468" s="118"/>
      <c r="J468" s="121"/>
      <c r="K468" s="123"/>
    </row>
    <row r="469" spans="1:11" ht="12">
      <c r="A469" s="15">
        <v>15</v>
      </c>
      <c r="C469" s="16" t="s">
        <v>211</v>
      </c>
      <c r="E469" s="15">
        <v>15</v>
      </c>
      <c r="G469" s="125">
        <f>SUM(G462+G467)</f>
        <v>655.3100000000002</v>
      </c>
      <c r="H469" s="348">
        <f>SUM(H462+H467)</f>
        <v>80535121.86</v>
      </c>
      <c r="I469" s="118"/>
      <c r="J469" s="121">
        <f>SUM(J462+J467)</f>
        <v>653.1053621799446</v>
      </c>
      <c r="K469" s="118">
        <f>SUM(K462+K467)</f>
        <v>83300242</v>
      </c>
    </row>
    <row r="470" spans="1:11" ht="12">
      <c r="A470" s="15">
        <v>16</v>
      </c>
      <c r="E470" s="15">
        <v>16</v>
      </c>
      <c r="G470" s="125"/>
      <c r="H470" s="348"/>
      <c r="I470" s="118"/>
      <c r="J470" s="121"/>
      <c r="K470" s="118"/>
    </row>
    <row r="471" spans="1:11" ht="12">
      <c r="A471" s="15">
        <v>17</v>
      </c>
      <c r="C471" s="16" t="s">
        <v>212</v>
      </c>
      <c r="E471" s="15">
        <v>17</v>
      </c>
      <c r="F471" s="17"/>
      <c r="G471" s="121"/>
      <c r="H471" s="345">
        <v>824584.4</v>
      </c>
      <c r="I471" s="123"/>
      <c r="J471" s="349"/>
      <c r="K471" s="123">
        <v>879115</v>
      </c>
    </row>
    <row r="472" spans="1:11" ht="12">
      <c r="A472" s="15">
        <v>18</v>
      </c>
      <c r="E472" s="15">
        <v>18</v>
      </c>
      <c r="F472" s="17"/>
      <c r="G472" s="121"/>
      <c r="H472" s="345"/>
      <c r="I472" s="123"/>
      <c r="J472" s="349"/>
      <c r="K472" s="123"/>
    </row>
    <row r="473" spans="1:11" ht="12">
      <c r="A473" s="15">
        <v>19</v>
      </c>
      <c r="C473" s="16" t="s">
        <v>213</v>
      </c>
      <c r="E473" s="15">
        <v>19</v>
      </c>
      <c r="F473" s="17"/>
      <c r="G473" s="121"/>
      <c r="H473" s="345">
        <v>2142805.39</v>
      </c>
      <c r="I473" s="123"/>
      <c r="J473" s="349"/>
      <c r="K473" s="123">
        <f>1297508</f>
        <v>1297508</v>
      </c>
    </row>
    <row r="474" spans="1:11" ht="12" customHeight="1">
      <c r="A474" s="15">
        <v>20</v>
      </c>
      <c r="C474" s="126" t="s">
        <v>214</v>
      </c>
      <c r="E474" s="15">
        <v>20</v>
      </c>
      <c r="F474" s="17"/>
      <c r="G474" s="121"/>
      <c r="H474" s="345">
        <v>17674848.970000006</v>
      </c>
      <c r="I474" s="123"/>
      <c r="J474" s="349"/>
      <c r="K474" s="123">
        <v>18077770</v>
      </c>
    </row>
    <row r="475" spans="1:11" s="127" customFormat="1" ht="12" customHeight="1">
      <c r="A475" s="15">
        <v>21</v>
      </c>
      <c r="B475" s="1"/>
      <c r="C475" s="126"/>
      <c r="D475" s="1"/>
      <c r="E475" s="15">
        <v>21</v>
      </c>
      <c r="F475" s="17"/>
      <c r="G475" s="121"/>
      <c r="H475" s="345"/>
      <c r="I475" s="123"/>
      <c r="J475" s="349"/>
      <c r="K475" s="123"/>
    </row>
    <row r="476" spans="1:11" ht="12">
      <c r="A476" s="15">
        <v>22</v>
      </c>
      <c r="C476" s="16"/>
      <c r="E476" s="15">
        <v>22</v>
      </c>
      <c r="G476" s="121"/>
      <c r="H476" s="345"/>
      <c r="I476" s="123"/>
      <c r="J476" s="349"/>
      <c r="K476" s="123"/>
    </row>
    <row r="477" spans="1:11" ht="12">
      <c r="A477" s="15">
        <v>23</v>
      </c>
      <c r="C477" s="16" t="s">
        <v>215</v>
      </c>
      <c r="E477" s="15">
        <v>23</v>
      </c>
      <c r="G477" s="121"/>
      <c r="H477" s="345">
        <v>1654630.6</v>
      </c>
      <c r="I477" s="123"/>
      <c r="J477" s="349"/>
      <c r="K477" s="123">
        <v>1625000</v>
      </c>
    </row>
    <row r="478" spans="1:11" ht="12">
      <c r="A478" s="15">
        <v>24</v>
      </c>
      <c r="C478" s="16"/>
      <c r="E478" s="15">
        <v>24</v>
      </c>
      <c r="G478" s="121"/>
      <c r="H478" s="345"/>
      <c r="I478" s="123"/>
      <c r="J478" s="349"/>
      <c r="K478" s="123"/>
    </row>
    <row r="479" spans="1:11" ht="12">
      <c r="A479" s="15"/>
      <c r="E479" s="15"/>
      <c r="F479" s="106" t="s">
        <v>15</v>
      </c>
      <c r="G479" s="128"/>
      <c r="H479" s="350"/>
      <c r="I479" s="106"/>
      <c r="J479" s="143"/>
      <c r="K479" s="29"/>
    </row>
    <row r="480" spans="1:11" ht="12">
      <c r="A480" s="15">
        <v>25</v>
      </c>
      <c r="C480" s="16" t="s">
        <v>216</v>
      </c>
      <c r="E480" s="15">
        <v>25</v>
      </c>
      <c r="G480" s="351">
        <f>SUM(G469:G478)</f>
        <v>655.3100000000002</v>
      </c>
      <c r="H480" s="348">
        <f>SUM(H469:H478)</f>
        <v>102831991.22</v>
      </c>
      <c r="I480" s="129"/>
      <c r="J480" s="121">
        <f>SUM(J469:J478)</f>
        <v>653.1053621799446</v>
      </c>
      <c r="K480" s="118">
        <f>SUM(K469:K478)</f>
        <v>105179635</v>
      </c>
    </row>
    <row r="481" spans="6:11" ht="12">
      <c r="F481" s="106" t="s">
        <v>15</v>
      </c>
      <c r="G481" s="28"/>
      <c r="H481" s="29"/>
      <c r="I481" s="106"/>
      <c r="J481" s="28"/>
      <c r="K481" s="29"/>
    </row>
    <row r="482" spans="6:11" ht="12">
      <c r="F482" s="106"/>
      <c r="G482" s="28"/>
      <c r="H482" s="29"/>
      <c r="I482" s="106"/>
      <c r="J482" s="28"/>
      <c r="K482" s="29"/>
    </row>
    <row r="483" spans="3:11" ht="20.25" customHeight="1">
      <c r="C483" s="130"/>
      <c r="D483" s="130"/>
      <c r="E483" s="130"/>
      <c r="F483" s="106"/>
      <c r="G483" s="28"/>
      <c r="H483" s="29"/>
      <c r="I483" s="106"/>
      <c r="J483" s="28"/>
      <c r="K483" s="29"/>
    </row>
    <row r="484" spans="3:11" ht="12">
      <c r="C484" s="1" t="s">
        <v>63</v>
      </c>
      <c r="F484" s="106"/>
      <c r="G484" s="28"/>
      <c r="H484" s="29"/>
      <c r="I484" s="106"/>
      <c r="J484" s="28"/>
      <c r="K484" s="29"/>
    </row>
    <row r="485" ht="12">
      <c r="A485" s="16"/>
    </row>
    <row r="486" spans="5:11" ht="12">
      <c r="E486" s="59"/>
      <c r="G486" s="21"/>
      <c r="H486" s="64"/>
      <c r="J486" s="21"/>
      <c r="K486" s="64"/>
    </row>
    <row r="487" spans="1:11" s="49" customFormat="1" ht="12">
      <c r="A487" s="24" t="str">
        <f>$A$83</f>
        <v>Institution No.:  </v>
      </c>
      <c r="E487" s="60"/>
      <c r="G487" s="61"/>
      <c r="H487" s="62"/>
      <c r="J487" s="61"/>
      <c r="K487" s="22" t="s">
        <v>217</v>
      </c>
    </row>
    <row r="488" spans="1:11" s="49" customFormat="1" ht="12">
      <c r="A488" s="119" t="s">
        <v>218</v>
      </c>
      <c r="B488" s="119"/>
      <c r="C488" s="119"/>
      <c r="D488" s="119"/>
      <c r="E488" s="119"/>
      <c r="F488" s="119"/>
      <c r="G488" s="119"/>
      <c r="H488" s="119"/>
      <c r="I488" s="119"/>
      <c r="J488" s="119"/>
      <c r="K488" s="119"/>
    </row>
    <row r="489" spans="1:11" ht="12">
      <c r="A489" s="24" t="str">
        <f>$A$42</f>
        <v>NAME: </v>
      </c>
      <c r="C489" s="1" t="str">
        <f>$D$20</f>
        <v>University of Colorado</v>
      </c>
      <c r="G489" s="120"/>
      <c r="H489" s="64"/>
      <c r="J489" s="21"/>
      <c r="K489" s="26" t="str">
        <f>$K$3</f>
        <v>Date: October 13, 2014</v>
      </c>
    </row>
    <row r="490" spans="1:11" ht="12">
      <c r="A490" s="27" t="s">
        <v>15</v>
      </c>
      <c r="B490" s="27" t="s">
        <v>15</v>
      </c>
      <c r="C490" s="27" t="s">
        <v>15</v>
      </c>
      <c r="D490" s="27" t="s">
        <v>15</v>
      </c>
      <c r="E490" s="27" t="s">
        <v>15</v>
      </c>
      <c r="F490" s="27" t="s">
        <v>15</v>
      </c>
      <c r="G490" s="28" t="s">
        <v>15</v>
      </c>
      <c r="H490" s="29" t="s">
        <v>15</v>
      </c>
      <c r="I490" s="27" t="s">
        <v>15</v>
      </c>
      <c r="J490" s="28" t="s">
        <v>15</v>
      </c>
      <c r="K490" s="29" t="s">
        <v>15</v>
      </c>
    </row>
    <row r="491" spans="1:11" ht="12">
      <c r="A491" s="30" t="s">
        <v>16</v>
      </c>
      <c r="E491" s="30" t="s">
        <v>16</v>
      </c>
      <c r="F491" s="31"/>
      <c r="G491" s="32"/>
      <c r="H491" s="33" t="s">
        <v>18</v>
      </c>
      <c r="I491" s="31"/>
      <c r="J491" s="32"/>
      <c r="K491" s="33" t="s">
        <v>19</v>
      </c>
    </row>
    <row r="492" spans="1:11" ht="12">
      <c r="A492" s="30" t="s">
        <v>20</v>
      </c>
      <c r="C492" s="34" t="s">
        <v>78</v>
      </c>
      <c r="E492" s="30" t="s">
        <v>20</v>
      </c>
      <c r="F492" s="31"/>
      <c r="G492" s="32" t="s">
        <v>22</v>
      </c>
      <c r="H492" s="33" t="s">
        <v>23</v>
      </c>
      <c r="I492" s="31"/>
      <c r="J492" s="32" t="s">
        <v>22</v>
      </c>
      <c r="K492" s="33" t="s">
        <v>24</v>
      </c>
    </row>
    <row r="493" spans="1:11" ht="12">
      <c r="A493" s="27" t="s">
        <v>15</v>
      </c>
      <c r="B493" s="27" t="s">
        <v>15</v>
      </c>
      <c r="C493" s="27" t="s">
        <v>15</v>
      </c>
      <c r="D493" s="27" t="s">
        <v>15</v>
      </c>
      <c r="E493" s="27" t="s">
        <v>15</v>
      </c>
      <c r="F493" s="27" t="s">
        <v>15</v>
      </c>
      <c r="G493" s="28" t="s">
        <v>15</v>
      </c>
      <c r="H493" s="29" t="s">
        <v>15</v>
      </c>
      <c r="I493" s="27" t="s">
        <v>15</v>
      </c>
      <c r="J493" s="28" t="s">
        <v>15</v>
      </c>
      <c r="K493" s="29" t="s">
        <v>15</v>
      </c>
    </row>
    <row r="494" spans="1:11" ht="12">
      <c r="A494" s="15">
        <v>1</v>
      </c>
      <c r="B494" s="27"/>
      <c r="C494" s="16" t="s">
        <v>199</v>
      </c>
      <c r="D494" s="27"/>
      <c r="E494" s="15">
        <v>1</v>
      </c>
      <c r="F494" s="27"/>
      <c r="G494" s="121">
        <v>0.99</v>
      </c>
      <c r="H494" s="121">
        <v>219430.37</v>
      </c>
      <c r="I494" s="27"/>
      <c r="J494" s="121">
        <v>0.015747083457565893</v>
      </c>
      <c r="K494" s="122">
        <f>3595</f>
        <v>3595</v>
      </c>
    </row>
    <row r="495" spans="1:11" ht="12">
      <c r="A495" s="15">
        <v>2</v>
      </c>
      <c r="B495" s="27"/>
      <c r="C495" s="16" t="s">
        <v>200</v>
      </c>
      <c r="D495" s="27"/>
      <c r="E495" s="15">
        <v>2</v>
      </c>
      <c r="F495" s="27"/>
      <c r="G495" s="121"/>
      <c r="H495" s="121">
        <v>53028.189999999995</v>
      </c>
      <c r="I495" s="121"/>
      <c r="J495" s="121">
        <v>0</v>
      </c>
      <c r="K495" s="122">
        <f>432</f>
        <v>432</v>
      </c>
    </row>
    <row r="496" spans="1:11" ht="12">
      <c r="A496" s="15">
        <v>3</v>
      </c>
      <c r="C496" s="16" t="s">
        <v>201</v>
      </c>
      <c r="E496" s="15">
        <v>3</v>
      </c>
      <c r="F496" s="17"/>
      <c r="G496" s="121"/>
      <c r="H496" s="123"/>
      <c r="I496" s="123"/>
      <c r="J496" s="121"/>
      <c r="K496" s="123"/>
    </row>
    <row r="497" spans="1:11" ht="12">
      <c r="A497" s="15">
        <v>4</v>
      </c>
      <c r="C497" s="16" t="s">
        <v>202</v>
      </c>
      <c r="E497" s="15">
        <v>4</v>
      </c>
      <c r="F497" s="17"/>
      <c r="G497" s="121"/>
      <c r="H497" s="123"/>
      <c r="I497" s="123"/>
      <c r="J497" s="121">
        <v>0</v>
      </c>
      <c r="K497" s="123"/>
    </row>
    <row r="498" spans="1:11" ht="12">
      <c r="A498" s="15">
        <v>5</v>
      </c>
      <c r="C498" s="16" t="s">
        <v>203</v>
      </c>
      <c r="E498" s="15">
        <v>5</v>
      </c>
      <c r="F498" s="17"/>
      <c r="G498" s="121">
        <f>SUM(G494:G497)</f>
        <v>0.99</v>
      </c>
      <c r="H498" s="121">
        <f>SUM(H494:H497)</f>
        <v>272458.56</v>
      </c>
      <c r="I498" s="123"/>
      <c r="J498" s="121">
        <f>SUM(J494:J497)</f>
        <v>0.015747083457565893</v>
      </c>
      <c r="K498" s="121">
        <f>SUM(K494:K497)</f>
        <v>4027</v>
      </c>
    </row>
    <row r="499" spans="1:11" ht="12">
      <c r="A499" s="15">
        <v>6</v>
      </c>
      <c r="C499" s="16" t="s">
        <v>204</v>
      </c>
      <c r="E499" s="15">
        <v>6</v>
      </c>
      <c r="F499" s="17"/>
      <c r="G499" s="121"/>
      <c r="H499" s="123"/>
      <c r="I499" s="123"/>
      <c r="J499" s="121"/>
      <c r="K499" s="123"/>
    </row>
    <row r="500" spans="1:11" ht="12">
      <c r="A500" s="15">
        <v>7</v>
      </c>
      <c r="C500" s="16" t="s">
        <v>205</v>
      </c>
      <c r="E500" s="15">
        <v>7</v>
      </c>
      <c r="F500" s="17"/>
      <c r="G500" s="121"/>
      <c r="H500" s="123"/>
      <c r="I500" s="123"/>
      <c r="J500" s="121"/>
      <c r="K500" s="123"/>
    </row>
    <row r="501" spans="1:11" ht="12">
      <c r="A501" s="15">
        <v>8</v>
      </c>
      <c r="C501" s="16" t="s">
        <v>219</v>
      </c>
      <c r="E501" s="15">
        <v>8</v>
      </c>
      <c r="F501" s="17"/>
      <c r="G501" s="121">
        <f>G498+G499+G500</f>
        <v>0.99</v>
      </c>
      <c r="H501" s="121">
        <f>H498+H499+H500</f>
        <v>272458.56</v>
      </c>
      <c r="I501" s="121"/>
      <c r="J501" s="121">
        <f>J498+J499+J500</f>
        <v>0.015747083457565893</v>
      </c>
      <c r="K501" s="121">
        <f>K498+K499+K500</f>
        <v>4027</v>
      </c>
    </row>
    <row r="502" spans="1:11" ht="12">
      <c r="A502" s="15">
        <v>9</v>
      </c>
      <c r="E502" s="15">
        <v>9</v>
      </c>
      <c r="F502" s="17"/>
      <c r="G502" s="121"/>
      <c r="H502" s="123"/>
      <c r="I502" s="118"/>
      <c r="J502" s="121"/>
      <c r="K502" s="123"/>
    </row>
    <row r="503" spans="1:11" ht="12">
      <c r="A503" s="15">
        <v>10</v>
      </c>
      <c r="C503" s="16" t="s">
        <v>207</v>
      </c>
      <c r="E503" s="15">
        <v>10</v>
      </c>
      <c r="F503" s="17"/>
      <c r="G503" s="121">
        <v>0</v>
      </c>
      <c r="H503" s="123">
        <v>0</v>
      </c>
      <c r="I503" s="123"/>
      <c r="J503" s="121">
        <v>0</v>
      </c>
      <c r="K503" s="123">
        <v>0</v>
      </c>
    </row>
    <row r="504" spans="1:11" ht="12">
      <c r="A504" s="15">
        <v>11</v>
      </c>
      <c r="C504" s="16" t="s">
        <v>208</v>
      </c>
      <c r="E504" s="15">
        <v>11</v>
      </c>
      <c r="F504" s="17"/>
      <c r="G504" s="121">
        <v>0</v>
      </c>
      <c r="H504" s="123">
        <v>0</v>
      </c>
      <c r="I504" s="123"/>
      <c r="J504" s="121">
        <v>0</v>
      </c>
      <c r="K504" s="123"/>
    </row>
    <row r="505" spans="1:11" ht="12">
      <c r="A505" s="15">
        <v>12</v>
      </c>
      <c r="C505" s="16" t="s">
        <v>209</v>
      </c>
      <c r="E505" s="15">
        <v>12</v>
      </c>
      <c r="F505" s="17"/>
      <c r="G505" s="121"/>
      <c r="H505" s="123">
        <v>0</v>
      </c>
      <c r="I505" s="123"/>
      <c r="J505" s="121"/>
      <c r="K505" s="123"/>
    </row>
    <row r="506" spans="1:11" ht="12">
      <c r="A506" s="15">
        <v>13</v>
      </c>
      <c r="C506" s="16" t="s">
        <v>220</v>
      </c>
      <c r="E506" s="15">
        <v>13</v>
      </c>
      <c r="F506" s="17"/>
      <c r="G506" s="121">
        <f>SUM(G503:G505)</f>
        <v>0</v>
      </c>
      <c r="H506" s="123">
        <f>SUM(H503:H505)</f>
        <v>0</v>
      </c>
      <c r="I506" s="117"/>
      <c r="J506" s="121">
        <f>SUM(J503:J505)</f>
        <v>0</v>
      </c>
      <c r="K506" s="123">
        <f>SUM(K503:K505)</f>
        <v>0</v>
      </c>
    </row>
    <row r="507" spans="1:11" ht="12">
      <c r="A507" s="15">
        <v>14</v>
      </c>
      <c r="E507" s="15">
        <v>14</v>
      </c>
      <c r="F507" s="17"/>
      <c r="G507" s="124"/>
      <c r="H507" s="123"/>
      <c r="I507" s="118"/>
      <c r="J507" s="124"/>
      <c r="K507" s="123"/>
    </row>
    <row r="508" spans="1:11" ht="12">
      <c r="A508" s="15">
        <v>15</v>
      </c>
      <c r="C508" s="16" t="s">
        <v>211</v>
      </c>
      <c r="E508" s="15">
        <v>15</v>
      </c>
      <c r="G508" s="125">
        <f>SUM(G501+G506)</f>
        <v>0.99</v>
      </c>
      <c r="H508" s="118">
        <f>SUM(H501+H506)</f>
        <v>272458.56</v>
      </c>
      <c r="I508" s="118"/>
      <c r="J508" s="125">
        <f>SUM(J501+J506)</f>
        <v>0.015747083457565893</v>
      </c>
      <c r="K508" s="118">
        <f>SUM(K501+K506)</f>
        <v>4027</v>
      </c>
    </row>
    <row r="509" spans="1:11" ht="12">
      <c r="A509" s="15">
        <v>16</v>
      </c>
      <c r="E509" s="15">
        <v>16</v>
      </c>
      <c r="G509" s="125"/>
      <c r="H509" s="118"/>
      <c r="I509" s="118"/>
      <c r="J509" s="125"/>
      <c r="K509" s="118"/>
    </row>
    <row r="510" spans="1:11" ht="12">
      <c r="A510" s="15">
        <v>17</v>
      </c>
      <c r="C510" s="16" t="s">
        <v>212</v>
      </c>
      <c r="E510" s="15">
        <v>17</v>
      </c>
      <c r="F510" s="17"/>
      <c r="G510" s="121"/>
      <c r="H510" s="123"/>
      <c r="I510" s="123"/>
      <c r="J510" s="121"/>
      <c r="K510" s="123"/>
    </row>
    <row r="511" spans="1:11" ht="12">
      <c r="A511" s="15">
        <v>18</v>
      </c>
      <c r="E511" s="15">
        <v>18</v>
      </c>
      <c r="F511" s="17"/>
      <c r="G511" s="121"/>
      <c r="H511" s="123"/>
      <c r="I511" s="123"/>
      <c r="J511" s="121"/>
      <c r="K511" s="123"/>
    </row>
    <row r="512" spans="1:11" ht="12">
      <c r="A512" s="15">
        <v>19</v>
      </c>
      <c r="C512" s="16" t="s">
        <v>213</v>
      </c>
      <c r="E512" s="15">
        <v>19</v>
      </c>
      <c r="F512" s="17"/>
      <c r="G512" s="121"/>
      <c r="H512" s="123">
        <v>2744.7200000000003</v>
      </c>
      <c r="I512" s="123"/>
      <c r="J512" s="121"/>
      <c r="K512" s="123"/>
    </row>
    <row r="513" spans="1:11" ht="12" customHeight="1">
      <c r="A513" s="15">
        <v>20</v>
      </c>
      <c r="C513" s="126" t="s">
        <v>214</v>
      </c>
      <c r="E513" s="15">
        <v>20</v>
      </c>
      <c r="F513" s="17"/>
      <c r="G513" s="121"/>
      <c r="H513" s="123">
        <v>40776.234</v>
      </c>
      <c r="I513" s="123"/>
      <c r="J513" s="121"/>
      <c r="K513" s="123"/>
    </row>
    <row r="514" spans="1:11" s="127" customFormat="1" ht="12" customHeight="1">
      <c r="A514" s="15">
        <v>21</v>
      </c>
      <c r="B514" s="1"/>
      <c r="C514" s="126"/>
      <c r="D514" s="1"/>
      <c r="E514" s="15">
        <v>21</v>
      </c>
      <c r="F514" s="17"/>
      <c r="G514" s="121"/>
      <c r="H514" s="123"/>
      <c r="I514" s="123"/>
      <c r="J514" s="121"/>
      <c r="K514" s="123"/>
    </row>
    <row r="515" spans="1:11" ht="12">
      <c r="A515" s="15">
        <v>22</v>
      </c>
      <c r="C515" s="16"/>
      <c r="E515" s="15">
        <v>22</v>
      </c>
      <c r="G515" s="121"/>
      <c r="H515" s="123"/>
      <c r="I515" s="123"/>
      <c r="J515" s="121"/>
      <c r="K515" s="123"/>
    </row>
    <row r="516" spans="1:11" ht="12">
      <c r="A516" s="15">
        <v>23</v>
      </c>
      <c r="C516" s="16" t="s">
        <v>215</v>
      </c>
      <c r="E516" s="15">
        <v>23</v>
      </c>
      <c r="G516" s="121"/>
      <c r="H516" s="123"/>
      <c r="I516" s="123"/>
      <c r="J516" s="121"/>
      <c r="K516" s="123">
        <v>0</v>
      </c>
    </row>
    <row r="517" spans="1:11" ht="12">
      <c r="A517" s="15">
        <v>24</v>
      </c>
      <c r="C517" s="16"/>
      <c r="E517" s="15">
        <v>24</v>
      </c>
      <c r="G517" s="121"/>
      <c r="H517" s="123"/>
      <c r="I517" s="123"/>
      <c r="J517" s="121"/>
      <c r="K517" s="123"/>
    </row>
    <row r="518" spans="1:11" ht="12">
      <c r="A518" s="15"/>
      <c r="E518" s="15"/>
      <c r="F518" s="106" t="s">
        <v>15</v>
      </c>
      <c r="G518" s="128"/>
      <c r="H518" s="29"/>
      <c r="I518" s="106"/>
      <c r="J518" s="128"/>
      <c r="K518" s="29"/>
    </row>
    <row r="519" spans="1:11" ht="12">
      <c r="A519" s="15">
        <v>25</v>
      </c>
      <c r="C519" s="16" t="s">
        <v>221</v>
      </c>
      <c r="E519" s="15">
        <v>25</v>
      </c>
      <c r="G519" s="351">
        <f>SUM(G508:G517)</f>
        <v>0.99</v>
      </c>
      <c r="H519" s="118">
        <f>SUM(H508:H517)</f>
        <v>315979.51399999997</v>
      </c>
      <c r="I519" s="129"/>
      <c r="J519" s="351">
        <f>SUM(J508:J517)</f>
        <v>0.015747083457565893</v>
      </c>
      <c r="K519" s="118">
        <f>SUM(K508:K517)</f>
        <v>4027</v>
      </c>
    </row>
    <row r="520" spans="6:11" ht="12">
      <c r="F520" s="106" t="s">
        <v>15</v>
      </c>
      <c r="G520" s="28"/>
      <c r="H520" s="29"/>
      <c r="I520" s="106"/>
      <c r="J520" s="28"/>
      <c r="K520" s="29"/>
    </row>
    <row r="521" spans="3:11" ht="12">
      <c r="C521" s="1" t="s">
        <v>63</v>
      </c>
      <c r="F521" s="106"/>
      <c r="G521" s="28"/>
      <c r="H521" s="29"/>
      <c r="I521" s="106"/>
      <c r="J521" s="28"/>
      <c r="K521" s="29"/>
    </row>
    <row r="522" ht="12">
      <c r="A522" s="16"/>
    </row>
    <row r="523" spans="8:11" ht="12">
      <c r="H523" s="64"/>
      <c r="K523" s="64"/>
    </row>
    <row r="524" spans="1:11" s="49" customFormat="1" ht="12">
      <c r="A524" s="24" t="str">
        <f>$A$83</f>
        <v>Institution No.:  </v>
      </c>
      <c r="E524" s="60"/>
      <c r="G524" s="61"/>
      <c r="H524" s="62"/>
      <c r="J524" s="61"/>
      <c r="K524" s="22" t="s">
        <v>222</v>
      </c>
    </row>
    <row r="525" spans="1:11" s="49" customFormat="1" ht="12">
      <c r="A525" s="119" t="s">
        <v>223</v>
      </c>
      <c r="B525" s="119"/>
      <c r="C525" s="119"/>
      <c r="D525" s="119"/>
      <c r="E525" s="119"/>
      <c r="F525" s="119"/>
      <c r="G525" s="119"/>
      <c r="H525" s="119"/>
      <c r="I525" s="119"/>
      <c r="J525" s="119"/>
      <c r="K525" s="119"/>
    </row>
    <row r="526" spans="1:11" ht="12">
      <c r="A526" s="24" t="str">
        <f>$A$42</f>
        <v>NAME: </v>
      </c>
      <c r="C526" s="1" t="str">
        <f>$D$20</f>
        <v>University of Colorado</v>
      </c>
      <c r="G526" s="120"/>
      <c r="H526" s="103"/>
      <c r="J526" s="21"/>
      <c r="K526" s="26" t="str">
        <f>$K$3</f>
        <v>Date: October 13, 2014</v>
      </c>
    </row>
    <row r="527" spans="1:11" ht="12">
      <c r="A527" s="27" t="s">
        <v>15</v>
      </c>
      <c r="B527" s="27" t="s">
        <v>15</v>
      </c>
      <c r="C527" s="27" t="s">
        <v>15</v>
      </c>
      <c r="D527" s="27" t="s">
        <v>15</v>
      </c>
      <c r="E527" s="27" t="s">
        <v>15</v>
      </c>
      <c r="F527" s="27" t="s">
        <v>15</v>
      </c>
      <c r="G527" s="28" t="s">
        <v>15</v>
      </c>
      <c r="H527" s="29" t="s">
        <v>15</v>
      </c>
      <c r="I527" s="27" t="s">
        <v>15</v>
      </c>
      <c r="J527" s="28" t="s">
        <v>15</v>
      </c>
      <c r="K527" s="29" t="s">
        <v>15</v>
      </c>
    </row>
    <row r="528" spans="1:11" ht="12">
      <c r="A528" s="30" t="s">
        <v>16</v>
      </c>
      <c r="E528" s="30" t="s">
        <v>16</v>
      </c>
      <c r="F528" s="31"/>
      <c r="G528" s="32"/>
      <c r="H528" s="33" t="s">
        <v>18</v>
      </c>
      <c r="I528" s="31"/>
      <c r="J528" s="32"/>
      <c r="K528" s="33" t="s">
        <v>19</v>
      </c>
    </row>
    <row r="529" spans="1:11" ht="12">
      <c r="A529" s="30" t="s">
        <v>20</v>
      </c>
      <c r="C529" s="34" t="s">
        <v>78</v>
      </c>
      <c r="E529" s="30" t="s">
        <v>20</v>
      </c>
      <c r="F529" s="31"/>
      <c r="G529" s="32" t="s">
        <v>22</v>
      </c>
      <c r="H529" s="33" t="s">
        <v>23</v>
      </c>
      <c r="I529" s="31"/>
      <c r="J529" s="32" t="s">
        <v>22</v>
      </c>
      <c r="K529" s="33" t="s">
        <v>24</v>
      </c>
    </row>
    <row r="530" spans="1:11" ht="12">
      <c r="A530" s="27" t="s">
        <v>15</v>
      </c>
      <c r="B530" s="27" t="s">
        <v>15</v>
      </c>
      <c r="C530" s="27" t="s">
        <v>15</v>
      </c>
      <c r="D530" s="27" t="s">
        <v>15</v>
      </c>
      <c r="E530" s="27" t="s">
        <v>15</v>
      </c>
      <c r="F530" s="27" t="s">
        <v>15</v>
      </c>
      <c r="G530" s="28" t="s">
        <v>15</v>
      </c>
      <c r="H530" s="29" t="s">
        <v>15</v>
      </c>
      <c r="I530" s="27" t="s">
        <v>15</v>
      </c>
      <c r="J530" s="28" t="s">
        <v>15</v>
      </c>
      <c r="K530" s="29" t="s">
        <v>15</v>
      </c>
    </row>
    <row r="531" spans="1:11" ht="12">
      <c r="A531" s="131">
        <v>1</v>
      </c>
      <c r="B531" s="132"/>
      <c r="C531" s="132" t="s">
        <v>224</v>
      </c>
      <c r="D531" s="132"/>
      <c r="E531" s="131">
        <v>1</v>
      </c>
      <c r="F531" s="133"/>
      <c r="G531" s="134"/>
      <c r="H531" s="135"/>
      <c r="I531" s="136"/>
      <c r="J531" s="137"/>
      <c r="K531" s="138"/>
    </row>
    <row r="532" spans="1:11" ht="12">
      <c r="A532" s="131">
        <v>2</v>
      </c>
      <c r="B532" s="132"/>
      <c r="C532" s="132" t="s">
        <v>224</v>
      </c>
      <c r="D532" s="132"/>
      <c r="E532" s="131">
        <v>2</v>
      </c>
      <c r="F532" s="133"/>
      <c r="G532" s="134"/>
      <c r="H532" s="135"/>
      <c r="I532" s="136"/>
      <c r="J532" s="137"/>
      <c r="K532" s="135"/>
    </row>
    <row r="533" spans="1:11" ht="12">
      <c r="A533" s="131">
        <v>3</v>
      </c>
      <c r="B533" s="132"/>
      <c r="C533" s="132" t="s">
        <v>224</v>
      </c>
      <c r="D533" s="132"/>
      <c r="E533" s="131">
        <v>3</v>
      </c>
      <c r="F533" s="133"/>
      <c r="G533" s="134"/>
      <c r="H533" s="135"/>
      <c r="I533" s="136"/>
      <c r="J533" s="137"/>
      <c r="K533" s="135"/>
    </row>
    <row r="534" spans="1:11" ht="12">
      <c r="A534" s="131">
        <v>4</v>
      </c>
      <c r="B534" s="132"/>
      <c r="C534" s="132" t="s">
        <v>224</v>
      </c>
      <c r="D534" s="132"/>
      <c r="E534" s="131">
        <v>4</v>
      </c>
      <c r="F534" s="133"/>
      <c r="G534" s="134"/>
      <c r="H534" s="135"/>
      <c r="I534" s="139"/>
      <c r="J534" s="137"/>
      <c r="K534" s="135"/>
    </row>
    <row r="535" spans="1:11" ht="12">
      <c r="A535" s="131">
        <v>5</v>
      </c>
      <c r="B535" s="132"/>
      <c r="C535" s="132" t="s">
        <v>224</v>
      </c>
      <c r="D535" s="132"/>
      <c r="E535" s="131">
        <v>5</v>
      </c>
      <c r="F535" s="133"/>
      <c r="G535" s="134"/>
      <c r="H535" s="135"/>
      <c r="I535" s="139"/>
      <c r="J535" s="137"/>
      <c r="K535" s="135"/>
    </row>
    <row r="536" spans="1:11" ht="12">
      <c r="A536" s="15">
        <v>6</v>
      </c>
      <c r="C536" s="16" t="s">
        <v>225</v>
      </c>
      <c r="E536" s="15">
        <v>6</v>
      </c>
      <c r="F536" s="17"/>
      <c r="G536" s="140"/>
      <c r="H536" s="87">
        <v>0</v>
      </c>
      <c r="I536" s="37"/>
      <c r="J536" s="88"/>
      <c r="K536" s="87"/>
    </row>
    <row r="537" spans="1:11" ht="12">
      <c r="A537" s="15">
        <v>7</v>
      </c>
      <c r="C537" s="16" t="s">
        <v>226</v>
      </c>
      <c r="E537" s="15">
        <v>7</v>
      </c>
      <c r="F537" s="17"/>
      <c r="G537" s="140"/>
      <c r="H537" s="87">
        <v>0</v>
      </c>
      <c r="I537" s="141"/>
      <c r="J537" s="88"/>
      <c r="K537" s="87"/>
    </row>
    <row r="538" spans="1:11" ht="12">
      <c r="A538" s="15">
        <v>8</v>
      </c>
      <c r="C538" s="16" t="s">
        <v>227</v>
      </c>
      <c r="E538" s="15">
        <v>8</v>
      </c>
      <c r="F538" s="17"/>
      <c r="G538" s="140">
        <f>SUM(G536:G537)</f>
        <v>0</v>
      </c>
      <c r="H538" s="140">
        <f>SUM(H536:H537)</f>
        <v>0</v>
      </c>
      <c r="I538" s="141"/>
      <c r="J538" s="140">
        <f>SUM(J536:J537)</f>
        <v>0</v>
      </c>
      <c r="K538" s="140">
        <f>SUM(K536:K537)</f>
        <v>0</v>
      </c>
    </row>
    <row r="539" spans="1:13" ht="12">
      <c r="A539" s="15">
        <v>9</v>
      </c>
      <c r="C539" s="16"/>
      <c r="E539" s="15">
        <v>9</v>
      </c>
      <c r="F539" s="17"/>
      <c r="G539" s="140"/>
      <c r="H539" s="87"/>
      <c r="I539" s="41"/>
      <c r="J539" s="88"/>
      <c r="K539" s="87"/>
      <c r="M539" s="1" t="s">
        <v>43</v>
      </c>
    </row>
    <row r="540" spans="1:11" ht="12">
      <c r="A540" s="15">
        <v>10</v>
      </c>
      <c r="C540" s="16"/>
      <c r="E540" s="15">
        <v>10</v>
      </c>
      <c r="F540" s="17"/>
      <c r="G540" s="140"/>
      <c r="H540" s="87"/>
      <c r="I540" s="37"/>
      <c r="J540" s="88"/>
      <c r="K540" s="87"/>
    </row>
    <row r="541" spans="1:11" ht="12">
      <c r="A541" s="15">
        <v>11</v>
      </c>
      <c r="C541" s="16" t="s">
        <v>208</v>
      </c>
      <c r="E541" s="15">
        <v>11</v>
      </c>
      <c r="G541" s="82"/>
      <c r="H541" s="82"/>
      <c r="I541" s="41"/>
      <c r="J541" s="82"/>
      <c r="K541" s="83"/>
    </row>
    <row r="542" spans="1:11" ht="12">
      <c r="A542" s="15">
        <v>12</v>
      </c>
      <c r="C542" s="16" t="s">
        <v>209</v>
      </c>
      <c r="E542" s="15">
        <v>12</v>
      </c>
      <c r="G542" s="142"/>
      <c r="H542" s="83"/>
      <c r="I542" s="37"/>
      <c r="J542" s="82"/>
      <c r="K542" s="83"/>
    </row>
    <row r="543" spans="1:11" ht="12">
      <c r="A543" s="15">
        <v>13</v>
      </c>
      <c r="C543" s="16" t="s">
        <v>228</v>
      </c>
      <c r="E543" s="15">
        <v>13</v>
      </c>
      <c r="F543" s="17"/>
      <c r="G543" s="140">
        <f>SUM(G541:G542)</f>
        <v>0</v>
      </c>
      <c r="H543" s="140">
        <f>SUM(H541:H542)</f>
        <v>0</v>
      </c>
      <c r="I543" s="141"/>
      <c r="J543" s="140">
        <f>SUM(J541:J542)</f>
        <v>0</v>
      </c>
      <c r="K543" s="140">
        <f>SUM(K541:K542)</f>
        <v>0</v>
      </c>
    </row>
    <row r="544" spans="1:11" ht="12">
      <c r="A544" s="15">
        <v>14</v>
      </c>
      <c r="E544" s="15">
        <v>14</v>
      </c>
      <c r="F544" s="17"/>
      <c r="G544" s="140"/>
      <c r="H544" s="87"/>
      <c r="I544" s="141"/>
      <c r="J544" s="88"/>
      <c r="K544" s="87"/>
    </row>
    <row r="545" spans="1:11" ht="12">
      <c r="A545" s="15">
        <v>15</v>
      </c>
      <c r="C545" s="16" t="s">
        <v>211</v>
      </c>
      <c r="E545" s="15">
        <v>15</v>
      </c>
      <c r="F545" s="17"/>
      <c r="G545" s="140">
        <f>G538+G543</f>
        <v>0</v>
      </c>
      <c r="H545" s="140">
        <f>H538+H543</f>
        <v>0</v>
      </c>
      <c r="I545" s="141"/>
      <c r="J545" s="140">
        <f>J538+J543</f>
        <v>0</v>
      </c>
      <c r="K545" s="140">
        <f>K538+K543</f>
        <v>0</v>
      </c>
    </row>
    <row r="546" spans="1:11" ht="12">
      <c r="A546" s="15">
        <v>16</v>
      </c>
      <c r="E546" s="15">
        <v>16</v>
      </c>
      <c r="F546" s="17"/>
      <c r="G546" s="140"/>
      <c r="H546" s="87"/>
      <c r="I546" s="141"/>
      <c r="J546" s="88"/>
      <c r="K546" s="87"/>
    </row>
    <row r="547" spans="1:11" ht="12">
      <c r="A547" s="15">
        <v>17</v>
      </c>
      <c r="C547" s="16" t="s">
        <v>212</v>
      </c>
      <c r="E547" s="15">
        <v>17</v>
      </c>
      <c r="F547" s="17"/>
      <c r="G547" s="140"/>
      <c r="H547" s="87"/>
      <c r="I547" s="141"/>
      <c r="J547" s="88"/>
      <c r="K547" s="87"/>
    </row>
    <row r="548" spans="1:11" ht="12">
      <c r="A548" s="15">
        <v>18</v>
      </c>
      <c r="C548" s="16"/>
      <c r="E548" s="15">
        <v>18</v>
      </c>
      <c r="F548" s="17"/>
      <c r="G548" s="140"/>
      <c r="H548" s="87"/>
      <c r="I548" s="141"/>
      <c r="J548" s="88"/>
      <c r="K548" s="87"/>
    </row>
    <row r="549" spans="1:11" ht="12">
      <c r="A549" s="15">
        <v>19</v>
      </c>
      <c r="C549" s="16" t="s">
        <v>213</v>
      </c>
      <c r="E549" s="15">
        <v>19</v>
      </c>
      <c r="F549" s="17"/>
      <c r="G549" s="140"/>
      <c r="H549" s="87"/>
      <c r="I549" s="141"/>
      <c r="J549" s="88"/>
      <c r="K549" s="87"/>
    </row>
    <row r="550" spans="1:11" ht="12">
      <c r="A550" s="15">
        <v>20</v>
      </c>
      <c r="C550" s="16" t="s">
        <v>214</v>
      </c>
      <c r="E550" s="15">
        <v>20</v>
      </c>
      <c r="F550" s="17"/>
      <c r="G550" s="140"/>
      <c r="H550" s="87">
        <v>0</v>
      </c>
      <c r="I550" s="141"/>
      <c r="J550" s="88"/>
      <c r="K550" s="87"/>
    </row>
    <row r="551" spans="1:11" ht="12">
      <c r="A551" s="15">
        <v>21</v>
      </c>
      <c r="C551" s="16"/>
      <c r="E551" s="15">
        <v>21</v>
      </c>
      <c r="F551" s="17"/>
      <c r="G551" s="140"/>
      <c r="H551" s="87"/>
      <c r="I551" s="141"/>
      <c r="J551" s="88"/>
      <c r="K551" s="87"/>
    </row>
    <row r="552" spans="1:11" ht="12">
      <c r="A552" s="15">
        <v>22</v>
      </c>
      <c r="C552" s="16"/>
      <c r="E552" s="15">
        <v>22</v>
      </c>
      <c r="F552" s="17"/>
      <c r="G552" s="140"/>
      <c r="H552" s="87"/>
      <c r="I552" s="141"/>
      <c r="J552" s="88"/>
      <c r="K552" s="87"/>
    </row>
    <row r="553" spans="1:11" ht="12">
      <c r="A553" s="15">
        <v>23</v>
      </c>
      <c r="C553" s="16" t="s">
        <v>229</v>
      </c>
      <c r="E553" s="15">
        <v>23</v>
      </c>
      <c r="F553" s="17"/>
      <c r="G553" s="140"/>
      <c r="H553" s="87"/>
      <c r="I553" s="141"/>
      <c r="J553" s="88"/>
      <c r="K553" s="87"/>
    </row>
    <row r="554" spans="1:11" ht="12">
      <c r="A554" s="15">
        <v>24</v>
      </c>
      <c r="C554" s="16"/>
      <c r="E554" s="15">
        <v>24</v>
      </c>
      <c r="F554" s="17"/>
      <c r="G554" s="140"/>
      <c r="H554" s="87"/>
      <c r="I554" s="141"/>
      <c r="J554" s="88"/>
      <c r="K554" s="87"/>
    </row>
    <row r="555" spans="5:11" ht="12">
      <c r="E555" s="59"/>
      <c r="F555" s="106" t="s">
        <v>15</v>
      </c>
      <c r="G555" s="29" t="s">
        <v>15</v>
      </c>
      <c r="H555" s="29" t="s">
        <v>15</v>
      </c>
      <c r="I555" s="106" t="s">
        <v>15</v>
      </c>
      <c r="J555" s="29" t="s">
        <v>15</v>
      </c>
      <c r="K555" s="29" t="s">
        <v>15</v>
      </c>
    </row>
    <row r="556" spans="1:11" ht="12">
      <c r="A556" s="15">
        <v>25</v>
      </c>
      <c r="C556" s="16" t="s">
        <v>230</v>
      </c>
      <c r="E556" s="15">
        <v>25</v>
      </c>
      <c r="G556" s="82">
        <f>SUM(G545:G555)</f>
        <v>0</v>
      </c>
      <c r="H556" s="82">
        <f>SUM(H545:H555)</f>
        <v>0</v>
      </c>
      <c r="I556" s="83"/>
      <c r="J556" s="82">
        <f>SUM(J545:J555)</f>
        <v>0</v>
      </c>
      <c r="K556" s="82">
        <f>SUM(K545:K555)</f>
        <v>0</v>
      </c>
    </row>
    <row r="557" spans="5:11" ht="12">
      <c r="E557" s="59"/>
      <c r="F557" s="106" t="s">
        <v>15</v>
      </c>
      <c r="G557" s="28" t="s">
        <v>15</v>
      </c>
      <c r="H557" s="29" t="s">
        <v>15</v>
      </c>
      <c r="I557" s="106" t="s">
        <v>15</v>
      </c>
      <c r="J557" s="28" t="s">
        <v>15</v>
      </c>
      <c r="K557" s="29" t="s">
        <v>15</v>
      </c>
    </row>
    <row r="558" spans="3:11" ht="12">
      <c r="C558" s="1" t="s">
        <v>63</v>
      </c>
      <c r="E558" s="59"/>
      <c r="F558" s="106"/>
      <c r="G558" s="28"/>
      <c r="H558" s="29"/>
      <c r="I558" s="106"/>
      <c r="J558" s="28"/>
      <c r="K558" s="29"/>
    </row>
    <row r="559" spans="1:11" ht="12">
      <c r="A559" s="16"/>
      <c r="H559" s="64"/>
      <c r="K559" s="64"/>
    </row>
    <row r="560" spans="8:11" ht="12">
      <c r="H560" s="64"/>
      <c r="K560" s="64"/>
    </row>
    <row r="561" spans="1:11" s="49" customFormat="1" ht="12">
      <c r="A561" s="24" t="str">
        <f>$A$83</f>
        <v>Institution No.:  </v>
      </c>
      <c r="E561" s="60"/>
      <c r="G561" s="61"/>
      <c r="H561" s="62"/>
      <c r="J561" s="61"/>
      <c r="K561" s="22" t="s">
        <v>231</v>
      </c>
    </row>
    <row r="562" spans="1:11" s="49" customFormat="1" ht="12">
      <c r="A562" s="119" t="s">
        <v>232</v>
      </c>
      <c r="B562" s="119"/>
      <c r="C562" s="119"/>
      <c r="D562" s="119"/>
      <c r="E562" s="119"/>
      <c r="F562" s="119"/>
      <c r="G562" s="119"/>
      <c r="H562" s="119"/>
      <c r="I562" s="119"/>
      <c r="J562" s="119"/>
      <c r="K562" s="119"/>
    </row>
    <row r="563" spans="1:11" ht="12">
      <c r="A563" s="24" t="str">
        <f>$A$42</f>
        <v>NAME: </v>
      </c>
      <c r="B563" s="24"/>
      <c r="C563" s="1" t="str">
        <f>$D$20</f>
        <v>University of Colorado</v>
      </c>
      <c r="G563" s="120"/>
      <c r="H563" s="103"/>
      <c r="J563" s="21"/>
      <c r="K563" s="26" t="str">
        <f>$K$3</f>
        <v>Date: October 13, 2014</v>
      </c>
    </row>
    <row r="564" spans="1:11" ht="12">
      <c r="A564" s="27" t="s">
        <v>15</v>
      </c>
      <c r="B564" s="27" t="s">
        <v>15</v>
      </c>
      <c r="C564" s="27" t="s">
        <v>15</v>
      </c>
      <c r="D564" s="27" t="s">
        <v>15</v>
      </c>
      <c r="E564" s="27" t="s">
        <v>15</v>
      </c>
      <c r="F564" s="27" t="s">
        <v>15</v>
      </c>
      <c r="G564" s="28" t="s">
        <v>15</v>
      </c>
      <c r="H564" s="29" t="s">
        <v>15</v>
      </c>
      <c r="I564" s="27" t="s">
        <v>15</v>
      </c>
      <c r="J564" s="28" t="s">
        <v>15</v>
      </c>
      <c r="K564" s="29" t="s">
        <v>15</v>
      </c>
    </row>
    <row r="565" spans="1:11" ht="12">
      <c r="A565" s="30" t="s">
        <v>16</v>
      </c>
      <c r="E565" s="30" t="s">
        <v>16</v>
      </c>
      <c r="F565" s="31"/>
      <c r="G565" s="32"/>
      <c r="H565" s="33" t="s">
        <v>18</v>
      </c>
      <c r="I565" s="31"/>
      <c r="J565" s="32"/>
      <c r="K565" s="33" t="s">
        <v>19</v>
      </c>
    </row>
    <row r="566" spans="1:11" ht="12">
      <c r="A566" s="30" t="s">
        <v>20</v>
      </c>
      <c r="C566" s="34" t="s">
        <v>78</v>
      </c>
      <c r="E566" s="30" t="s">
        <v>20</v>
      </c>
      <c r="F566" s="31"/>
      <c r="G566" s="32" t="s">
        <v>22</v>
      </c>
      <c r="H566" s="33" t="s">
        <v>23</v>
      </c>
      <c r="I566" s="31"/>
      <c r="J566" s="32" t="s">
        <v>22</v>
      </c>
      <c r="K566" s="33" t="s">
        <v>24</v>
      </c>
    </row>
    <row r="567" spans="1:11" ht="12">
      <c r="A567" s="27" t="s">
        <v>15</v>
      </c>
      <c r="B567" s="27" t="s">
        <v>15</v>
      </c>
      <c r="C567" s="27" t="s">
        <v>15</v>
      </c>
      <c r="D567" s="27" t="s">
        <v>15</v>
      </c>
      <c r="E567" s="27" t="s">
        <v>15</v>
      </c>
      <c r="F567" s="27" t="s">
        <v>15</v>
      </c>
      <c r="G567" s="28" t="s">
        <v>15</v>
      </c>
      <c r="H567" s="29" t="s">
        <v>15</v>
      </c>
      <c r="I567" s="27" t="s">
        <v>15</v>
      </c>
      <c r="J567" s="143" t="s">
        <v>15</v>
      </c>
      <c r="K567" s="29" t="s">
        <v>15</v>
      </c>
    </row>
    <row r="568" spans="1:11" ht="12">
      <c r="A568" s="131">
        <v>1</v>
      </c>
      <c r="B568" s="132"/>
      <c r="C568" s="132" t="s">
        <v>224</v>
      </c>
      <c r="D568" s="132"/>
      <c r="E568" s="131">
        <v>1</v>
      </c>
      <c r="F568" s="133"/>
      <c r="G568" s="134"/>
      <c r="H568" s="135"/>
      <c r="I568" s="136"/>
      <c r="J568" s="137"/>
      <c r="K568" s="138"/>
    </row>
    <row r="569" spans="1:11" ht="12">
      <c r="A569" s="131">
        <v>2</v>
      </c>
      <c r="B569" s="132"/>
      <c r="C569" s="132" t="s">
        <v>224</v>
      </c>
      <c r="D569" s="132"/>
      <c r="E569" s="131">
        <v>2</v>
      </c>
      <c r="F569" s="133"/>
      <c r="G569" s="134"/>
      <c r="H569" s="135"/>
      <c r="I569" s="136"/>
      <c r="J569" s="137"/>
      <c r="K569" s="135"/>
    </row>
    <row r="570" spans="1:11" ht="12">
      <c r="A570" s="131">
        <v>3</v>
      </c>
      <c r="B570" s="132"/>
      <c r="C570" s="132" t="s">
        <v>224</v>
      </c>
      <c r="D570" s="132"/>
      <c r="E570" s="131">
        <v>3</v>
      </c>
      <c r="F570" s="133"/>
      <c r="G570" s="134"/>
      <c r="H570" s="135"/>
      <c r="I570" s="136"/>
      <c r="J570" s="137"/>
      <c r="K570" s="135"/>
    </row>
    <row r="571" spans="1:11" ht="12">
      <c r="A571" s="131">
        <v>4</v>
      </c>
      <c r="B571" s="132"/>
      <c r="C571" s="132" t="s">
        <v>224</v>
      </c>
      <c r="D571" s="132"/>
      <c r="E571" s="131">
        <v>4</v>
      </c>
      <c r="F571" s="133"/>
      <c r="G571" s="134"/>
      <c r="H571" s="135"/>
      <c r="I571" s="139"/>
      <c r="J571" s="137"/>
      <c r="K571" s="135"/>
    </row>
    <row r="572" spans="1:11" ht="12">
      <c r="A572" s="131">
        <v>5</v>
      </c>
      <c r="B572" s="132"/>
      <c r="C572" s="132" t="s">
        <v>224</v>
      </c>
      <c r="D572" s="132"/>
      <c r="E572" s="131">
        <v>5</v>
      </c>
      <c r="F572" s="133"/>
      <c r="G572" s="137"/>
      <c r="H572" s="135"/>
      <c r="I572" s="139"/>
      <c r="J572" s="137"/>
      <c r="K572" s="135"/>
    </row>
    <row r="573" spans="1:11" ht="12">
      <c r="A573" s="15">
        <v>6</v>
      </c>
      <c r="C573" s="16" t="s">
        <v>225</v>
      </c>
      <c r="E573" s="15">
        <v>6</v>
      </c>
      <c r="F573" s="17"/>
      <c r="G573" s="88">
        <v>128.82</v>
      </c>
      <c r="H573" s="82">
        <v>12484784.73</v>
      </c>
      <c r="I573" s="37"/>
      <c r="J573" s="121">
        <v>133.21948016394194</v>
      </c>
      <c r="K573" s="87">
        <v>13298502</v>
      </c>
    </row>
    <row r="574" spans="1:11" ht="12">
      <c r="A574" s="15">
        <v>7</v>
      </c>
      <c r="C574" s="16" t="s">
        <v>226</v>
      </c>
      <c r="E574" s="15">
        <v>7</v>
      </c>
      <c r="F574" s="17"/>
      <c r="G574" s="88"/>
      <c r="H574" s="82">
        <v>3323705.5500000003</v>
      </c>
      <c r="I574" s="141"/>
      <c r="J574" s="88"/>
      <c r="K574" s="87">
        <v>4218683</v>
      </c>
    </row>
    <row r="575" spans="1:11" ht="12">
      <c r="A575" s="15">
        <v>8</v>
      </c>
      <c r="C575" s="16" t="s">
        <v>227</v>
      </c>
      <c r="E575" s="15">
        <v>8</v>
      </c>
      <c r="F575" s="17"/>
      <c r="G575" s="88">
        <f>SUM(G573:G574)</f>
        <v>128.82</v>
      </c>
      <c r="H575" s="88">
        <f>SUM(H573:H574)</f>
        <v>15808490.280000001</v>
      </c>
      <c r="I575" s="141"/>
      <c r="J575" s="140">
        <f>SUM(J573:J574)</f>
        <v>133.21948016394194</v>
      </c>
      <c r="K575" s="354">
        <f>ROUND(SUM(K573:K574),0)</f>
        <v>17517185</v>
      </c>
    </row>
    <row r="576" spans="1:11" ht="12">
      <c r="A576" s="15">
        <v>9</v>
      </c>
      <c r="C576" s="16"/>
      <c r="E576" s="15">
        <v>9</v>
      </c>
      <c r="F576" s="17"/>
      <c r="G576" s="88"/>
      <c r="H576" s="87"/>
      <c r="I576" s="41"/>
      <c r="J576" s="88"/>
      <c r="K576" s="87"/>
    </row>
    <row r="577" spans="1:11" ht="12">
      <c r="A577" s="15">
        <v>10</v>
      </c>
      <c r="C577" s="16"/>
      <c r="E577" s="15">
        <v>10</v>
      </c>
      <c r="F577" s="17"/>
      <c r="G577" s="88"/>
      <c r="H577" s="87"/>
      <c r="I577" s="37"/>
      <c r="J577" s="88"/>
      <c r="K577" s="87"/>
    </row>
    <row r="578" spans="1:11" ht="12">
      <c r="A578" s="15">
        <v>11</v>
      </c>
      <c r="C578" s="16" t="s">
        <v>208</v>
      </c>
      <c r="E578" s="15">
        <v>11</v>
      </c>
      <c r="G578" s="82">
        <v>57.31</v>
      </c>
      <c r="H578" s="82">
        <v>2786372.93</v>
      </c>
      <c r="I578" s="41"/>
      <c r="J578" s="121">
        <v>56.303058019239415</v>
      </c>
      <c r="K578" s="83">
        <v>2822276</v>
      </c>
    </row>
    <row r="579" spans="1:11" ht="12">
      <c r="A579" s="15">
        <v>12</v>
      </c>
      <c r="C579" s="16" t="s">
        <v>209</v>
      </c>
      <c r="E579" s="15">
        <v>12</v>
      </c>
      <c r="G579" s="82"/>
      <c r="H579" s="82">
        <v>970663.14</v>
      </c>
      <c r="I579" s="37"/>
      <c r="J579" s="82"/>
      <c r="K579" s="83">
        <v>1049182</v>
      </c>
    </row>
    <row r="580" spans="1:11" ht="12">
      <c r="A580" s="15">
        <v>13</v>
      </c>
      <c r="C580" s="16" t="s">
        <v>228</v>
      </c>
      <c r="E580" s="15">
        <v>13</v>
      </c>
      <c r="F580" s="17"/>
      <c r="G580" s="88">
        <f>SUM(G578:G579)</f>
        <v>57.31</v>
      </c>
      <c r="H580" s="88">
        <f>SUM(H578:H579)</f>
        <v>3757036.0700000003</v>
      </c>
      <c r="I580" s="141"/>
      <c r="J580" s="140">
        <f>SUM(J578:J579)</f>
        <v>56.303058019239415</v>
      </c>
      <c r="K580" s="354">
        <f>SUM(K578:K579)</f>
        <v>3871458</v>
      </c>
    </row>
    <row r="581" spans="1:11" ht="12">
      <c r="A581" s="15">
        <v>14</v>
      </c>
      <c r="E581" s="15">
        <v>14</v>
      </c>
      <c r="F581" s="17"/>
      <c r="G581" s="88"/>
      <c r="H581" s="87"/>
      <c r="I581" s="141"/>
      <c r="J581" s="88"/>
      <c r="K581" s="87"/>
    </row>
    <row r="582" spans="1:11" ht="12">
      <c r="A582" s="15">
        <v>15</v>
      </c>
      <c r="C582" s="16" t="s">
        <v>211</v>
      </c>
      <c r="E582" s="15">
        <v>15</v>
      </c>
      <c r="F582" s="17"/>
      <c r="G582" s="88">
        <f>G575+G580</f>
        <v>186.13</v>
      </c>
      <c r="H582" s="140">
        <f>H575+H580</f>
        <v>19565526.35</v>
      </c>
      <c r="I582" s="141"/>
      <c r="J582" s="121">
        <f>J575+J580</f>
        <v>189.52253818318135</v>
      </c>
      <c r="K582" s="354">
        <f>K575+K580</f>
        <v>21388643</v>
      </c>
    </row>
    <row r="583" spans="1:11" ht="12">
      <c r="A583" s="15">
        <v>16</v>
      </c>
      <c r="E583" s="15">
        <v>16</v>
      </c>
      <c r="F583" s="17"/>
      <c r="G583" s="88"/>
      <c r="H583" s="87"/>
      <c r="I583" s="141"/>
      <c r="J583" s="88"/>
      <c r="K583" s="87"/>
    </row>
    <row r="584" spans="1:11" ht="12">
      <c r="A584" s="15">
        <v>17</v>
      </c>
      <c r="C584" s="16" t="s">
        <v>212</v>
      </c>
      <c r="E584" s="15">
        <v>17</v>
      </c>
      <c r="F584" s="17"/>
      <c r="G584" s="140"/>
      <c r="H584" s="82">
        <v>277419.85000000003</v>
      </c>
      <c r="I584" s="141"/>
      <c r="J584" s="88"/>
      <c r="K584" s="87">
        <v>164791</v>
      </c>
    </row>
    <row r="585" spans="1:11" ht="12">
      <c r="A585" s="15">
        <v>18</v>
      </c>
      <c r="C585" s="16"/>
      <c r="E585" s="15">
        <v>18</v>
      </c>
      <c r="F585" s="17"/>
      <c r="G585" s="140"/>
      <c r="H585" s="82"/>
      <c r="I585" s="141"/>
      <c r="J585" s="88"/>
      <c r="K585" s="87"/>
    </row>
    <row r="586" spans="1:11" ht="12">
      <c r="A586" s="15">
        <v>19</v>
      </c>
      <c r="C586" s="16" t="s">
        <v>213</v>
      </c>
      <c r="E586" s="15">
        <v>19</v>
      </c>
      <c r="F586" s="17"/>
      <c r="G586" s="140"/>
      <c r="H586" s="82">
        <v>284839.01</v>
      </c>
      <c r="I586" s="141"/>
      <c r="J586" s="88"/>
      <c r="K586" s="87">
        <f>114500</f>
        <v>114500</v>
      </c>
    </row>
    <row r="587" spans="1:11" ht="12">
      <c r="A587" s="15">
        <v>20</v>
      </c>
      <c r="C587" s="16" t="s">
        <v>214</v>
      </c>
      <c r="E587" s="15">
        <v>20</v>
      </c>
      <c r="F587" s="17"/>
      <c r="G587" s="140"/>
      <c r="H587" s="82">
        <v>7558847.36</v>
      </c>
      <c r="I587" s="141"/>
      <c r="J587" s="88"/>
      <c r="K587" s="87">
        <v>8048908</v>
      </c>
    </row>
    <row r="588" spans="1:11" ht="12">
      <c r="A588" s="15">
        <v>21</v>
      </c>
      <c r="C588" s="16"/>
      <c r="E588" s="15">
        <v>21</v>
      </c>
      <c r="F588" s="17"/>
      <c r="G588" s="140"/>
      <c r="H588" s="82"/>
      <c r="I588" s="141"/>
      <c r="J588" s="88"/>
      <c r="K588" s="87"/>
    </row>
    <row r="589" spans="1:11" ht="12">
      <c r="A589" s="15">
        <v>22</v>
      </c>
      <c r="C589" s="16"/>
      <c r="E589" s="15">
        <v>22</v>
      </c>
      <c r="F589" s="17"/>
      <c r="G589" s="140"/>
      <c r="H589" s="82"/>
      <c r="I589" s="141"/>
      <c r="J589" s="88"/>
      <c r="K589" s="87"/>
    </row>
    <row r="590" spans="1:11" ht="12">
      <c r="A590" s="15">
        <v>23</v>
      </c>
      <c r="C590" s="16" t="s">
        <v>229</v>
      </c>
      <c r="E590" s="15">
        <v>23</v>
      </c>
      <c r="F590" s="17"/>
      <c r="G590" s="140"/>
      <c r="H590" s="82">
        <v>1024596.6299999999</v>
      </c>
      <c r="I590" s="141"/>
      <c r="J590" s="88"/>
      <c r="K590" s="87">
        <v>580000</v>
      </c>
    </row>
    <row r="591" spans="1:11" ht="12">
      <c r="A591" s="15">
        <v>24</v>
      </c>
      <c r="C591" s="16"/>
      <c r="E591" s="15">
        <v>24</v>
      </c>
      <c r="F591" s="17"/>
      <c r="G591" s="140"/>
      <c r="H591" s="87"/>
      <c r="I591" s="141"/>
      <c r="J591" s="88"/>
      <c r="K591" s="87"/>
    </row>
    <row r="592" spans="5:11" ht="12">
      <c r="E592" s="59"/>
      <c r="F592" s="106" t="s">
        <v>15</v>
      </c>
      <c r="G592" s="29" t="s">
        <v>15</v>
      </c>
      <c r="H592" s="29" t="s">
        <v>15</v>
      </c>
      <c r="I592" s="106" t="s">
        <v>15</v>
      </c>
      <c r="J592" s="29" t="s">
        <v>15</v>
      </c>
      <c r="K592" s="29" t="s">
        <v>15</v>
      </c>
    </row>
    <row r="593" spans="1:11" ht="12">
      <c r="A593" s="15">
        <v>25</v>
      </c>
      <c r="C593" s="16" t="s">
        <v>233</v>
      </c>
      <c r="E593" s="15">
        <v>25</v>
      </c>
      <c r="G593" s="82">
        <f>SUM(G582:G592)</f>
        <v>186.13</v>
      </c>
      <c r="H593" s="82">
        <f>SUM(H582:H592)</f>
        <v>28711229.200000003</v>
      </c>
      <c r="I593" s="83"/>
      <c r="J593" s="82">
        <f>SUM(J582:J592)</f>
        <v>189.52253818318135</v>
      </c>
      <c r="K593" s="87">
        <f>SUM(K582:K592)</f>
        <v>30296842</v>
      </c>
    </row>
    <row r="594" spans="1:11" ht="12">
      <c r="A594" s="15"/>
      <c r="C594" s="16"/>
      <c r="E594" s="15"/>
      <c r="F594" s="106" t="s">
        <v>15</v>
      </c>
      <c r="G594" s="28" t="s">
        <v>15</v>
      </c>
      <c r="H594" s="29" t="s">
        <v>15</v>
      </c>
      <c r="I594" s="106" t="s">
        <v>15</v>
      </c>
      <c r="J594" s="28" t="s">
        <v>15</v>
      </c>
      <c r="K594" s="29" t="s">
        <v>15</v>
      </c>
    </row>
    <row r="595" spans="1:11" ht="12">
      <c r="A595" s="15"/>
      <c r="C595" s="1" t="s">
        <v>63</v>
      </c>
      <c r="E595" s="15"/>
      <c r="G595" s="82"/>
      <c r="H595" s="82"/>
      <c r="I595" s="83"/>
      <c r="J595" s="82"/>
      <c r="K595" s="82"/>
    </row>
    <row r="596" spans="5:11" ht="12">
      <c r="E596" s="59"/>
      <c r="F596" s="106"/>
      <c r="G596" s="28"/>
      <c r="H596" s="29"/>
      <c r="I596" s="106"/>
      <c r="J596" s="28"/>
      <c r="K596" s="29"/>
    </row>
    <row r="597" spans="1:12" ht="12">
      <c r="A597" s="16"/>
      <c r="H597" s="64"/>
      <c r="K597" s="64"/>
      <c r="L597" s="1" t="s">
        <v>43</v>
      </c>
    </row>
    <row r="598" spans="1:11" s="49" customFormat="1" ht="12">
      <c r="A598" s="24" t="str">
        <f>$A$83</f>
        <v>Institution No.:  </v>
      </c>
      <c r="E598" s="60"/>
      <c r="G598" s="61"/>
      <c r="H598" s="62"/>
      <c r="J598" s="61"/>
      <c r="K598" s="22" t="s">
        <v>234</v>
      </c>
    </row>
    <row r="599" spans="1:11" s="49" customFormat="1" ht="12">
      <c r="A599" s="119" t="s">
        <v>235</v>
      </c>
      <c r="B599" s="119"/>
      <c r="C599" s="119"/>
      <c r="D599" s="119"/>
      <c r="E599" s="119"/>
      <c r="F599" s="119"/>
      <c r="G599" s="119"/>
      <c r="H599" s="119"/>
      <c r="I599" s="119"/>
      <c r="J599" s="119"/>
      <c r="K599" s="119"/>
    </row>
    <row r="600" spans="1:11" ht="12">
      <c r="A600" s="24" t="str">
        <f>$A$42</f>
        <v>NAME: </v>
      </c>
      <c r="C600" s="1" t="str">
        <f>$D$20</f>
        <v>University of Colorado</v>
      </c>
      <c r="G600" s="120"/>
      <c r="H600" s="103"/>
      <c r="J600" s="21"/>
      <c r="K600" s="26" t="str">
        <f>$K$3</f>
        <v>Date: October 13, 2014</v>
      </c>
    </row>
    <row r="601" spans="1:11" ht="12">
      <c r="A601" s="27" t="s">
        <v>15</v>
      </c>
      <c r="B601" s="27" t="s">
        <v>15</v>
      </c>
      <c r="C601" s="27" t="s">
        <v>15</v>
      </c>
      <c r="D601" s="27" t="s">
        <v>15</v>
      </c>
      <c r="E601" s="27" t="s">
        <v>15</v>
      </c>
      <c r="F601" s="27" t="s">
        <v>15</v>
      </c>
      <c r="G601" s="28" t="s">
        <v>15</v>
      </c>
      <c r="H601" s="29" t="s">
        <v>15</v>
      </c>
      <c r="I601" s="27" t="s">
        <v>15</v>
      </c>
      <c r="J601" s="28" t="s">
        <v>15</v>
      </c>
      <c r="K601" s="29" t="s">
        <v>15</v>
      </c>
    </row>
    <row r="602" spans="1:11" ht="12">
      <c r="A602" s="30" t="s">
        <v>16</v>
      </c>
      <c r="E602" s="30" t="s">
        <v>16</v>
      </c>
      <c r="F602" s="31"/>
      <c r="G602" s="32"/>
      <c r="H602" s="33" t="s">
        <v>18</v>
      </c>
      <c r="I602" s="31"/>
      <c r="J602" s="32"/>
      <c r="K602" s="33" t="s">
        <v>19</v>
      </c>
    </row>
    <row r="603" spans="1:11" ht="12">
      <c r="A603" s="30" t="s">
        <v>20</v>
      </c>
      <c r="C603" s="34" t="s">
        <v>78</v>
      </c>
      <c r="E603" s="30" t="s">
        <v>20</v>
      </c>
      <c r="F603" s="31"/>
      <c r="G603" s="32" t="s">
        <v>22</v>
      </c>
      <c r="H603" s="33" t="s">
        <v>23</v>
      </c>
      <c r="I603" s="31"/>
      <c r="J603" s="32" t="s">
        <v>22</v>
      </c>
      <c r="K603" s="33" t="s">
        <v>24</v>
      </c>
    </row>
    <row r="604" spans="1:11" ht="12">
      <c r="A604" s="27" t="s">
        <v>15</v>
      </c>
      <c r="B604" s="27" t="s">
        <v>15</v>
      </c>
      <c r="C604" s="27" t="s">
        <v>15</v>
      </c>
      <c r="D604" s="27" t="s">
        <v>15</v>
      </c>
      <c r="E604" s="27" t="s">
        <v>15</v>
      </c>
      <c r="F604" s="27" t="s">
        <v>15</v>
      </c>
      <c r="G604" s="28" t="s">
        <v>15</v>
      </c>
      <c r="H604" s="29" t="s">
        <v>15</v>
      </c>
      <c r="I604" s="27" t="s">
        <v>15</v>
      </c>
      <c r="J604" s="28" t="s">
        <v>15</v>
      </c>
      <c r="K604" s="29" t="s">
        <v>15</v>
      </c>
    </row>
    <row r="605" spans="1:11" ht="12">
      <c r="A605" s="131">
        <v>1</v>
      </c>
      <c r="B605" s="132"/>
      <c r="C605" s="132" t="s">
        <v>224</v>
      </c>
      <c r="D605" s="132"/>
      <c r="E605" s="131">
        <v>1</v>
      </c>
      <c r="F605" s="133"/>
      <c r="G605" s="134"/>
      <c r="H605" s="135"/>
      <c r="I605" s="136"/>
      <c r="J605" s="137"/>
      <c r="K605" s="138"/>
    </row>
    <row r="606" spans="1:11" ht="12">
      <c r="A606" s="131">
        <v>2</v>
      </c>
      <c r="B606" s="132"/>
      <c r="C606" s="132" t="s">
        <v>224</v>
      </c>
      <c r="D606" s="132"/>
      <c r="E606" s="131">
        <v>2</v>
      </c>
      <c r="F606" s="133"/>
      <c r="G606" s="134"/>
      <c r="H606" s="135"/>
      <c r="I606" s="136"/>
      <c r="J606" s="137"/>
      <c r="K606" s="135"/>
    </row>
    <row r="607" spans="1:11" ht="12">
      <c r="A607" s="131">
        <v>3</v>
      </c>
      <c r="B607" s="132"/>
      <c r="C607" s="132" t="s">
        <v>224</v>
      </c>
      <c r="D607" s="132"/>
      <c r="E607" s="131">
        <v>3</v>
      </c>
      <c r="F607" s="133"/>
      <c r="G607" s="134"/>
      <c r="H607" s="135"/>
      <c r="I607" s="136"/>
      <c r="J607" s="137"/>
      <c r="K607" s="135"/>
    </row>
    <row r="608" spans="1:11" ht="12">
      <c r="A608" s="131">
        <v>4</v>
      </c>
      <c r="B608" s="132"/>
      <c r="C608" s="132" t="s">
        <v>224</v>
      </c>
      <c r="D608" s="132"/>
      <c r="E608" s="131">
        <v>4</v>
      </c>
      <c r="F608" s="133"/>
      <c r="G608" s="134"/>
      <c r="H608" s="135"/>
      <c r="I608" s="139"/>
      <c r="J608" s="137"/>
      <c r="K608" s="135"/>
    </row>
    <row r="609" spans="1:11" ht="12">
      <c r="A609" s="131">
        <v>5</v>
      </c>
      <c r="B609" s="132"/>
      <c r="C609" s="132" t="s">
        <v>224</v>
      </c>
      <c r="D609" s="132"/>
      <c r="E609" s="131">
        <v>5</v>
      </c>
      <c r="F609" s="133"/>
      <c r="G609" s="134"/>
      <c r="H609" s="135"/>
      <c r="I609" s="139"/>
      <c r="J609" s="137"/>
      <c r="K609" s="135"/>
    </row>
    <row r="610" spans="1:11" ht="12">
      <c r="A610" s="15">
        <v>6</v>
      </c>
      <c r="C610" s="16" t="s">
        <v>225</v>
      </c>
      <c r="E610" s="15">
        <v>6</v>
      </c>
      <c r="F610" s="17"/>
      <c r="G610" s="121">
        <v>8.01</v>
      </c>
      <c r="H610" s="82">
        <v>1123457.66</v>
      </c>
      <c r="I610" s="37"/>
      <c r="J610" s="121">
        <v>9.35070644024006</v>
      </c>
      <c r="K610" s="87">
        <v>1350846</v>
      </c>
    </row>
    <row r="611" spans="1:11" ht="12">
      <c r="A611" s="15">
        <v>7</v>
      </c>
      <c r="C611" s="16" t="s">
        <v>226</v>
      </c>
      <c r="E611" s="15">
        <v>7</v>
      </c>
      <c r="F611" s="17"/>
      <c r="G611" s="121"/>
      <c r="H611" s="82">
        <v>296411.54000000004</v>
      </c>
      <c r="I611" s="141"/>
      <c r="J611" s="88"/>
      <c r="K611" s="87">
        <v>449304</v>
      </c>
    </row>
    <row r="612" spans="1:11" ht="12">
      <c r="A612" s="15">
        <v>8</v>
      </c>
      <c r="C612" s="16" t="s">
        <v>227</v>
      </c>
      <c r="E612" s="15">
        <v>8</v>
      </c>
      <c r="F612" s="17"/>
      <c r="G612" s="121">
        <f>SUM(G610:G611)</f>
        <v>8.01</v>
      </c>
      <c r="H612" s="82">
        <f>SUM(H610:H611)</f>
        <v>1419869.2</v>
      </c>
      <c r="I612" s="141"/>
      <c r="J612" s="121">
        <f>SUM(J610:J611)</f>
        <v>9.35070644024006</v>
      </c>
      <c r="K612" s="87">
        <f>SUM(K610:K611)</f>
        <v>1800150</v>
      </c>
    </row>
    <row r="613" spans="1:11" ht="12">
      <c r="A613" s="15">
        <v>9</v>
      </c>
      <c r="C613" s="16"/>
      <c r="E613" s="15">
        <v>9</v>
      </c>
      <c r="F613" s="17"/>
      <c r="G613" s="121"/>
      <c r="H613" s="87"/>
      <c r="I613" s="41"/>
      <c r="J613" s="88"/>
      <c r="K613" s="87"/>
    </row>
    <row r="614" spans="1:11" ht="12">
      <c r="A614" s="15">
        <v>10</v>
      </c>
      <c r="C614" s="16"/>
      <c r="E614" s="15">
        <v>10</v>
      </c>
      <c r="F614" s="17"/>
      <c r="G614" s="121"/>
      <c r="H614" s="87"/>
      <c r="I614" s="37"/>
      <c r="J614" s="88"/>
      <c r="K614" s="87"/>
    </row>
    <row r="615" spans="1:11" ht="12">
      <c r="A615" s="15">
        <v>11</v>
      </c>
      <c r="C615" s="16" t="s">
        <v>208</v>
      </c>
      <c r="E615" s="15">
        <v>11</v>
      </c>
      <c r="G615" s="121">
        <f>3.57</f>
        <v>3.57</v>
      </c>
      <c r="H615" s="82">
        <v>264886.4</v>
      </c>
      <c r="I615" s="41"/>
      <c r="J615" s="121">
        <v>3.6469186279844785</v>
      </c>
      <c r="K615" s="83">
        <v>278982</v>
      </c>
    </row>
    <row r="616" spans="1:11" ht="12">
      <c r="A616" s="15">
        <v>12</v>
      </c>
      <c r="C616" s="16" t="s">
        <v>209</v>
      </c>
      <c r="E616" s="15">
        <v>12</v>
      </c>
      <c r="G616" s="121"/>
      <c r="H616" s="82">
        <v>88110.75</v>
      </c>
      <c r="I616" s="37"/>
      <c r="J616" s="82"/>
      <c r="K616" s="83">
        <v>102504</v>
      </c>
    </row>
    <row r="617" spans="1:11" ht="12">
      <c r="A617" s="15">
        <v>13</v>
      </c>
      <c r="C617" s="16" t="s">
        <v>228</v>
      </c>
      <c r="E617" s="15">
        <v>13</v>
      </c>
      <c r="F617" s="17"/>
      <c r="G617" s="121">
        <f>SUM(G615:G616)</f>
        <v>3.57</v>
      </c>
      <c r="H617" s="82">
        <f>SUM(H615:H616)</f>
        <v>352997.15</v>
      </c>
      <c r="I617" s="141"/>
      <c r="J617" s="121">
        <f>SUM(J615:J616)</f>
        <v>3.6469186279844785</v>
      </c>
      <c r="K617" s="87">
        <f>SUM(K615:K616)</f>
        <v>381486</v>
      </c>
    </row>
    <row r="618" spans="1:11" ht="12">
      <c r="A618" s="15">
        <v>14</v>
      </c>
      <c r="E618" s="15">
        <v>14</v>
      </c>
      <c r="F618" s="17"/>
      <c r="G618" s="121"/>
      <c r="H618" s="82"/>
      <c r="I618" s="141"/>
      <c r="J618" s="88"/>
      <c r="K618" s="87"/>
    </row>
    <row r="619" spans="1:11" ht="12">
      <c r="A619" s="15">
        <v>15</v>
      </c>
      <c r="C619" s="16" t="s">
        <v>211</v>
      </c>
      <c r="E619" s="15">
        <v>15</v>
      </c>
      <c r="F619" s="17"/>
      <c r="G619" s="121">
        <f>G612+G617</f>
        <v>11.58</v>
      </c>
      <c r="H619" s="82">
        <f>H612+H617</f>
        <v>1772866.35</v>
      </c>
      <c r="I619" s="141"/>
      <c r="J619" s="121">
        <f>J612+J617</f>
        <v>12.997625068224538</v>
      </c>
      <c r="K619" s="87">
        <f>K612+K617</f>
        <v>2181636</v>
      </c>
    </row>
    <row r="620" spans="1:11" ht="12">
      <c r="A620" s="15">
        <v>16</v>
      </c>
      <c r="E620" s="15">
        <v>16</v>
      </c>
      <c r="F620" s="17"/>
      <c r="G620" s="121"/>
      <c r="H620" s="82"/>
      <c r="I620" s="141"/>
      <c r="J620" s="88"/>
      <c r="K620" s="87"/>
    </row>
    <row r="621" spans="1:11" ht="12">
      <c r="A621" s="15">
        <v>17</v>
      </c>
      <c r="C621" s="16" t="s">
        <v>212</v>
      </c>
      <c r="E621" s="15">
        <v>17</v>
      </c>
      <c r="F621" s="17"/>
      <c r="G621" s="140"/>
      <c r="H621" s="82">
        <v>34060.17</v>
      </c>
      <c r="I621" s="141"/>
      <c r="J621" s="88"/>
      <c r="K621" s="87">
        <v>13478</v>
      </c>
    </row>
    <row r="622" spans="1:11" ht="12">
      <c r="A622" s="15">
        <v>18</v>
      </c>
      <c r="C622" s="16"/>
      <c r="E622" s="15">
        <v>18</v>
      </c>
      <c r="F622" s="17"/>
      <c r="G622" s="140"/>
      <c r="H622" s="82"/>
      <c r="I622" s="141"/>
      <c r="J622" s="88"/>
      <c r="K622" s="87"/>
    </row>
    <row r="623" spans="1:11" ht="12">
      <c r="A623" s="15">
        <v>19</v>
      </c>
      <c r="C623" s="16" t="s">
        <v>213</v>
      </c>
      <c r="E623" s="15">
        <v>19</v>
      </c>
      <c r="F623" s="17"/>
      <c r="G623" s="140"/>
      <c r="H623" s="82">
        <v>2114.4300000000003</v>
      </c>
      <c r="I623" s="141"/>
      <c r="J623" s="88"/>
      <c r="K623" s="87"/>
    </row>
    <row r="624" spans="1:11" ht="12">
      <c r="A624" s="15">
        <v>20</v>
      </c>
      <c r="C624" s="16" t="s">
        <v>214</v>
      </c>
      <c r="E624" s="15">
        <v>20</v>
      </c>
      <c r="F624" s="17"/>
      <c r="G624" s="140"/>
      <c r="H624" s="82">
        <v>89115.84</v>
      </c>
      <c r="I624" s="141"/>
      <c r="J624" s="88"/>
      <c r="K624" s="87">
        <v>477901</v>
      </c>
    </row>
    <row r="625" spans="1:11" ht="12">
      <c r="A625" s="15">
        <v>21</v>
      </c>
      <c r="C625" s="16"/>
      <c r="E625" s="15">
        <v>21</v>
      </c>
      <c r="F625" s="17"/>
      <c r="G625" s="140"/>
      <c r="H625" s="87"/>
      <c r="I625" s="141"/>
      <c r="J625" s="88"/>
      <c r="K625" s="87"/>
    </row>
    <row r="626" spans="1:11" ht="12">
      <c r="A626" s="15">
        <v>22</v>
      </c>
      <c r="C626" s="16"/>
      <c r="E626" s="15">
        <v>22</v>
      </c>
      <c r="F626" s="17"/>
      <c r="G626" s="140"/>
      <c r="H626" s="87"/>
      <c r="I626" s="141"/>
      <c r="J626" s="88"/>
      <c r="K626" s="87"/>
    </row>
    <row r="627" spans="1:11" ht="12">
      <c r="A627" s="15">
        <v>23</v>
      </c>
      <c r="C627" s="16" t="s">
        <v>229</v>
      </c>
      <c r="E627" s="15">
        <v>23</v>
      </c>
      <c r="F627" s="17"/>
      <c r="G627" s="140"/>
      <c r="H627" s="87"/>
      <c r="I627" s="141"/>
      <c r="J627" s="88"/>
      <c r="K627" s="87"/>
    </row>
    <row r="628" spans="1:11" ht="12">
      <c r="A628" s="15">
        <v>24</v>
      </c>
      <c r="C628" s="16"/>
      <c r="E628" s="15">
        <v>24</v>
      </c>
      <c r="F628" s="17"/>
      <c r="G628" s="140"/>
      <c r="H628" s="87"/>
      <c r="I628" s="141"/>
      <c r="J628" s="88"/>
      <c r="K628" s="87"/>
    </row>
    <row r="629" spans="5:11" ht="12">
      <c r="E629" s="59"/>
      <c r="F629" s="106" t="s">
        <v>15</v>
      </c>
      <c r="G629" s="29" t="s">
        <v>15</v>
      </c>
      <c r="H629" s="29" t="s">
        <v>15</v>
      </c>
      <c r="I629" s="106" t="s">
        <v>15</v>
      </c>
      <c r="J629" s="29" t="s">
        <v>15</v>
      </c>
      <c r="K629" s="29" t="s">
        <v>15</v>
      </c>
    </row>
    <row r="630" spans="1:11" ht="12">
      <c r="A630" s="15">
        <v>25</v>
      </c>
      <c r="C630" s="16" t="s">
        <v>236</v>
      </c>
      <c r="E630" s="15">
        <v>25</v>
      </c>
      <c r="G630" s="82">
        <f>SUM(G619:G629)</f>
        <v>11.58</v>
      </c>
      <c r="H630" s="82">
        <f>SUM(H619:H629)</f>
        <v>1898156.79</v>
      </c>
      <c r="I630" s="83"/>
      <c r="J630" s="82">
        <f>SUM(J619:J629)</f>
        <v>12.997625068224538</v>
      </c>
      <c r="K630" s="82">
        <f>SUM(K619:K629)</f>
        <v>2673015</v>
      </c>
    </row>
    <row r="631" spans="5:11" ht="12">
      <c r="E631" s="59"/>
      <c r="F631" s="106" t="s">
        <v>15</v>
      </c>
      <c r="G631" s="28" t="s">
        <v>15</v>
      </c>
      <c r="H631" s="29" t="s">
        <v>15</v>
      </c>
      <c r="I631" s="106" t="s">
        <v>15</v>
      </c>
      <c r="J631" s="28" t="s">
        <v>15</v>
      </c>
      <c r="K631" s="29" t="s">
        <v>15</v>
      </c>
    </row>
    <row r="632" spans="3:11" ht="12">
      <c r="C632" s="1" t="s">
        <v>63</v>
      </c>
      <c r="E632" s="59"/>
      <c r="F632" s="106"/>
      <c r="G632" s="28"/>
      <c r="H632" s="29"/>
      <c r="I632" s="106"/>
      <c r="J632" s="28"/>
      <c r="K632" s="29"/>
    </row>
    <row r="634" ht="12">
      <c r="A634" s="16"/>
    </row>
    <row r="635" spans="1:11" s="49" customFormat="1" ht="12">
      <c r="A635" s="24" t="str">
        <f>$A$83</f>
        <v>Institution No.:  </v>
      </c>
      <c r="E635" s="60"/>
      <c r="G635" s="61"/>
      <c r="H635" s="62"/>
      <c r="J635" s="61"/>
      <c r="K635" s="22" t="s">
        <v>237</v>
      </c>
    </row>
    <row r="636" spans="1:11" s="49" customFormat="1" ht="12">
      <c r="A636" s="119" t="s">
        <v>238</v>
      </c>
      <c r="B636" s="119"/>
      <c r="C636" s="119"/>
      <c r="D636" s="119"/>
      <c r="E636" s="119"/>
      <c r="F636" s="119"/>
      <c r="G636" s="119"/>
      <c r="H636" s="119"/>
      <c r="I636" s="119"/>
      <c r="J636" s="119"/>
      <c r="K636" s="119"/>
    </row>
    <row r="637" spans="1:11" ht="12">
      <c r="A637" s="24" t="str">
        <f>$A$42</f>
        <v>NAME: </v>
      </c>
      <c r="C637" s="1" t="str">
        <f>$D$20</f>
        <v>University of Colorado</v>
      </c>
      <c r="F637" s="108"/>
      <c r="G637" s="102"/>
      <c r="H637" s="64"/>
      <c r="J637" s="21"/>
      <c r="K637" s="26" t="str">
        <f>$K$3</f>
        <v>Date: October 13, 2014</v>
      </c>
    </row>
    <row r="638" spans="1:11" ht="12">
      <c r="A638" s="27" t="s">
        <v>15</v>
      </c>
      <c r="B638" s="27" t="s">
        <v>15</v>
      </c>
      <c r="C638" s="27" t="s">
        <v>15</v>
      </c>
      <c r="D638" s="27" t="s">
        <v>15</v>
      </c>
      <c r="E638" s="27" t="s">
        <v>15</v>
      </c>
      <c r="F638" s="27" t="s">
        <v>15</v>
      </c>
      <c r="G638" s="28" t="s">
        <v>15</v>
      </c>
      <c r="H638" s="29" t="s">
        <v>15</v>
      </c>
      <c r="I638" s="27" t="s">
        <v>15</v>
      </c>
      <c r="J638" s="28" t="s">
        <v>15</v>
      </c>
      <c r="K638" s="29" t="s">
        <v>15</v>
      </c>
    </row>
    <row r="639" spans="1:11" ht="12">
      <c r="A639" s="30" t="s">
        <v>16</v>
      </c>
      <c r="E639" s="30" t="s">
        <v>16</v>
      </c>
      <c r="F639" s="31"/>
      <c r="G639" s="32"/>
      <c r="H639" s="33" t="s">
        <v>18</v>
      </c>
      <c r="I639" s="31"/>
      <c r="J639" s="32"/>
      <c r="K639" s="33" t="s">
        <v>19</v>
      </c>
    </row>
    <row r="640" spans="1:11" ht="12">
      <c r="A640" s="30" t="s">
        <v>20</v>
      </c>
      <c r="C640" s="34" t="s">
        <v>78</v>
      </c>
      <c r="E640" s="30" t="s">
        <v>20</v>
      </c>
      <c r="F640" s="31"/>
      <c r="G640" s="32" t="s">
        <v>22</v>
      </c>
      <c r="H640" s="33" t="s">
        <v>23</v>
      </c>
      <c r="I640" s="31"/>
      <c r="J640" s="32" t="s">
        <v>22</v>
      </c>
      <c r="K640" s="33" t="s">
        <v>24</v>
      </c>
    </row>
    <row r="641" spans="1:11" ht="12">
      <c r="A641" s="27" t="s">
        <v>15</v>
      </c>
      <c r="B641" s="27" t="s">
        <v>15</v>
      </c>
      <c r="C641" s="27" t="s">
        <v>15</v>
      </c>
      <c r="D641" s="27" t="s">
        <v>15</v>
      </c>
      <c r="E641" s="27" t="s">
        <v>15</v>
      </c>
      <c r="F641" s="27" t="s">
        <v>15</v>
      </c>
      <c r="G641" s="28" t="s">
        <v>15</v>
      </c>
      <c r="H641" s="29" t="s">
        <v>15</v>
      </c>
      <c r="I641" s="27" t="s">
        <v>15</v>
      </c>
      <c r="J641" s="28" t="s">
        <v>15</v>
      </c>
      <c r="K641" s="29" t="s">
        <v>15</v>
      </c>
    </row>
    <row r="642" spans="1:11" ht="12">
      <c r="A642" s="131">
        <v>1</v>
      </c>
      <c r="B642" s="132"/>
      <c r="C642" s="132" t="s">
        <v>224</v>
      </c>
      <c r="D642" s="132"/>
      <c r="E642" s="131">
        <v>1</v>
      </c>
      <c r="F642" s="133"/>
      <c r="G642" s="134"/>
      <c r="H642" s="135"/>
      <c r="I642" s="136"/>
      <c r="J642" s="137"/>
      <c r="K642" s="138"/>
    </row>
    <row r="643" spans="1:11" ht="12">
      <c r="A643" s="131">
        <v>2</v>
      </c>
      <c r="B643" s="132"/>
      <c r="C643" s="132" t="s">
        <v>224</v>
      </c>
      <c r="D643" s="132"/>
      <c r="E643" s="131">
        <v>2</v>
      </c>
      <c r="F643" s="133"/>
      <c r="G643" s="134"/>
      <c r="H643" s="135"/>
      <c r="I643" s="136"/>
      <c r="J643" s="137"/>
      <c r="K643" s="135"/>
    </row>
    <row r="644" spans="1:11" ht="12">
      <c r="A644" s="131">
        <v>3</v>
      </c>
      <c r="B644" s="132"/>
      <c r="C644" s="132" t="s">
        <v>224</v>
      </c>
      <c r="D644" s="132"/>
      <c r="E644" s="131">
        <v>3</v>
      </c>
      <c r="F644" s="133"/>
      <c r="G644" s="134"/>
      <c r="H644" s="135"/>
      <c r="I644" s="136"/>
      <c r="J644" s="137"/>
      <c r="K644" s="135"/>
    </row>
    <row r="645" spans="1:11" ht="12">
      <c r="A645" s="131">
        <v>4</v>
      </c>
      <c r="B645" s="132"/>
      <c r="C645" s="132" t="s">
        <v>224</v>
      </c>
      <c r="D645" s="132"/>
      <c r="E645" s="131">
        <v>4</v>
      </c>
      <c r="F645" s="133"/>
      <c r="G645" s="134"/>
      <c r="H645" s="135"/>
      <c r="I645" s="139"/>
      <c r="J645" s="137"/>
      <c r="K645" s="135"/>
    </row>
    <row r="646" spans="1:11" ht="12">
      <c r="A646" s="131">
        <v>5</v>
      </c>
      <c r="B646" s="132"/>
      <c r="C646" s="132" t="s">
        <v>224</v>
      </c>
      <c r="D646" s="132"/>
      <c r="E646" s="131">
        <v>5</v>
      </c>
      <c r="F646" s="133"/>
      <c r="G646" s="137"/>
      <c r="H646" s="135"/>
      <c r="I646" s="139"/>
      <c r="J646" s="137"/>
      <c r="K646" s="135"/>
    </row>
    <row r="647" spans="1:11" ht="12">
      <c r="A647" s="15">
        <v>6</v>
      </c>
      <c r="C647" s="16" t="s">
        <v>225</v>
      </c>
      <c r="E647" s="15">
        <v>6</v>
      </c>
      <c r="F647" s="17"/>
      <c r="G647" s="88">
        <v>145.38</v>
      </c>
      <c r="H647" s="88">
        <v>13281974.36</v>
      </c>
      <c r="I647" s="37"/>
      <c r="J647" s="121">
        <v>147.6659709690873</v>
      </c>
      <c r="K647" s="87">
        <v>13895546.219999999</v>
      </c>
    </row>
    <row r="648" spans="1:11" ht="12">
      <c r="A648" s="15">
        <v>7</v>
      </c>
      <c r="C648" s="16" t="s">
        <v>226</v>
      </c>
      <c r="E648" s="15">
        <v>7</v>
      </c>
      <c r="F648" s="17"/>
      <c r="G648" s="88"/>
      <c r="H648" s="88">
        <v>3947837.4000000004</v>
      </c>
      <c r="I648" s="141"/>
      <c r="J648" s="88"/>
      <c r="K648" s="87">
        <v>4732146.73</v>
      </c>
    </row>
    <row r="649" spans="1:11" ht="12">
      <c r="A649" s="15">
        <v>8</v>
      </c>
      <c r="C649" s="16" t="s">
        <v>227</v>
      </c>
      <c r="E649" s="15">
        <v>8</v>
      </c>
      <c r="F649" s="17"/>
      <c r="G649" s="88">
        <f>SUM(G647:G648)</f>
        <v>145.38</v>
      </c>
      <c r="H649" s="88">
        <f>SUM(H647:H648)</f>
        <v>17229811.759999998</v>
      </c>
      <c r="I649" s="141"/>
      <c r="J649" s="88">
        <f>SUM(J647:J648)</f>
        <v>147.6659709690873</v>
      </c>
      <c r="K649" s="87">
        <f>SUM(K647:K648)</f>
        <v>18627692.95</v>
      </c>
    </row>
    <row r="650" spans="1:11" ht="12">
      <c r="A650" s="15">
        <v>9</v>
      </c>
      <c r="C650" s="16"/>
      <c r="E650" s="15">
        <v>9</v>
      </c>
      <c r="F650" s="17"/>
      <c r="G650" s="140"/>
      <c r="H650" s="87"/>
      <c r="I650" s="41"/>
      <c r="J650" s="88"/>
      <c r="K650" s="87"/>
    </row>
    <row r="651" spans="1:11" ht="12">
      <c r="A651" s="15">
        <v>10</v>
      </c>
      <c r="C651" s="16"/>
      <c r="E651" s="15">
        <v>10</v>
      </c>
      <c r="F651" s="17"/>
      <c r="G651" s="140"/>
      <c r="H651" s="87"/>
      <c r="I651" s="37"/>
      <c r="J651" s="88"/>
      <c r="K651" s="87"/>
    </row>
    <row r="652" spans="1:11" ht="12">
      <c r="A652" s="15">
        <v>11</v>
      </c>
      <c r="C652" s="16" t="s">
        <v>208</v>
      </c>
      <c r="E652" s="15">
        <v>11</v>
      </c>
      <c r="G652" s="82">
        <v>34.2</v>
      </c>
      <c r="H652" s="88">
        <v>2388287.69</v>
      </c>
      <c r="I652" s="41"/>
      <c r="J652" s="121">
        <v>36.599985586354514</v>
      </c>
      <c r="K652" s="83">
        <v>2635118.28</v>
      </c>
    </row>
    <row r="653" spans="1:11" ht="12">
      <c r="A653" s="15">
        <v>12</v>
      </c>
      <c r="C653" s="16" t="s">
        <v>209</v>
      </c>
      <c r="E653" s="15">
        <v>12</v>
      </c>
      <c r="G653" s="142"/>
      <c r="H653" s="88">
        <v>891250.7500000002</v>
      </c>
      <c r="I653" s="37"/>
      <c r="J653" s="82"/>
      <c r="K653" s="83">
        <v>1023722.9500000002</v>
      </c>
    </row>
    <row r="654" spans="1:11" ht="12">
      <c r="A654" s="15">
        <v>13</v>
      </c>
      <c r="C654" s="16" t="s">
        <v>228</v>
      </c>
      <c r="E654" s="15">
        <v>13</v>
      </c>
      <c r="F654" s="17"/>
      <c r="G654" s="88">
        <f>SUM(G652:G653)</f>
        <v>34.2</v>
      </c>
      <c r="H654" s="88">
        <f>SUM(H652:H653)</f>
        <v>3279538.4400000004</v>
      </c>
      <c r="I654" s="141"/>
      <c r="J654" s="140">
        <f>SUM(J652:J653)</f>
        <v>36.599985586354514</v>
      </c>
      <c r="K654" s="87">
        <f>SUM(K652:K653)</f>
        <v>3658841.23</v>
      </c>
    </row>
    <row r="655" spans="1:11" ht="12">
      <c r="A655" s="15">
        <v>14</v>
      </c>
      <c r="E655" s="15">
        <v>14</v>
      </c>
      <c r="F655" s="17"/>
      <c r="G655" s="88"/>
      <c r="H655" s="87"/>
      <c r="I655" s="141"/>
      <c r="J655" s="88"/>
      <c r="K655" s="87"/>
    </row>
    <row r="656" spans="1:11" ht="12">
      <c r="A656" s="15">
        <v>15</v>
      </c>
      <c r="C656" s="16" t="s">
        <v>211</v>
      </c>
      <c r="E656" s="15">
        <v>15</v>
      </c>
      <c r="F656" s="17"/>
      <c r="G656" s="88">
        <f>G649+G654</f>
        <v>179.57999999999998</v>
      </c>
      <c r="H656" s="88">
        <f>H649+H654</f>
        <v>20509350.2</v>
      </c>
      <c r="I656" s="141"/>
      <c r="J656" s="88">
        <f>J649+J654</f>
        <v>184.26595655544182</v>
      </c>
      <c r="K656" s="87">
        <f>K649+K654</f>
        <v>22286534.18</v>
      </c>
    </row>
    <row r="657" spans="1:11" ht="12">
      <c r="A657" s="15">
        <v>16</v>
      </c>
      <c r="E657" s="15">
        <v>16</v>
      </c>
      <c r="F657" s="17"/>
      <c r="G657" s="140"/>
      <c r="H657" s="87"/>
      <c r="I657" s="141"/>
      <c r="J657" s="88"/>
      <c r="K657" s="87"/>
    </row>
    <row r="658" spans="1:11" ht="12">
      <c r="A658" s="15">
        <v>17</v>
      </c>
      <c r="C658" s="16" t="s">
        <v>212</v>
      </c>
      <c r="E658" s="15">
        <v>17</v>
      </c>
      <c r="F658" s="17"/>
      <c r="G658" s="140"/>
      <c r="H658" s="88">
        <v>264460.91000000003</v>
      </c>
      <c r="I658" s="141"/>
      <c r="J658" s="88"/>
      <c r="K658" s="87">
        <v>187561.94</v>
      </c>
    </row>
    <row r="659" spans="1:11" ht="12">
      <c r="A659" s="15">
        <v>18</v>
      </c>
      <c r="C659" s="16"/>
      <c r="E659" s="15">
        <v>18</v>
      </c>
      <c r="F659" s="17"/>
      <c r="G659" s="140"/>
      <c r="H659" s="87"/>
      <c r="I659" s="141"/>
      <c r="J659" s="88"/>
      <c r="K659" s="87"/>
    </row>
    <row r="660" spans="1:11" ht="12">
      <c r="A660" s="15">
        <v>19</v>
      </c>
      <c r="C660" s="16" t="s">
        <v>213</v>
      </c>
      <c r="E660" s="15">
        <v>19</v>
      </c>
      <c r="F660" s="17"/>
      <c r="G660" s="140"/>
      <c r="H660" s="88">
        <v>86844.25</v>
      </c>
      <c r="I660" s="141"/>
      <c r="J660" s="88"/>
      <c r="K660" s="87"/>
    </row>
    <row r="661" spans="1:11" ht="12">
      <c r="A661" s="15">
        <v>20</v>
      </c>
      <c r="C661" s="16" t="s">
        <v>214</v>
      </c>
      <c r="E661" s="15">
        <v>20</v>
      </c>
      <c r="F661" s="17"/>
      <c r="G661" s="140"/>
      <c r="H661" s="88">
        <v>4857006.29</v>
      </c>
      <c r="I661" s="141"/>
      <c r="J661" s="88"/>
      <c r="K661" s="87">
        <f>185267+4983819+5250+5338574-6618158.43-306330.07-91669.03-1963829.32-88939.36-7335.91+4143500.21+1282303.79+964310.59+377814.41-58054-400000-2800000</f>
        <v>4946522.880000001</v>
      </c>
    </row>
    <row r="662" spans="1:11" ht="12">
      <c r="A662" s="15">
        <v>21</v>
      </c>
      <c r="C662" s="16"/>
      <c r="E662" s="15">
        <v>21</v>
      </c>
      <c r="F662" s="17"/>
      <c r="G662" s="140"/>
      <c r="H662" s="88"/>
      <c r="I662" s="141"/>
      <c r="J662" s="88"/>
      <c r="K662" s="87"/>
    </row>
    <row r="663" spans="1:11" ht="12">
      <c r="A663" s="15">
        <v>22</v>
      </c>
      <c r="C663" s="16"/>
      <c r="E663" s="15">
        <v>22</v>
      </c>
      <c r="F663" s="17"/>
      <c r="G663" s="140"/>
      <c r="H663" s="88"/>
      <c r="I663" s="141"/>
      <c r="J663" s="88"/>
      <c r="K663" s="87"/>
    </row>
    <row r="664" spans="1:11" ht="12">
      <c r="A664" s="15">
        <v>23</v>
      </c>
      <c r="C664" s="16" t="s">
        <v>229</v>
      </c>
      <c r="E664" s="15">
        <v>23</v>
      </c>
      <c r="F664" s="17"/>
      <c r="G664" s="140"/>
      <c r="H664" s="88">
        <f>431855.37</f>
        <v>431855.37</v>
      </c>
      <c r="I664" s="141"/>
      <c r="J664" s="88"/>
      <c r="K664" s="87">
        <v>405700</v>
      </c>
    </row>
    <row r="665" spans="1:11" ht="12">
      <c r="A665" s="15">
        <v>24</v>
      </c>
      <c r="C665" s="16"/>
      <c r="E665" s="15">
        <v>24</v>
      </c>
      <c r="F665" s="17"/>
      <c r="G665" s="140"/>
      <c r="H665" s="87"/>
      <c r="I665" s="141"/>
      <c r="J665" s="88"/>
      <c r="K665" s="87"/>
    </row>
    <row r="666" spans="5:11" ht="12">
      <c r="E666" s="59"/>
      <c r="F666" s="106" t="s">
        <v>15</v>
      </c>
      <c r="G666" s="29" t="s">
        <v>15</v>
      </c>
      <c r="H666" s="29" t="s">
        <v>15</v>
      </c>
      <c r="I666" s="106" t="s">
        <v>15</v>
      </c>
      <c r="J666" s="29" t="s">
        <v>15</v>
      </c>
      <c r="K666" s="29" t="s">
        <v>15</v>
      </c>
    </row>
    <row r="667" spans="1:11" ht="12">
      <c r="A667" s="15">
        <v>25</v>
      </c>
      <c r="C667" s="16" t="s">
        <v>239</v>
      </c>
      <c r="E667" s="15">
        <v>25</v>
      </c>
      <c r="G667" s="82">
        <f>SUM(G656:G666)</f>
        <v>179.57999999999998</v>
      </c>
      <c r="H667" s="82">
        <f>SUM(H656:H666)</f>
        <v>26149517.02</v>
      </c>
      <c r="I667" s="83"/>
      <c r="J667" s="82">
        <f>SUM(J656:J666)</f>
        <v>184.26595655544182</v>
      </c>
      <c r="K667" s="87">
        <f>SUM(K656:K666)</f>
        <v>27826319</v>
      </c>
    </row>
    <row r="668" spans="5:11" ht="12">
      <c r="E668" s="59"/>
      <c r="F668" s="106" t="s">
        <v>15</v>
      </c>
      <c r="G668" s="28" t="s">
        <v>15</v>
      </c>
      <c r="H668" s="29" t="s">
        <v>15</v>
      </c>
      <c r="I668" s="106" t="s">
        <v>15</v>
      </c>
      <c r="J668" s="28" t="s">
        <v>15</v>
      </c>
      <c r="K668" s="29" t="s">
        <v>15</v>
      </c>
    </row>
    <row r="669" ht="12">
      <c r="C669" s="1" t="s">
        <v>63</v>
      </c>
    </row>
    <row r="672" spans="1:11" s="49" customFormat="1" ht="12">
      <c r="A672" s="24" t="str">
        <f>$A$83</f>
        <v>Institution No.:  </v>
      </c>
      <c r="E672" s="60"/>
      <c r="G672" s="61"/>
      <c r="H672" s="62"/>
      <c r="J672" s="61"/>
      <c r="K672" s="22" t="s">
        <v>240</v>
      </c>
    </row>
    <row r="673" spans="1:11" s="49" customFormat="1" ht="12">
      <c r="A673" s="119" t="s">
        <v>241</v>
      </c>
      <c r="B673" s="119"/>
      <c r="C673" s="119"/>
      <c r="D673" s="119"/>
      <c r="E673" s="119"/>
      <c r="F673" s="119"/>
      <c r="G673" s="119"/>
      <c r="H673" s="119"/>
      <c r="I673" s="119"/>
      <c r="J673" s="119"/>
      <c r="K673" s="119"/>
    </row>
    <row r="674" spans="1:11" ht="12">
      <c r="A674" s="24" t="str">
        <f>$A$42</f>
        <v>NAME: </v>
      </c>
      <c r="C674" s="1" t="str">
        <f>$D$20</f>
        <v>University of Colorado</v>
      </c>
      <c r="F674" s="108"/>
      <c r="G674" s="102"/>
      <c r="H674" s="103"/>
      <c r="J674" s="21"/>
      <c r="K674" s="26" t="str">
        <f>$K$3</f>
        <v>Date: October 13, 2014</v>
      </c>
    </row>
    <row r="675" spans="1:11" ht="12">
      <c r="A675" s="27" t="s">
        <v>15</v>
      </c>
      <c r="B675" s="27" t="s">
        <v>15</v>
      </c>
      <c r="C675" s="27" t="s">
        <v>15</v>
      </c>
      <c r="D675" s="27" t="s">
        <v>15</v>
      </c>
      <c r="E675" s="27" t="s">
        <v>15</v>
      </c>
      <c r="F675" s="27" t="s">
        <v>15</v>
      </c>
      <c r="G675" s="28" t="s">
        <v>15</v>
      </c>
      <c r="H675" s="29" t="s">
        <v>15</v>
      </c>
      <c r="I675" s="27" t="s">
        <v>15</v>
      </c>
      <c r="J675" s="28" t="s">
        <v>15</v>
      </c>
      <c r="K675" s="29" t="s">
        <v>15</v>
      </c>
    </row>
    <row r="676" spans="1:11" ht="12">
      <c r="A676" s="30" t="s">
        <v>16</v>
      </c>
      <c r="E676" s="30" t="s">
        <v>16</v>
      </c>
      <c r="F676" s="31"/>
      <c r="G676" s="32"/>
      <c r="H676" s="33" t="s">
        <v>18</v>
      </c>
      <c r="I676" s="31"/>
      <c r="J676" s="32"/>
      <c r="K676" s="33" t="s">
        <v>19</v>
      </c>
    </row>
    <row r="677" spans="1:11" ht="12">
      <c r="A677" s="30" t="s">
        <v>20</v>
      </c>
      <c r="C677" s="34" t="s">
        <v>78</v>
      </c>
      <c r="E677" s="30" t="s">
        <v>20</v>
      </c>
      <c r="F677" s="31"/>
      <c r="G677" s="32" t="s">
        <v>22</v>
      </c>
      <c r="H677" s="33" t="s">
        <v>23</v>
      </c>
      <c r="I677" s="31"/>
      <c r="J677" s="32" t="s">
        <v>22</v>
      </c>
      <c r="K677" s="33" t="s">
        <v>24</v>
      </c>
    </row>
    <row r="678" spans="1:11" ht="12">
      <c r="A678" s="27" t="s">
        <v>15</v>
      </c>
      <c r="B678" s="27" t="s">
        <v>15</v>
      </c>
      <c r="C678" s="27" t="s">
        <v>15</v>
      </c>
      <c r="D678" s="27" t="s">
        <v>15</v>
      </c>
      <c r="E678" s="27" t="s">
        <v>15</v>
      </c>
      <c r="F678" s="27" t="s">
        <v>15</v>
      </c>
      <c r="G678" s="28"/>
      <c r="H678" s="29"/>
      <c r="I678" s="27"/>
      <c r="J678" s="28"/>
      <c r="K678" s="29"/>
    </row>
    <row r="679" spans="1:11" ht="12">
      <c r="A679" s="131">
        <v>1</v>
      </c>
      <c r="B679" s="132"/>
      <c r="C679" s="132" t="s">
        <v>224</v>
      </c>
      <c r="D679" s="132"/>
      <c r="E679" s="131">
        <v>1</v>
      </c>
      <c r="F679" s="133"/>
      <c r="G679" s="134"/>
      <c r="H679" s="135"/>
      <c r="I679" s="136"/>
      <c r="J679" s="137"/>
      <c r="K679" s="138"/>
    </row>
    <row r="680" spans="1:11" ht="12">
      <c r="A680" s="131">
        <v>2</v>
      </c>
      <c r="B680" s="132"/>
      <c r="C680" s="132" t="s">
        <v>224</v>
      </c>
      <c r="D680" s="132"/>
      <c r="E680" s="131">
        <v>2</v>
      </c>
      <c r="F680" s="133"/>
      <c r="G680" s="134"/>
      <c r="H680" s="135"/>
      <c r="I680" s="136"/>
      <c r="J680" s="137"/>
      <c r="K680" s="135"/>
    </row>
    <row r="681" spans="1:11" ht="12">
      <c r="A681" s="131">
        <v>3</v>
      </c>
      <c r="B681" s="132"/>
      <c r="C681" s="132" t="s">
        <v>224</v>
      </c>
      <c r="D681" s="132"/>
      <c r="E681" s="131">
        <v>3</v>
      </c>
      <c r="F681" s="133"/>
      <c r="G681" s="134"/>
      <c r="H681" s="135"/>
      <c r="I681" s="136"/>
      <c r="J681" s="137"/>
      <c r="K681" s="135"/>
    </row>
    <row r="682" spans="1:11" ht="12">
      <c r="A682" s="131">
        <v>4</v>
      </c>
      <c r="B682" s="132"/>
      <c r="C682" s="132" t="s">
        <v>224</v>
      </c>
      <c r="D682" s="132"/>
      <c r="E682" s="131">
        <v>4</v>
      </c>
      <c r="F682" s="133"/>
      <c r="G682" s="134"/>
      <c r="H682" s="135"/>
      <c r="I682" s="139"/>
      <c r="J682" s="137"/>
      <c r="K682" s="135"/>
    </row>
    <row r="683" spans="1:11" ht="12">
      <c r="A683" s="131">
        <v>5</v>
      </c>
      <c r="B683" s="132"/>
      <c r="C683" s="132" t="s">
        <v>224</v>
      </c>
      <c r="D683" s="132"/>
      <c r="E683" s="131">
        <v>5</v>
      </c>
      <c r="F683" s="133"/>
      <c r="G683" s="134"/>
      <c r="H683" s="135"/>
      <c r="I683" s="139"/>
      <c r="J683" s="137"/>
      <c r="K683" s="135"/>
    </row>
    <row r="684" spans="1:11" ht="12">
      <c r="A684" s="15">
        <v>6</v>
      </c>
      <c r="C684" s="16" t="s">
        <v>225</v>
      </c>
      <c r="E684" s="15">
        <v>6</v>
      </c>
      <c r="F684" s="17"/>
      <c r="G684" s="88">
        <v>29.870000000000005</v>
      </c>
      <c r="H684" s="82">
        <v>2557392.93</v>
      </c>
      <c r="I684" s="37"/>
      <c r="J684" s="121">
        <v>35.67699109107963</v>
      </c>
      <c r="K684" s="87">
        <v>3146209.8200000003</v>
      </c>
    </row>
    <row r="685" spans="1:11" ht="12">
      <c r="A685" s="15">
        <v>7</v>
      </c>
      <c r="C685" s="16" t="s">
        <v>226</v>
      </c>
      <c r="E685" s="15">
        <v>7</v>
      </c>
      <c r="F685" s="17"/>
      <c r="G685" s="140"/>
      <c r="H685" s="82">
        <v>733907.28</v>
      </c>
      <c r="I685" s="141"/>
      <c r="J685" s="88"/>
      <c r="K685" s="87">
        <v>1001419.27</v>
      </c>
    </row>
    <row r="686" spans="1:11" ht="12">
      <c r="A686" s="15">
        <v>8</v>
      </c>
      <c r="C686" s="16" t="s">
        <v>227</v>
      </c>
      <c r="E686" s="15">
        <v>8</v>
      </c>
      <c r="F686" s="17"/>
      <c r="G686" s="88">
        <f>SUM(G684:G685)</f>
        <v>29.870000000000005</v>
      </c>
      <c r="H686" s="88">
        <f>SUM(H684:H685)</f>
        <v>3291300.21</v>
      </c>
      <c r="I686" s="141"/>
      <c r="J686" s="88">
        <f>SUM(J684:J685)</f>
        <v>35.67699109107963</v>
      </c>
      <c r="K686" s="87">
        <f>SUM(K684:K685)</f>
        <v>4147629.0900000003</v>
      </c>
    </row>
    <row r="687" spans="1:11" ht="12">
      <c r="A687" s="15">
        <v>9</v>
      </c>
      <c r="C687" s="16"/>
      <c r="E687" s="15">
        <v>9</v>
      </c>
      <c r="F687" s="17"/>
      <c r="G687" s="140"/>
      <c r="H687" s="87"/>
      <c r="I687" s="41"/>
      <c r="J687" s="88"/>
      <c r="K687" s="87"/>
    </row>
    <row r="688" spans="1:11" ht="12">
      <c r="A688" s="15">
        <v>10</v>
      </c>
      <c r="C688" s="16"/>
      <c r="E688" s="15">
        <v>10</v>
      </c>
      <c r="F688" s="17"/>
      <c r="G688" s="140"/>
      <c r="H688" s="87"/>
      <c r="I688" s="37"/>
      <c r="J688" s="88"/>
      <c r="K688" s="87"/>
    </row>
    <row r="689" spans="1:11" ht="12">
      <c r="A689" s="15">
        <v>11</v>
      </c>
      <c r="C689" s="16" t="s">
        <v>208</v>
      </c>
      <c r="E689" s="15">
        <v>11</v>
      </c>
      <c r="G689" s="82">
        <v>132.36</v>
      </c>
      <c r="H689" s="82">
        <v>6900229.01</v>
      </c>
      <c r="I689" s="41"/>
      <c r="J689" s="121">
        <v>130.6270208415977</v>
      </c>
      <c r="K689" s="83">
        <v>7020991.279999999</v>
      </c>
    </row>
    <row r="690" spans="1:11" ht="12">
      <c r="A690" s="15">
        <v>12</v>
      </c>
      <c r="C690" s="16" t="s">
        <v>209</v>
      </c>
      <c r="E690" s="15">
        <v>12</v>
      </c>
      <c r="G690" s="142"/>
      <c r="H690" s="82">
        <v>2483590.9299999997</v>
      </c>
      <c r="I690" s="37"/>
      <c r="J690" s="82"/>
      <c r="K690" s="83">
        <v>2908952.67</v>
      </c>
    </row>
    <row r="691" spans="1:11" ht="12">
      <c r="A691" s="15">
        <v>13</v>
      </c>
      <c r="C691" s="16" t="s">
        <v>228</v>
      </c>
      <c r="E691" s="15">
        <v>13</v>
      </c>
      <c r="F691" s="17"/>
      <c r="G691" s="88">
        <f>SUM(G689:G690)</f>
        <v>132.36</v>
      </c>
      <c r="H691" s="88">
        <f>SUM(H689:H690)</f>
        <v>9383819.94</v>
      </c>
      <c r="I691" s="141"/>
      <c r="J691" s="88">
        <f>SUM(J689:J690)</f>
        <v>130.6270208415977</v>
      </c>
      <c r="K691" s="87">
        <f>SUM(K689:K690)</f>
        <v>9929943.95</v>
      </c>
    </row>
    <row r="692" spans="1:11" ht="12">
      <c r="A692" s="15">
        <v>14</v>
      </c>
      <c r="E692" s="15">
        <v>14</v>
      </c>
      <c r="F692" s="17"/>
      <c r="G692" s="140"/>
      <c r="H692" s="87"/>
      <c r="I692" s="141"/>
      <c r="J692" s="88"/>
      <c r="K692" s="87"/>
    </row>
    <row r="693" spans="1:11" ht="12">
      <c r="A693" s="15">
        <v>15</v>
      </c>
      <c r="C693" s="16" t="s">
        <v>211</v>
      </c>
      <c r="E693" s="15">
        <v>15</v>
      </c>
      <c r="F693" s="17"/>
      <c r="G693" s="88">
        <f>G686+G691</f>
        <v>162.23000000000002</v>
      </c>
      <c r="H693" s="82">
        <f>H686+H691</f>
        <v>12675120.149999999</v>
      </c>
      <c r="I693" s="141"/>
      <c r="J693" s="88">
        <f>J686+J691</f>
        <v>166.30401193267733</v>
      </c>
      <c r="K693" s="87">
        <f>K686+K691</f>
        <v>14077573.04</v>
      </c>
    </row>
    <row r="694" spans="1:11" ht="12">
      <c r="A694" s="15">
        <v>16</v>
      </c>
      <c r="E694" s="15">
        <v>16</v>
      </c>
      <c r="F694" s="17"/>
      <c r="G694" s="140"/>
      <c r="H694" s="87"/>
      <c r="I694" s="141"/>
      <c r="J694" s="88"/>
      <c r="K694" s="87"/>
    </row>
    <row r="695" spans="1:11" ht="12">
      <c r="A695" s="15">
        <v>17</v>
      </c>
      <c r="C695" s="16" t="s">
        <v>212</v>
      </c>
      <c r="E695" s="15">
        <v>17</v>
      </c>
      <c r="F695" s="17"/>
      <c r="G695" s="140"/>
      <c r="H695" s="82">
        <v>110199.09000000001</v>
      </c>
      <c r="I695" s="141"/>
      <c r="J695" s="88"/>
      <c r="K695" s="87">
        <v>30434.459999999995</v>
      </c>
    </row>
    <row r="696" spans="1:11" ht="12">
      <c r="A696" s="15">
        <v>18</v>
      </c>
      <c r="C696" s="16"/>
      <c r="E696" s="15">
        <v>18</v>
      </c>
      <c r="F696" s="17"/>
      <c r="G696" s="140"/>
      <c r="H696" s="87"/>
      <c r="I696" s="141"/>
      <c r="J696" s="88"/>
      <c r="K696" s="87"/>
    </row>
    <row r="697" spans="1:11" ht="12">
      <c r="A697" s="15">
        <v>19</v>
      </c>
      <c r="C697" s="16" t="s">
        <v>213</v>
      </c>
      <c r="E697" s="15">
        <v>19</v>
      </c>
      <c r="F697" s="17"/>
      <c r="G697" s="140"/>
      <c r="H697" s="87">
        <v>54780.71</v>
      </c>
      <c r="I697" s="141"/>
      <c r="J697" s="88"/>
      <c r="K697" s="87"/>
    </row>
    <row r="698" spans="1:11" ht="12">
      <c r="A698" s="15">
        <v>20</v>
      </c>
      <c r="C698" s="16" t="s">
        <v>214</v>
      </c>
      <c r="E698" s="15">
        <v>20</v>
      </c>
      <c r="F698" s="17"/>
      <c r="G698" s="140"/>
      <c r="H698" s="82">
        <v>3904314.85</v>
      </c>
      <c r="I698" s="141"/>
      <c r="J698" s="88"/>
      <c r="K698" s="87">
        <v>3010482.5</v>
      </c>
    </row>
    <row r="699" spans="1:11" ht="12">
      <c r="A699" s="15">
        <v>21</v>
      </c>
      <c r="C699" s="16" t="s">
        <v>242</v>
      </c>
      <c r="E699" s="15">
        <v>21</v>
      </c>
      <c r="F699" s="17"/>
      <c r="G699" s="140"/>
      <c r="H699" s="82">
        <v>1669074.3499999996</v>
      </c>
      <c r="I699" s="141"/>
      <c r="J699" s="88"/>
      <c r="K699" s="87">
        <v>1708202</v>
      </c>
    </row>
    <row r="700" spans="1:11" ht="12">
      <c r="A700" s="15">
        <v>22</v>
      </c>
      <c r="C700" s="16"/>
      <c r="E700" s="15">
        <v>22</v>
      </c>
      <c r="F700" s="17"/>
      <c r="G700" s="140"/>
      <c r="H700" s="82"/>
      <c r="I700" s="141"/>
      <c r="J700" s="88"/>
      <c r="K700" s="87"/>
    </row>
    <row r="701" spans="1:11" ht="12">
      <c r="A701" s="15">
        <v>23</v>
      </c>
      <c r="C701" s="16" t="s">
        <v>229</v>
      </c>
      <c r="E701" s="15">
        <v>23</v>
      </c>
      <c r="F701" s="17"/>
      <c r="G701" s="140"/>
      <c r="H701" s="82">
        <f>2268618.19</f>
        <v>2268618.19</v>
      </c>
      <c r="I701" s="141"/>
      <c r="J701" s="88"/>
      <c r="K701" s="87">
        <f>2682918</f>
        <v>2682918</v>
      </c>
    </row>
    <row r="702" spans="1:11" ht="12">
      <c r="A702" s="15">
        <v>24</v>
      </c>
      <c r="C702" s="16"/>
      <c r="E702" s="15">
        <v>24</v>
      </c>
      <c r="F702" s="17"/>
      <c r="G702" s="140"/>
      <c r="H702" s="87"/>
      <c r="I702" s="141"/>
      <c r="J702" s="88"/>
      <c r="K702" s="87"/>
    </row>
    <row r="703" spans="5:11" ht="12">
      <c r="E703" s="59"/>
      <c r="F703" s="106" t="s">
        <v>15</v>
      </c>
      <c r="G703" s="29" t="s">
        <v>15</v>
      </c>
      <c r="H703" s="29" t="s">
        <v>15</v>
      </c>
      <c r="I703" s="106" t="s">
        <v>15</v>
      </c>
      <c r="J703" s="29" t="s">
        <v>15</v>
      </c>
      <c r="K703" s="29" t="s">
        <v>15</v>
      </c>
    </row>
    <row r="704" spans="1:11" ht="12">
      <c r="A704" s="15">
        <v>25</v>
      </c>
      <c r="C704" s="16" t="s">
        <v>243</v>
      </c>
      <c r="E704" s="15">
        <v>25</v>
      </c>
      <c r="G704" s="82">
        <f>SUM(G693:G703)</f>
        <v>162.23000000000002</v>
      </c>
      <c r="H704" s="82">
        <f>SUM(H693:H703)</f>
        <v>20682107.34</v>
      </c>
      <c r="I704" s="83"/>
      <c r="J704" s="82">
        <f>SUM(J693:J703)</f>
        <v>166.30401193267733</v>
      </c>
      <c r="K704" s="82">
        <f>SUM(K693:K703)</f>
        <v>21509610</v>
      </c>
    </row>
    <row r="705" spans="5:11" ht="12">
      <c r="E705" s="59"/>
      <c r="F705" s="106" t="s">
        <v>15</v>
      </c>
      <c r="G705" s="28" t="s">
        <v>15</v>
      </c>
      <c r="H705" s="29" t="s">
        <v>15</v>
      </c>
      <c r="I705" s="106" t="s">
        <v>15</v>
      </c>
      <c r="J705" s="28" t="s">
        <v>15</v>
      </c>
      <c r="K705" s="29" t="s">
        <v>15</v>
      </c>
    </row>
    <row r="706" spans="3:11" ht="12">
      <c r="C706" s="1" t="s">
        <v>63</v>
      </c>
      <c r="E706" s="59"/>
      <c r="F706" s="106"/>
      <c r="G706" s="28"/>
      <c r="H706" s="29"/>
      <c r="I706" s="106"/>
      <c r="J706" s="28"/>
      <c r="K706" s="29"/>
    </row>
    <row r="708" ht="12">
      <c r="A708" s="16"/>
    </row>
    <row r="709" spans="1:11" s="49" customFormat="1" ht="12">
      <c r="A709" s="24" t="str">
        <f>$A$83</f>
        <v>Institution No.:  </v>
      </c>
      <c r="E709" s="60"/>
      <c r="G709" s="61"/>
      <c r="H709" s="62"/>
      <c r="J709" s="61"/>
      <c r="K709" s="22" t="s">
        <v>244</v>
      </c>
    </row>
    <row r="710" spans="1:11" s="49" customFormat="1" ht="12">
      <c r="A710" s="119" t="s">
        <v>245</v>
      </c>
      <c r="B710" s="119"/>
      <c r="C710" s="119"/>
      <c r="D710" s="119"/>
      <c r="E710" s="119"/>
      <c r="F710" s="119"/>
      <c r="G710" s="119"/>
      <c r="H710" s="119"/>
      <c r="I710" s="119"/>
      <c r="J710" s="119"/>
      <c r="K710" s="119"/>
    </row>
    <row r="711" spans="1:11" ht="12">
      <c r="A711" s="24" t="str">
        <f>$A$42</f>
        <v>NAME: </v>
      </c>
      <c r="C711" s="1" t="str">
        <f>$D$20</f>
        <v>University of Colorado</v>
      </c>
      <c r="F711" s="108"/>
      <c r="G711" s="102"/>
      <c r="H711" s="103"/>
      <c r="J711" s="21"/>
      <c r="K711" s="26" t="str">
        <f>$K$3</f>
        <v>Date: October 13, 2014</v>
      </c>
    </row>
    <row r="712" spans="1:11" ht="12">
      <c r="A712" s="27" t="s">
        <v>15</v>
      </c>
      <c r="B712" s="27" t="s">
        <v>15</v>
      </c>
      <c r="C712" s="27" t="s">
        <v>15</v>
      </c>
      <c r="D712" s="27" t="s">
        <v>15</v>
      </c>
      <c r="E712" s="27" t="s">
        <v>15</v>
      </c>
      <c r="F712" s="27" t="s">
        <v>15</v>
      </c>
      <c r="G712" s="28" t="s">
        <v>15</v>
      </c>
      <c r="H712" s="29" t="s">
        <v>15</v>
      </c>
      <c r="I712" s="27" t="s">
        <v>15</v>
      </c>
      <c r="J712" s="28" t="s">
        <v>15</v>
      </c>
      <c r="K712" s="29" t="s">
        <v>15</v>
      </c>
    </row>
    <row r="713" spans="1:11" ht="12">
      <c r="A713" s="30" t="s">
        <v>16</v>
      </c>
      <c r="E713" s="30" t="s">
        <v>16</v>
      </c>
      <c r="F713" s="31"/>
      <c r="G713" s="32"/>
      <c r="H713" s="33" t="s">
        <v>18</v>
      </c>
      <c r="I713" s="31"/>
      <c r="J713" s="32"/>
      <c r="K713" s="33" t="s">
        <v>19</v>
      </c>
    </row>
    <row r="714" spans="1:11" ht="12">
      <c r="A714" s="30" t="s">
        <v>20</v>
      </c>
      <c r="C714" s="34" t="s">
        <v>78</v>
      </c>
      <c r="E714" s="30" t="s">
        <v>20</v>
      </c>
      <c r="G714" s="21"/>
      <c r="H714" s="33" t="s">
        <v>23</v>
      </c>
      <c r="J714" s="21"/>
      <c r="K714" s="33" t="s">
        <v>24</v>
      </c>
    </row>
    <row r="715" spans="1:11" ht="12">
      <c r="A715" s="27" t="s">
        <v>15</v>
      </c>
      <c r="B715" s="27" t="s">
        <v>15</v>
      </c>
      <c r="C715" s="27" t="s">
        <v>15</v>
      </c>
      <c r="D715" s="27" t="s">
        <v>15</v>
      </c>
      <c r="E715" s="27" t="s">
        <v>15</v>
      </c>
      <c r="F715" s="27" t="s">
        <v>15</v>
      </c>
      <c r="G715" s="28" t="s">
        <v>15</v>
      </c>
      <c r="H715" s="29" t="s">
        <v>15</v>
      </c>
      <c r="I715" s="27" t="s">
        <v>15</v>
      </c>
      <c r="J715" s="28" t="s">
        <v>15</v>
      </c>
      <c r="K715" s="29" t="s">
        <v>15</v>
      </c>
    </row>
    <row r="716" spans="1:11" ht="12">
      <c r="A716" s="15">
        <v>1</v>
      </c>
      <c r="C716" s="16" t="s">
        <v>246</v>
      </c>
      <c r="E716" s="15">
        <v>1</v>
      </c>
      <c r="F716" s="17"/>
      <c r="G716" s="123"/>
      <c r="H716" s="82">
        <f>837500.6</f>
        <v>837500.6</v>
      </c>
      <c r="I716" s="123"/>
      <c r="J716" s="123"/>
      <c r="K716" s="123">
        <f>1194630</f>
        <v>1194630</v>
      </c>
    </row>
    <row r="717" spans="1:11" ht="12">
      <c r="A717" s="15">
        <f aca="true" t="shared" si="2" ref="A717:A734">(A716+1)</f>
        <v>2</v>
      </c>
      <c r="C717" s="17"/>
      <c r="E717" s="15">
        <f aca="true" t="shared" si="3" ref="E717:E734">(E716+1)</f>
        <v>2</v>
      </c>
      <c r="F717" s="17"/>
      <c r="G717" s="18"/>
      <c r="H717" s="19"/>
      <c r="I717" s="17"/>
      <c r="J717" s="18"/>
      <c r="K717" s="19"/>
    </row>
    <row r="718" spans="1:11" ht="12">
      <c r="A718" s="15">
        <f t="shared" si="2"/>
        <v>3</v>
      </c>
      <c r="C718" s="17"/>
      <c r="E718" s="15">
        <f t="shared" si="3"/>
        <v>3</v>
      </c>
      <c r="F718" s="17"/>
      <c r="G718" s="18"/>
      <c r="H718" s="19"/>
      <c r="I718" s="17"/>
      <c r="J718" s="18"/>
      <c r="K718" s="19"/>
    </row>
    <row r="719" spans="1:11" ht="12">
      <c r="A719" s="15">
        <f t="shared" si="2"/>
        <v>4</v>
      </c>
      <c r="C719" s="17"/>
      <c r="E719" s="15">
        <f t="shared" si="3"/>
        <v>4</v>
      </c>
      <c r="F719" s="17"/>
      <c r="G719" s="18"/>
      <c r="H719" s="19"/>
      <c r="I719" s="17"/>
      <c r="J719" s="18"/>
      <c r="K719" s="19"/>
    </row>
    <row r="720" spans="1:11" ht="12">
      <c r="A720" s="15">
        <f t="shared" si="2"/>
        <v>5</v>
      </c>
      <c r="C720" s="17"/>
      <c r="E720" s="15">
        <f t="shared" si="3"/>
        <v>5</v>
      </c>
      <c r="F720" s="17"/>
      <c r="G720" s="18"/>
      <c r="H720" s="19"/>
      <c r="I720" s="17"/>
      <c r="J720" s="18"/>
      <c r="K720" s="19"/>
    </row>
    <row r="721" spans="1:11" ht="12">
      <c r="A721" s="15">
        <f t="shared" si="2"/>
        <v>6</v>
      </c>
      <c r="C721" s="17"/>
      <c r="E721" s="15">
        <f t="shared" si="3"/>
        <v>6</v>
      </c>
      <c r="F721" s="17"/>
      <c r="G721" s="18"/>
      <c r="H721" s="19"/>
      <c r="I721" s="17"/>
      <c r="J721" s="18"/>
      <c r="K721" s="19"/>
    </row>
    <row r="722" spans="1:11" ht="12">
      <c r="A722" s="15">
        <f t="shared" si="2"/>
        <v>7</v>
      </c>
      <c r="C722" s="17"/>
      <c r="E722" s="15">
        <f t="shared" si="3"/>
        <v>7</v>
      </c>
      <c r="F722" s="17"/>
      <c r="G722" s="18"/>
      <c r="H722" s="19"/>
      <c r="I722" s="17"/>
      <c r="J722" s="18"/>
      <c r="K722" s="19"/>
    </row>
    <row r="723" spans="1:11" ht="12">
      <c r="A723" s="15">
        <f t="shared" si="2"/>
        <v>8</v>
      </c>
      <c r="C723" s="17"/>
      <c r="E723" s="15">
        <f t="shared" si="3"/>
        <v>8</v>
      </c>
      <c r="F723" s="17"/>
      <c r="G723" s="18"/>
      <c r="H723" s="19"/>
      <c r="I723" s="17"/>
      <c r="J723" s="18"/>
      <c r="K723" s="19"/>
    </row>
    <row r="724" spans="1:11" ht="12">
      <c r="A724" s="15">
        <f t="shared" si="2"/>
        <v>9</v>
      </c>
      <c r="C724" s="17"/>
      <c r="E724" s="15">
        <f t="shared" si="3"/>
        <v>9</v>
      </c>
      <c r="F724" s="17"/>
      <c r="G724" s="18"/>
      <c r="H724" s="19"/>
      <c r="I724" s="17"/>
      <c r="J724" s="18"/>
      <c r="K724" s="19"/>
    </row>
    <row r="725" spans="1:11" ht="12">
      <c r="A725" s="15">
        <f t="shared" si="2"/>
        <v>10</v>
      </c>
      <c r="C725" s="17"/>
      <c r="E725" s="15">
        <f t="shared" si="3"/>
        <v>10</v>
      </c>
      <c r="F725" s="17"/>
      <c r="G725" s="18"/>
      <c r="H725" s="19"/>
      <c r="I725" s="17"/>
      <c r="J725" s="18"/>
      <c r="K725" s="19"/>
    </row>
    <row r="726" spans="1:11" ht="12">
      <c r="A726" s="15">
        <f t="shared" si="2"/>
        <v>11</v>
      </c>
      <c r="C726" s="17"/>
      <c r="E726" s="15">
        <f t="shared" si="3"/>
        <v>11</v>
      </c>
      <c r="G726" s="18"/>
      <c r="H726" s="19"/>
      <c r="I726" s="17"/>
      <c r="J726" s="18"/>
      <c r="K726" s="19"/>
    </row>
    <row r="727" spans="1:11" ht="12">
      <c r="A727" s="15">
        <f t="shared" si="2"/>
        <v>12</v>
      </c>
      <c r="C727" s="17"/>
      <c r="E727" s="15">
        <f t="shared" si="3"/>
        <v>12</v>
      </c>
      <c r="G727" s="18"/>
      <c r="H727" s="19"/>
      <c r="I727" s="17"/>
      <c r="J727" s="18"/>
      <c r="K727" s="19"/>
    </row>
    <row r="728" spans="1:11" ht="12">
      <c r="A728" s="15">
        <f t="shared" si="2"/>
        <v>13</v>
      </c>
      <c r="C728" s="17"/>
      <c r="E728" s="15">
        <f t="shared" si="3"/>
        <v>13</v>
      </c>
      <c r="F728" s="17"/>
      <c r="G728" s="18"/>
      <c r="H728" s="19"/>
      <c r="I728" s="17"/>
      <c r="J728" s="18"/>
      <c r="K728" s="19"/>
    </row>
    <row r="729" spans="1:11" ht="12">
      <c r="A729" s="15">
        <f t="shared" si="2"/>
        <v>14</v>
      </c>
      <c r="C729" s="17"/>
      <c r="E729" s="15">
        <f t="shared" si="3"/>
        <v>14</v>
      </c>
      <c r="F729" s="17"/>
      <c r="G729" s="18"/>
      <c r="H729" s="19"/>
      <c r="I729" s="17"/>
      <c r="J729" s="18"/>
      <c r="K729" s="19"/>
    </row>
    <row r="730" spans="1:11" ht="12">
      <c r="A730" s="15">
        <f t="shared" si="2"/>
        <v>15</v>
      </c>
      <c r="C730" s="17"/>
      <c r="E730" s="15">
        <f t="shared" si="3"/>
        <v>15</v>
      </c>
      <c r="F730" s="17"/>
      <c r="G730" s="18"/>
      <c r="H730" s="19"/>
      <c r="I730" s="17"/>
      <c r="J730" s="18"/>
      <c r="K730" s="19"/>
    </row>
    <row r="731" spans="1:11" ht="12">
      <c r="A731" s="15">
        <f t="shared" si="2"/>
        <v>16</v>
      </c>
      <c r="C731" s="17"/>
      <c r="E731" s="15">
        <f t="shared" si="3"/>
        <v>16</v>
      </c>
      <c r="F731" s="17"/>
      <c r="G731" s="18"/>
      <c r="H731" s="19"/>
      <c r="I731" s="17"/>
      <c r="J731" s="18"/>
      <c r="K731" s="19"/>
    </row>
    <row r="732" spans="1:11" ht="12">
      <c r="A732" s="15">
        <f t="shared" si="2"/>
        <v>17</v>
      </c>
      <c r="C732" s="17"/>
      <c r="E732" s="15">
        <f t="shared" si="3"/>
        <v>17</v>
      </c>
      <c r="F732" s="17"/>
      <c r="G732" s="18"/>
      <c r="H732" s="19"/>
      <c r="I732" s="17"/>
      <c r="J732" s="18"/>
      <c r="K732" s="19"/>
    </row>
    <row r="733" spans="1:11" ht="12">
      <c r="A733" s="15">
        <f t="shared" si="2"/>
        <v>18</v>
      </c>
      <c r="C733" s="17"/>
      <c r="E733" s="15">
        <f t="shared" si="3"/>
        <v>18</v>
      </c>
      <c r="F733" s="17"/>
      <c r="G733" s="18"/>
      <c r="H733" s="19"/>
      <c r="I733" s="17"/>
      <c r="J733" s="18"/>
      <c r="K733" s="19"/>
    </row>
    <row r="734" spans="1:11" ht="12">
      <c r="A734" s="15">
        <f t="shared" si="2"/>
        <v>19</v>
      </c>
      <c r="C734" s="17"/>
      <c r="E734" s="15">
        <f t="shared" si="3"/>
        <v>19</v>
      </c>
      <c r="F734" s="17"/>
      <c r="G734" s="18"/>
      <c r="H734" s="19"/>
      <c r="I734" s="17"/>
      <c r="J734" s="18"/>
      <c r="K734" s="19"/>
    </row>
    <row r="735" spans="1:11" ht="12">
      <c r="A735" s="15">
        <v>20</v>
      </c>
      <c r="E735" s="15">
        <v>20</v>
      </c>
      <c r="F735" s="106"/>
      <c r="G735" s="28"/>
      <c r="H735" s="29"/>
      <c r="I735" s="106"/>
      <c r="J735" s="28"/>
      <c r="K735" s="29"/>
    </row>
    <row r="736" spans="1:11" ht="12">
      <c r="A736" s="15">
        <v>21</v>
      </c>
      <c r="E736" s="15">
        <v>21</v>
      </c>
      <c r="F736" s="106"/>
      <c r="G736" s="28"/>
      <c r="H736" s="64"/>
      <c r="I736" s="106"/>
      <c r="J736" s="28"/>
      <c r="K736" s="64"/>
    </row>
    <row r="737" spans="1:11" ht="12">
      <c r="A737" s="15">
        <v>22</v>
      </c>
      <c r="E737" s="15">
        <v>22</v>
      </c>
      <c r="G737" s="21"/>
      <c r="H737" s="64"/>
      <c r="J737" s="21"/>
      <c r="K737" s="64"/>
    </row>
    <row r="738" spans="1:11" ht="12">
      <c r="A738" s="15">
        <v>23</v>
      </c>
      <c r="D738" s="100"/>
      <c r="E738" s="15">
        <v>23</v>
      </c>
      <c r="H738" s="64"/>
      <c r="K738" s="64"/>
    </row>
    <row r="739" spans="1:11" ht="12">
      <c r="A739" s="15">
        <v>24</v>
      </c>
      <c r="D739" s="100"/>
      <c r="E739" s="15">
        <v>24</v>
      </c>
      <c r="H739" s="64"/>
      <c r="K739" s="64"/>
    </row>
    <row r="740" spans="6:11" ht="12">
      <c r="F740" s="106" t="s">
        <v>15</v>
      </c>
      <c r="G740" s="28" t="s">
        <v>15</v>
      </c>
      <c r="H740" s="29"/>
      <c r="I740" s="106"/>
      <c r="J740" s="28"/>
      <c r="K740" s="29"/>
    </row>
    <row r="741" spans="1:11" ht="12">
      <c r="A741" s="15">
        <v>25</v>
      </c>
      <c r="C741" s="16" t="s">
        <v>247</v>
      </c>
      <c r="E741" s="15">
        <v>25</v>
      </c>
      <c r="G741" s="117"/>
      <c r="H741" s="118">
        <f>SUM(H716:H739)</f>
        <v>837500.6</v>
      </c>
      <c r="I741" s="118"/>
      <c r="J741" s="117"/>
      <c r="K741" s="118">
        <f>SUM(K716:K739)</f>
        <v>1194630</v>
      </c>
    </row>
    <row r="742" spans="4:11" ht="12">
      <c r="D742" s="100"/>
      <c r="F742" s="106" t="s">
        <v>15</v>
      </c>
      <c r="G742" s="28" t="s">
        <v>15</v>
      </c>
      <c r="H742" s="29"/>
      <c r="I742" s="106"/>
      <c r="J742" s="28"/>
      <c r="K742" s="29"/>
    </row>
    <row r="743" spans="6:11" ht="12">
      <c r="F743" s="106"/>
      <c r="G743" s="28"/>
      <c r="H743" s="29"/>
      <c r="I743" s="106"/>
      <c r="J743" s="28"/>
      <c r="K743" s="29"/>
    </row>
    <row r="744" spans="3:11" ht="24.75" customHeight="1">
      <c r="C744" s="47" t="s">
        <v>248</v>
      </c>
      <c r="D744" s="47"/>
      <c r="E744" s="47"/>
      <c r="F744" s="47"/>
      <c r="G744" s="47"/>
      <c r="H744" s="47"/>
      <c r="I744" s="47"/>
      <c r="J744" s="47"/>
      <c r="K744" s="58"/>
    </row>
    <row r="745" spans="1:11" s="127" customFormat="1" ht="12">
      <c r="A745" s="1"/>
      <c r="B745" s="1"/>
      <c r="C745" s="1"/>
      <c r="D745" s="1"/>
      <c r="E745" s="1"/>
      <c r="F745" s="1"/>
      <c r="G745" s="21"/>
      <c r="H745" s="64"/>
      <c r="I745" s="1"/>
      <c r="J745" s="21"/>
      <c r="K745" s="64"/>
    </row>
    <row r="746" ht="12">
      <c r="A746" s="16"/>
    </row>
    <row r="747" spans="1:11" ht="12">
      <c r="A747" s="24" t="str">
        <f>$A$83</f>
        <v>Institution No.:  </v>
      </c>
      <c r="B747" s="49"/>
      <c r="C747" s="49"/>
      <c r="D747" s="49"/>
      <c r="E747" s="60"/>
      <c r="F747" s="49"/>
      <c r="G747" s="61"/>
      <c r="H747" s="62"/>
      <c r="I747" s="49"/>
      <c r="J747" s="61"/>
      <c r="K747" s="22" t="s">
        <v>249</v>
      </c>
    </row>
    <row r="748" spans="1:11" s="49" customFormat="1" ht="12">
      <c r="A748" s="119" t="s">
        <v>250</v>
      </c>
      <c r="B748" s="119"/>
      <c r="C748" s="119"/>
      <c r="D748" s="119"/>
      <c r="E748" s="119"/>
      <c r="F748" s="119"/>
      <c r="G748" s="119"/>
      <c r="H748" s="119"/>
      <c r="I748" s="119"/>
      <c r="J748" s="119"/>
      <c r="K748" s="119"/>
    </row>
    <row r="749" spans="1:11" s="49" customFormat="1" ht="12">
      <c r="A749" s="24" t="str">
        <f>$A$42</f>
        <v>NAME: </v>
      </c>
      <c r="B749" s="1"/>
      <c r="C749" s="1" t="str">
        <f>$D$20</f>
        <v>University of Colorado</v>
      </c>
      <c r="D749" s="1"/>
      <c r="E749" s="1"/>
      <c r="F749" s="1"/>
      <c r="G749" s="120"/>
      <c r="H749" s="64"/>
      <c r="I749" s="1"/>
      <c r="J749" s="21"/>
      <c r="K749" s="26" t="str">
        <f>$K$3</f>
        <v>Date: October 13, 2014</v>
      </c>
    </row>
    <row r="750" spans="1:11" ht="12">
      <c r="A750" s="27" t="s">
        <v>15</v>
      </c>
      <c r="B750" s="27" t="s">
        <v>15</v>
      </c>
      <c r="C750" s="27" t="s">
        <v>15</v>
      </c>
      <c r="D750" s="27" t="s">
        <v>15</v>
      </c>
      <c r="E750" s="27" t="s">
        <v>15</v>
      </c>
      <c r="F750" s="27" t="s">
        <v>15</v>
      </c>
      <c r="G750" s="28" t="s">
        <v>15</v>
      </c>
      <c r="H750" s="29" t="s">
        <v>15</v>
      </c>
      <c r="I750" s="27" t="s">
        <v>15</v>
      </c>
      <c r="J750" s="28" t="s">
        <v>15</v>
      </c>
      <c r="K750" s="29" t="s">
        <v>15</v>
      </c>
    </row>
    <row r="751" spans="1:11" ht="12">
      <c r="A751" s="30" t="s">
        <v>16</v>
      </c>
      <c r="E751" s="30" t="s">
        <v>16</v>
      </c>
      <c r="F751" s="31"/>
      <c r="G751" s="32"/>
      <c r="H751" s="33" t="s">
        <v>18</v>
      </c>
      <c r="I751" s="31"/>
      <c r="J751" s="32"/>
      <c r="K751" s="33" t="s">
        <v>19</v>
      </c>
    </row>
    <row r="752" spans="1:11" ht="12">
      <c r="A752" s="30" t="s">
        <v>20</v>
      </c>
      <c r="C752" s="34" t="s">
        <v>78</v>
      </c>
      <c r="E752" s="30" t="s">
        <v>20</v>
      </c>
      <c r="F752" s="31"/>
      <c r="G752" s="32" t="s">
        <v>22</v>
      </c>
      <c r="H752" s="33" t="s">
        <v>23</v>
      </c>
      <c r="I752" s="31"/>
      <c r="J752" s="32" t="s">
        <v>22</v>
      </c>
      <c r="K752" s="33" t="s">
        <v>24</v>
      </c>
    </row>
    <row r="753" spans="1:11" ht="12">
      <c r="A753" s="27" t="s">
        <v>15</v>
      </c>
      <c r="B753" s="27" t="s">
        <v>15</v>
      </c>
      <c r="C753" s="27" t="s">
        <v>15</v>
      </c>
      <c r="D753" s="27" t="s">
        <v>15</v>
      </c>
      <c r="E753" s="27" t="s">
        <v>15</v>
      </c>
      <c r="F753" s="27" t="s">
        <v>15</v>
      </c>
      <c r="G753" s="28" t="s">
        <v>15</v>
      </c>
      <c r="H753" s="29" t="s">
        <v>15</v>
      </c>
      <c r="I753" s="27" t="s">
        <v>15</v>
      </c>
      <c r="J753" s="28" t="s">
        <v>15</v>
      </c>
      <c r="K753" s="29" t="s">
        <v>15</v>
      </c>
    </row>
    <row r="754" spans="1:11" ht="12">
      <c r="A754" s="131">
        <v>1</v>
      </c>
      <c r="B754" s="144"/>
      <c r="C754" s="132" t="s">
        <v>224</v>
      </c>
      <c r="D754" s="144"/>
      <c r="E754" s="131">
        <v>1</v>
      </c>
      <c r="F754" s="144"/>
      <c r="G754" s="145"/>
      <c r="H754" s="146"/>
      <c r="I754" s="144"/>
      <c r="J754" s="145"/>
      <c r="K754" s="146"/>
    </row>
    <row r="755" spans="1:11" ht="12">
      <c r="A755" s="131">
        <v>2</v>
      </c>
      <c r="B755" s="144"/>
      <c r="C755" s="132" t="s">
        <v>224</v>
      </c>
      <c r="D755" s="144"/>
      <c r="E755" s="131">
        <v>2</v>
      </c>
      <c r="F755" s="144"/>
      <c r="G755" s="145"/>
      <c r="H755" s="146"/>
      <c r="I755" s="144"/>
      <c r="J755" s="145"/>
      <c r="K755" s="146"/>
    </row>
    <row r="756" spans="1:11" ht="12">
      <c r="A756" s="131">
        <v>3</v>
      </c>
      <c r="B756" s="132"/>
      <c r="C756" s="132" t="s">
        <v>224</v>
      </c>
      <c r="D756" s="132"/>
      <c r="E756" s="131">
        <v>3</v>
      </c>
      <c r="F756" s="133"/>
      <c r="G756" s="147"/>
      <c r="H756" s="138"/>
      <c r="I756" s="138"/>
      <c r="J756" s="147"/>
      <c r="K756" s="138"/>
    </row>
    <row r="757" spans="1:11" ht="12">
      <c r="A757" s="131">
        <v>4</v>
      </c>
      <c r="B757" s="132"/>
      <c r="C757" s="132" t="s">
        <v>224</v>
      </c>
      <c r="D757" s="132"/>
      <c r="E757" s="131">
        <v>4</v>
      </c>
      <c r="F757" s="133"/>
      <c r="G757" s="147"/>
      <c r="H757" s="138"/>
      <c r="I757" s="138"/>
      <c r="J757" s="147"/>
      <c r="K757" s="138"/>
    </row>
    <row r="758" spans="1:11" ht="12">
      <c r="A758" s="131">
        <v>5</v>
      </c>
      <c r="B758" s="132"/>
      <c r="C758" s="132" t="s">
        <v>224</v>
      </c>
      <c r="D758" s="132"/>
      <c r="E758" s="132">
        <v>5</v>
      </c>
      <c r="F758" s="132"/>
      <c r="G758" s="148"/>
      <c r="H758" s="149"/>
      <c r="I758" s="132"/>
      <c r="J758" s="148"/>
      <c r="K758" s="149"/>
    </row>
    <row r="759" spans="1:11" ht="12">
      <c r="A759" s="15">
        <v>6</v>
      </c>
      <c r="C759" s="16" t="s">
        <v>204</v>
      </c>
      <c r="E759" s="15">
        <v>6</v>
      </c>
      <c r="F759" s="17"/>
      <c r="G759" s="121"/>
      <c r="H759" s="121"/>
      <c r="I759" s="123"/>
      <c r="J759" s="121"/>
      <c r="K759" s="121"/>
    </row>
    <row r="760" spans="1:11" ht="12">
      <c r="A760" s="15">
        <v>7</v>
      </c>
      <c r="C760" s="16" t="s">
        <v>205</v>
      </c>
      <c r="E760" s="15">
        <v>7</v>
      </c>
      <c r="F760" s="17"/>
      <c r="G760" s="121"/>
      <c r="H760" s="123"/>
      <c r="I760" s="123"/>
      <c r="J760" s="121"/>
      <c r="K760" s="123"/>
    </row>
    <row r="761" spans="1:11" ht="12">
      <c r="A761" s="15">
        <v>8</v>
      </c>
      <c r="C761" s="16" t="s">
        <v>251</v>
      </c>
      <c r="E761" s="15">
        <v>8</v>
      </c>
      <c r="F761" s="17"/>
      <c r="G761" s="121"/>
      <c r="H761" s="123"/>
      <c r="I761" s="123"/>
      <c r="J761" s="121"/>
      <c r="K761" s="123"/>
    </row>
    <row r="762" spans="1:11" ht="12">
      <c r="A762" s="15">
        <v>9</v>
      </c>
      <c r="C762" s="16" t="s">
        <v>219</v>
      </c>
      <c r="E762" s="15">
        <v>9</v>
      </c>
      <c r="F762" s="17"/>
      <c r="G762" s="121">
        <f>SUM(G759:G761)</f>
        <v>0</v>
      </c>
      <c r="H762" s="121">
        <f>SUM(H759:H761)</f>
        <v>0</v>
      </c>
      <c r="I762" s="121"/>
      <c r="J762" s="121">
        <f>SUM(J759:J761)</f>
        <v>0</v>
      </c>
      <c r="K762" s="121">
        <f>SUM(K759:K761)</f>
        <v>0</v>
      </c>
    </row>
    <row r="763" spans="1:11" ht="12">
      <c r="A763" s="15">
        <v>10</v>
      </c>
      <c r="C763" s="16"/>
      <c r="E763" s="15">
        <v>10</v>
      </c>
      <c r="F763" s="17"/>
      <c r="G763" s="121"/>
      <c r="H763" s="123"/>
      <c r="I763" s="123"/>
      <c r="J763" s="121"/>
      <c r="K763" s="123"/>
    </row>
    <row r="764" spans="1:11" ht="12">
      <c r="A764" s="15">
        <v>11</v>
      </c>
      <c r="C764" s="16" t="s">
        <v>208</v>
      </c>
      <c r="E764" s="15">
        <v>11</v>
      </c>
      <c r="F764" s="17"/>
      <c r="G764" s="121"/>
      <c r="H764" s="123"/>
      <c r="I764" s="123"/>
      <c r="J764" s="121"/>
      <c r="K764" s="123"/>
    </row>
    <row r="765" spans="1:11" ht="12">
      <c r="A765" s="15">
        <v>12</v>
      </c>
      <c r="C765" s="16" t="s">
        <v>209</v>
      </c>
      <c r="E765" s="15">
        <v>12</v>
      </c>
      <c r="F765" s="17"/>
      <c r="G765" s="121"/>
      <c r="H765" s="123"/>
      <c r="I765" s="123"/>
      <c r="J765" s="121"/>
      <c r="K765" s="123"/>
    </row>
    <row r="766" spans="1:11" ht="12">
      <c r="A766" s="15">
        <v>13</v>
      </c>
      <c r="C766" s="16" t="s">
        <v>220</v>
      </c>
      <c r="E766" s="15">
        <v>13</v>
      </c>
      <c r="F766" s="17"/>
      <c r="G766" s="121">
        <f>SUM(G764:G765)</f>
        <v>0</v>
      </c>
      <c r="H766" s="121">
        <f>SUM(H764:H765)</f>
        <v>0</v>
      </c>
      <c r="I766" s="117"/>
      <c r="J766" s="121">
        <f>SUM(J764:J765)</f>
        <v>0</v>
      </c>
      <c r="K766" s="121">
        <f>SUM(K764:K765)</f>
        <v>0</v>
      </c>
    </row>
    <row r="767" spans="1:11" ht="12">
      <c r="A767" s="15">
        <v>14</v>
      </c>
      <c r="E767" s="15">
        <v>14</v>
      </c>
      <c r="F767" s="17"/>
      <c r="G767" s="124"/>
      <c r="H767" s="123"/>
      <c r="I767" s="118"/>
      <c r="J767" s="124"/>
      <c r="K767" s="123"/>
    </row>
    <row r="768" spans="1:11" ht="12">
      <c r="A768" s="15">
        <v>15</v>
      </c>
      <c r="C768" s="16" t="s">
        <v>211</v>
      </c>
      <c r="E768" s="15">
        <v>15</v>
      </c>
      <c r="G768" s="125">
        <f>SUM(G762+G766)</f>
        <v>0</v>
      </c>
      <c r="H768" s="118">
        <f>SUM(H762+H766)</f>
        <v>0</v>
      </c>
      <c r="I768" s="118"/>
      <c r="J768" s="125">
        <f>SUM(J762+J766)</f>
        <v>0</v>
      </c>
      <c r="K768" s="118">
        <f>SUM(K762+K766)</f>
        <v>0</v>
      </c>
    </row>
    <row r="769" spans="1:16" ht="12">
      <c r="A769" s="15">
        <v>16</v>
      </c>
      <c r="E769" s="15">
        <v>16</v>
      </c>
      <c r="G769" s="125"/>
      <c r="H769" s="118"/>
      <c r="I769" s="118"/>
      <c r="J769" s="125"/>
      <c r="K769" s="118"/>
      <c r="P769" s="1" t="s">
        <v>43</v>
      </c>
    </row>
    <row r="770" spans="1:11" ht="12">
      <c r="A770" s="15">
        <v>17</v>
      </c>
      <c r="C770" s="16" t="s">
        <v>212</v>
      </c>
      <c r="E770" s="15">
        <v>17</v>
      </c>
      <c r="F770" s="17"/>
      <c r="G770" s="121"/>
      <c r="H770" s="123"/>
      <c r="I770" s="123"/>
      <c r="J770" s="121"/>
      <c r="K770" s="123"/>
    </row>
    <row r="771" spans="1:11" ht="12">
      <c r="A771" s="15">
        <v>18</v>
      </c>
      <c r="E771" s="15">
        <v>18</v>
      </c>
      <c r="F771" s="17"/>
      <c r="G771" s="121"/>
      <c r="H771" s="123"/>
      <c r="I771" s="123"/>
      <c r="J771" s="121"/>
      <c r="K771" s="123"/>
    </row>
    <row r="772" spans="1:11" ht="12">
      <c r="A772" s="15">
        <v>19</v>
      </c>
      <c r="C772" s="16" t="s">
        <v>213</v>
      </c>
      <c r="E772" s="15">
        <v>19</v>
      </c>
      <c r="F772" s="17"/>
      <c r="G772" s="121"/>
      <c r="H772" s="123"/>
      <c r="I772" s="123"/>
      <c r="J772" s="121"/>
      <c r="K772" s="123"/>
    </row>
    <row r="773" spans="1:11" ht="12">
      <c r="A773" s="15">
        <v>20</v>
      </c>
      <c r="C773" s="126" t="s">
        <v>214</v>
      </c>
      <c r="E773" s="15">
        <v>20</v>
      </c>
      <c r="F773" s="17"/>
      <c r="G773" s="121"/>
      <c r="H773" s="123"/>
      <c r="I773" s="123"/>
      <c r="J773" s="121"/>
      <c r="K773" s="123"/>
    </row>
    <row r="774" spans="1:11" ht="12">
      <c r="A774" s="15">
        <v>21</v>
      </c>
      <c r="C774" s="126"/>
      <c r="E774" s="15">
        <v>21</v>
      </c>
      <c r="F774" s="17"/>
      <c r="G774" s="121"/>
      <c r="H774" s="123"/>
      <c r="I774" s="123"/>
      <c r="J774" s="121"/>
      <c r="K774" s="123"/>
    </row>
    <row r="775" spans="1:11" ht="12">
      <c r="A775" s="15">
        <v>22</v>
      </c>
      <c r="C775" s="16"/>
      <c r="E775" s="15">
        <v>22</v>
      </c>
      <c r="G775" s="121"/>
      <c r="H775" s="123"/>
      <c r="I775" s="123"/>
      <c r="J775" s="121"/>
      <c r="K775" s="123"/>
    </row>
    <row r="776" spans="1:11" ht="12">
      <c r="A776" s="15">
        <v>23</v>
      </c>
      <c r="C776" s="16" t="s">
        <v>215</v>
      </c>
      <c r="E776" s="15">
        <v>23</v>
      </c>
      <c r="G776" s="121"/>
      <c r="H776" s="123"/>
      <c r="I776" s="123"/>
      <c r="J776" s="121"/>
      <c r="K776" s="123"/>
    </row>
    <row r="777" spans="1:11" ht="12">
      <c r="A777" s="15">
        <v>24</v>
      </c>
      <c r="C777" s="16"/>
      <c r="E777" s="15">
        <v>24</v>
      </c>
      <c r="G777" s="121"/>
      <c r="H777" s="123"/>
      <c r="I777" s="123"/>
      <c r="J777" s="121"/>
      <c r="K777" s="123"/>
    </row>
    <row r="778" spans="1:11" ht="12">
      <c r="A778" s="15"/>
      <c r="E778" s="15">
        <v>25</v>
      </c>
      <c r="F778" s="106" t="s">
        <v>15</v>
      </c>
      <c r="G778" s="128"/>
      <c r="H778" s="29"/>
      <c r="I778" s="106"/>
      <c r="J778" s="128"/>
      <c r="K778" s="29"/>
    </row>
    <row r="779" spans="1:11" ht="12">
      <c r="A779" s="15">
        <v>25</v>
      </c>
      <c r="C779" s="16" t="s">
        <v>252</v>
      </c>
      <c r="E779" s="15"/>
      <c r="G779" s="118">
        <f>SUM(G768:G777)</f>
        <v>0</v>
      </c>
      <c r="H779" s="118">
        <f>SUM(H768:H777)</f>
        <v>0</v>
      </c>
      <c r="I779" s="129"/>
      <c r="J779" s="118">
        <f>SUM(J768:J777)</f>
        <v>0</v>
      </c>
      <c r="K779" s="118">
        <f>SUM(K768:K777)</f>
        <v>0</v>
      </c>
    </row>
    <row r="780" spans="6:11" ht="12">
      <c r="F780" s="106" t="s">
        <v>15</v>
      </c>
      <c r="G780" s="28"/>
      <c r="H780" s="29"/>
      <c r="I780" s="106"/>
      <c r="J780" s="28"/>
      <c r="K780" s="29"/>
    </row>
    <row r="781" spans="1:3" ht="12">
      <c r="A781" s="16"/>
      <c r="C781" s="1" t="s">
        <v>63</v>
      </c>
    </row>
    <row r="783" spans="1:11" ht="12">
      <c r="A783" s="16"/>
      <c r="H783" s="64"/>
      <c r="K783" s="64"/>
    </row>
    <row r="784" spans="1:11" ht="12">
      <c r="A784" s="24" t="str">
        <f>$A$83</f>
        <v>Institution No.:  </v>
      </c>
      <c r="B784" s="49"/>
      <c r="C784" s="49"/>
      <c r="D784" s="49"/>
      <c r="E784" s="60"/>
      <c r="F784" s="49"/>
      <c r="G784" s="61"/>
      <c r="H784" s="62"/>
      <c r="I784" s="49"/>
      <c r="J784" s="61"/>
      <c r="K784" s="22" t="s">
        <v>253</v>
      </c>
    </row>
    <row r="785" spans="1:11" ht="12">
      <c r="A785" s="150" t="s">
        <v>254</v>
      </c>
      <c r="B785" s="150"/>
      <c r="C785" s="150"/>
      <c r="D785" s="150"/>
      <c r="E785" s="150"/>
      <c r="F785" s="150"/>
      <c r="G785" s="150"/>
      <c r="H785" s="150"/>
      <c r="I785" s="150"/>
      <c r="J785" s="150"/>
      <c r="K785" s="150"/>
    </row>
    <row r="786" spans="1:11" ht="12">
      <c r="A786" s="24" t="str">
        <f>$A$42</f>
        <v>NAME: </v>
      </c>
      <c r="C786" s="1" t="str">
        <f>$D$20</f>
        <v>University of Colorado</v>
      </c>
      <c r="H786" s="151"/>
      <c r="J786" s="21"/>
      <c r="K786" s="26" t="str">
        <f>$K$3</f>
        <v>Date: October 13, 2014</v>
      </c>
    </row>
    <row r="787" spans="1:11" ht="12">
      <c r="A787" s="27" t="s">
        <v>15</v>
      </c>
      <c r="B787" s="27" t="s">
        <v>15</v>
      </c>
      <c r="C787" s="27" t="s">
        <v>15</v>
      </c>
      <c r="D787" s="27" t="s">
        <v>15</v>
      </c>
      <c r="E787" s="27" t="s">
        <v>15</v>
      </c>
      <c r="F787" s="27" t="s">
        <v>15</v>
      </c>
      <c r="G787" s="28" t="s">
        <v>15</v>
      </c>
      <c r="H787" s="29" t="s">
        <v>15</v>
      </c>
      <c r="I787" s="27" t="s">
        <v>15</v>
      </c>
      <c r="J787" s="28" t="s">
        <v>15</v>
      </c>
      <c r="K787" s="29" t="s">
        <v>15</v>
      </c>
    </row>
    <row r="788" spans="1:11" ht="12">
      <c r="A788" s="30" t="s">
        <v>16</v>
      </c>
      <c r="E788" s="30" t="s">
        <v>16</v>
      </c>
      <c r="F788" s="31"/>
      <c r="G788" s="32"/>
      <c r="H788" s="33" t="s">
        <v>18</v>
      </c>
      <c r="I788" s="31"/>
      <c r="J788" s="32"/>
      <c r="K788" s="33" t="s">
        <v>19</v>
      </c>
    </row>
    <row r="789" spans="1:11" ht="12">
      <c r="A789" s="30" t="s">
        <v>20</v>
      </c>
      <c r="C789" s="34" t="s">
        <v>78</v>
      </c>
      <c r="E789" s="30" t="s">
        <v>20</v>
      </c>
      <c r="F789" s="31"/>
      <c r="G789" s="32"/>
      <c r="H789" s="33" t="s">
        <v>23</v>
      </c>
      <c r="I789" s="31"/>
      <c r="J789" s="32"/>
      <c r="K789" s="33" t="s">
        <v>24</v>
      </c>
    </row>
    <row r="790" spans="1:11" ht="12">
      <c r="A790" s="27" t="s">
        <v>15</v>
      </c>
      <c r="B790" s="27" t="s">
        <v>15</v>
      </c>
      <c r="C790" s="27" t="s">
        <v>15</v>
      </c>
      <c r="D790" s="27" t="s">
        <v>15</v>
      </c>
      <c r="E790" s="27" t="s">
        <v>15</v>
      </c>
      <c r="F790" s="27" t="s">
        <v>15</v>
      </c>
      <c r="G790" s="28" t="s">
        <v>15</v>
      </c>
      <c r="H790" s="29" t="s">
        <v>15</v>
      </c>
      <c r="I790" s="27" t="s">
        <v>15</v>
      </c>
      <c r="J790" s="28" t="s">
        <v>15</v>
      </c>
      <c r="K790" s="29" t="s">
        <v>15</v>
      </c>
    </row>
    <row r="791" spans="1:11" ht="12">
      <c r="A791" s="109">
        <v>1</v>
      </c>
      <c r="C791" s="1" t="s">
        <v>255</v>
      </c>
      <c r="E791" s="109">
        <v>1</v>
      </c>
      <c r="F791" s="17"/>
      <c r="G791" s="123"/>
      <c r="H791" s="123">
        <f>7726725.56</f>
        <v>7726725.56</v>
      </c>
      <c r="I791" s="123"/>
      <c r="J791" s="123"/>
      <c r="K791" s="123">
        <f>7575578</f>
        <v>7575578</v>
      </c>
    </row>
    <row r="792" spans="1:11" ht="12">
      <c r="A792" s="109">
        <v>2</v>
      </c>
      <c r="E792" s="109">
        <v>2</v>
      </c>
      <c r="F792" s="17"/>
      <c r="G792" s="123"/>
      <c r="H792" s="123" t="s">
        <v>278</v>
      </c>
      <c r="I792" s="123"/>
      <c r="J792" s="123"/>
      <c r="K792" s="123"/>
    </row>
    <row r="793" spans="1:11" ht="12">
      <c r="A793" s="109">
        <v>3</v>
      </c>
      <c r="C793" s="17"/>
      <c r="E793" s="109">
        <v>3</v>
      </c>
      <c r="F793" s="17"/>
      <c r="G793" s="123"/>
      <c r="H793" s="123"/>
      <c r="I793" s="123"/>
      <c r="J793" s="123"/>
      <c r="K793" s="123"/>
    </row>
    <row r="794" spans="1:11" ht="12">
      <c r="A794" s="109">
        <v>4</v>
      </c>
      <c r="C794" s="17"/>
      <c r="E794" s="109">
        <v>4</v>
      </c>
      <c r="F794" s="17"/>
      <c r="G794" s="123"/>
      <c r="H794" s="123"/>
      <c r="I794" s="123"/>
      <c r="J794" s="123"/>
      <c r="K794" s="123"/>
    </row>
    <row r="795" spans="1:11" ht="12">
      <c r="A795" s="109">
        <v>5</v>
      </c>
      <c r="C795" s="16"/>
      <c r="E795" s="109">
        <v>5</v>
      </c>
      <c r="F795" s="17"/>
      <c r="G795" s="123"/>
      <c r="H795" s="123"/>
      <c r="I795" s="123"/>
      <c r="J795" s="123"/>
      <c r="K795" s="123"/>
    </row>
    <row r="796" spans="1:11" ht="12">
      <c r="A796" s="109">
        <v>6</v>
      </c>
      <c r="C796" s="17"/>
      <c r="E796" s="109">
        <v>6</v>
      </c>
      <c r="F796" s="17"/>
      <c r="G796" s="123"/>
      <c r="H796" s="123"/>
      <c r="I796" s="123"/>
      <c r="J796" s="123"/>
      <c r="K796" s="123"/>
    </row>
    <row r="797" spans="1:11" ht="12">
      <c r="A797" s="109">
        <v>7</v>
      </c>
      <c r="C797" s="17"/>
      <c r="E797" s="109">
        <v>7</v>
      </c>
      <c r="F797" s="17"/>
      <c r="G797" s="123"/>
      <c r="H797" s="123"/>
      <c r="I797" s="123"/>
      <c r="J797" s="123"/>
      <c r="K797" s="123"/>
    </row>
    <row r="798" spans="1:11" ht="12">
      <c r="A798" s="109">
        <v>8</v>
      </c>
      <c r="E798" s="109">
        <v>8</v>
      </c>
      <c r="F798" s="17"/>
      <c r="G798" s="123"/>
      <c r="H798" s="123"/>
      <c r="I798" s="123"/>
      <c r="J798" s="123"/>
      <c r="K798" s="123"/>
    </row>
    <row r="799" spans="1:11" ht="12">
      <c r="A799" s="109">
        <v>9</v>
      </c>
      <c r="E799" s="109">
        <v>9</v>
      </c>
      <c r="F799" s="17"/>
      <c r="G799" s="123"/>
      <c r="H799" s="123"/>
      <c r="I799" s="123"/>
      <c r="J799" s="123"/>
      <c r="K799" s="123"/>
    </row>
    <row r="800" spans="1:11" ht="12">
      <c r="A800" s="112"/>
      <c r="E800" s="112"/>
      <c r="F800" s="106" t="s">
        <v>15</v>
      </c>
      <c r="G800" s="143" t="s">
        <v>15</v>
      </c>
      <c r="H800" s="143"/>
      <c r="I800" s="143"/>
      <c r="J800" s="143"/>
      <c r="K800" s="143"/>
    </row>
    <row r="801" spans="1:11" ht="12">
      <c r="A801" s="109">
        <v>10</v>
      </c>
      <c r="C801" s="1" t="s">
        <v>256</v>
      </c>
      <c r="E801" s="109">
        <v>10</v>
      </c>
      <c r="G801" s="117"/>
      <c r="H801" s="123">
        <f>SUM(H791:H799)</f>
        <v>7726725.56</v>
      </c>
      <c r="I801" s="118"/>
      <c r="J801" s="117"/>
      <c r="K801" s="123">
        <f>SUM(K791:K799)</f>
        <v>7575578</v>
      </c>
    </row>
    <row r="802" spans="1:11" ht="12">
      <c r="A802" s="109"/>
      <c r="E802" s="109"/>
      <c r="F802" s="106" t="s">
        <v>15</v>
      </c>
      <c r="G802" s="143" t="s">
        <v>15</v>
      </c>
      <c r="H802" s="143"/>
      <c r="I802" s="143"/>
      <c r="J802" s="143"/>
      <c r="K802" s="143"/>
    </row>
    <row r="803" spans="1:11" ht="12">
      <c r="A803" s="109">
        <v>11</v>
      </c>
      <c r="C803" s="17"/>
      <c r="E803" s="109">
        <v>11</v>
      </c>
      <c r="F803" s="17"/>
      <c r="G803" s="123"/>
      <c r="H803" s="123"/>
      <c r="I803" s="123"/>
      <c r="J803" s="123"/>
      <c r="K803" s="123"/>
    </row>
    <row r="804" spans="1:11" ht="12">
      <c r="A804" s="109">
        <v>12</v>
      </c>
      <c r="C804" s="16" t="s">
        <v>257</v>
      </c>
      <c r="E804" s="109">
        <v>12</v>
      </c>
      <c r="F804" s="17"/>
      <c r="G804" s="123"/>
      <c r="H804" s="123">
        <v>24237722.87</v>
      </c>
      <c r="I804" s="123"/>
      <c r="J804" s="123"/>
      <c r="K804" s="123">
        <v>33371222</v>
      </c>
    </row>
    <row r="805" spans="1:11" ht="12">
      <c r="A805" s="109">
        <v>13</v>
      </c>
      <c r="C805" s="17" t="s">
        <v>258</v>
      </c>
      <c r="E805" s="109">
        <v>13</v>
      </c>
      <c r="F805" s="17"/>
      <c r="G805" s="123"/>
      <c r="H805" s="123"/>
      <c r="I805" s="123"/>
      <c r="J805" s="123"/>
      <c r="K805" s="123"/>
    </row>
    <row r="806" spans="1:11" ht="12">
      <c r="A806" s="109">
        <v>14</v>
      </c>
      <c r="E806" s="109">
        <v>14</v>
      </c>
      <c r="F806" s="17"/>
      <c r="G806" s="123"/>
      <c r="H806" s="123"/>
      <c r="I806" s="123"/>
      <c r="J806" s="123"/>
      <c r="K806" s="123"/>
    </row>
    <row r="807" spans="1:11" ht="12">
      <c r="A807" s="109">
        <v>15</v>
      </c>
      <c r="E807" s="109">
        <v>15</v>
      </c>
      <c r="F807" s="17"/>
      <c r="G807" s="123"/>
      <c r="H807" s="123"/>
      <c r="I807" s="123"/>
      <c r="J807" s="123"/>
      <c r="K807" s="123"/>
    </row>
    <row r="808" spans="1:11" ht="12">
      <c r="A808" s="109">
        <v>16</v>
      </c>
      <c r="E808" s="109">
        <v>16</v>
      </c>
      <c r="F808" s="17"/>
      <c r="G808" s="123"/>
      <c r="H808" s="123"/>
      <c r="I808" s="123"/>
      <c r="J808" s="123"/>
      <c r="K808" s="123"/>
    </row>
    <row r="809" spans="1:11" ht="12">
      <c r="A809" s="109">
        <v>17</v>
      </c>
      <c r="C809" s="110"/>
      <c r="D809" s="111"/>
      <c r="E809" s="109">
        <v>17</v>
      </c>
      <c r="F809" s="17"/>
      <c r="G809" s="123"/>
      <c r="H809" s="123"/>
      <c r="I809" s="123"/>
      <c r="J809" s="123"/>
      <c r="K809" s="123"/>
    </row>
    <row r="810" spans="1:11" ht="12">
      <c r="A810" s="109">
        <v>18</v>
      </c>
      <c r="C810" s="111"/>
      <c r="D810" s="111"/>
      <c r="E810" s="109">
        <v>18</v>
      </c>
      <c r="F810" s="17"/>
      <c r="G810" s="123"/>
      <c r="H810" s="123"/>
      <c r="I810" s="123"/>
      <c r="J810" s="123"/>
      <c r="K810" s="123"/>
    </row>
    <row r="811" spans="1:11" ht="12">
      <c r="A811" s="109"/>
      <c r="C811" s="152"/>
      <c r="D811" s="111"/>
      <c r="E811" s="109"/>
      <c r="F811" s="106" t="s">
        <v>15</v>
      </c>
      <c r="G811" s="28" t="s">
        <v>15</v>
      </c>
      <c r="H811" s="29"/>
      <c r="I811" s="106"/>
      <c r="J811" s="28"/>
      <c r="K811" s="29"/>
    </row>
    <row r="812" spans="1:11" ht="12">
      <c r="A812" s="109">
        <v>19</v>
      </c>
      <c r="C812" s="1" t="s">
        <v>260</v>
      </c>
      <c r="D812" s="111"/>
      <c r="E812" s="109">
        <v>19</v>
      </c>
      <c r="G812" s="118"/>
      <c r="H812" s="118">
        <f>SUM(H803:H810)</f>
        <v>24237722.87</v>
      </c>
      <c r="I812" s="123"/>
      <c r="J812" s="123"/>
      <c r="K812" s="118">
        <f>SUM(K803:K810)</f>
        <v>33371222</v>
      </c>
    </row>
    <row r="813" spans="1:11" ht="12">
      <c r="A813" s="109"/>
      <c r="C813" s="152"/>
      <c r="D813" s="111"/>
      <c r="E813" s="109"/>
      <c r="F813" s="106" t="s">
        <v>15</v>
      </c>
      <c r="G813" s="28" t="s">
        <v>15</v>
      </c>
      <c r="H813" s="29"/>
      <c r="I813" s="106"/>
      <c r="J813" s="28"/>
      <c r="K813" s="29"/>
    </row>
    <row r="814" spans="1:8" ht="12">
      <c r="A814" s="109"/>
      <c r="C814" s="111"/>
      <c r="D814" s="111"/>
      <c r="E814" s="109"/>
      <c r="H814" s="19"/>
    </row>
    <row r="815" spans="1:11" ht="12">
      <c r="A815" s="109">
        <v>20</v>
      </c>
      <c r="C815" s="16" t="s">
        <v>261</v>
      </c>
      <c r="E815" s="109">
        <v>20</v>
      </c>
      <c r="G815" s="117"/>
      <c r="H815" s="118">
        <f>SUM(H801,H812)</f>
        <v>31964448.43</v>
      </c>
      <c r="I815" s="118"/>
      <c r="J815" s="117"/>
      <c r="K815" s="118">
        <f>SUM(K801,K812)</f>
        <v>40946800</v>
      </c>
    </row>
    <row r="816" spans="3:11" ht="12">
      <c r="C816" s="44" t="s">
        <v>262</v>
      </c>
      <c r="E816" s="59"/>
      <c r="F816" s="106" t="s">
        <v>15</v>
      </c>
      <c r="G816" s="28" t="s">
        <v>15</v>
      </c>
      <c r="H816" s="29"/>
      <c r="I816" s="106"/>
      <c r="J816" s="28"/>
      <c r="K816" s="29"/>
    </row>
    <row r="817" ht="12">
      <c r="C817" s="16" t="s">
        <v>43</v>
      </c>
    </row>
    <row r="818" spans="4:11" ht="12">
      <c r="D818" s="16"/>
      <c r="G818" s="21"/>
      <c r="H818" s="64"/>
      <c r="I818" s="91"/>
      <c r="J818" s="21"/>
      <c r="K818" s="64"/>
    </row>
    <row r="819" spans="4:11" ht="12">
      <c r="D819" s="16"/>
      <c r="G819" s="21"/>
      <c r="H819" s="64"/>
      <c r="I819" s="91"/>
      <c r="J819" s="21"/>
      <c r="K819" s="64"/>
    </row>
    <row r="820" spans="4:11" ht="12">
      <c r="D820" s="16"/>
      <c r="G820" s="21"/>
      <c r="H820" s="64"/>
      <c r="I820" s="91"/>
      <c r="J820" s="21"/>
      <c r="K820" s="64"/>
    </row>
    <row r="821" spans="4:11" ht="12">
      <c r="D821" s="16"/>
      <c r="G821" s="21"/>
      <c r="H821" s="64"/>
      <c r="I821" s="91"/>
      <c r="J821" s="21"/>
      <c r="K821" s="64"/>
    </row>
    <row r="822" spans="4:11" ht="12">
      <c r="D822" s="16"/>
      <c r="G822" s="21"/>
      <c r="H822" s="64"/>
      <c r="I822" s="91"/>
      <c r="J822" s="21"/>
      <c r="K822" s="64"/>
    </row>
    <row r="823" spans="4:11" ht="12">
      <c r="D823" s="16"/>
      <c r="G823" s="21"/>
      <c r="H823" s="64"/>
      <c r="I823" s="91"/>
      <c r="J823" s="21"/>
      <c r="K823" s="64"/>
    </row>
    <row r="824" spans="4:11" ht="12">
      <c r="D824" s="16"/>
      <c r="G824" s="21"/>
      <c r="H824" s="64"/>
      <c r="I824" s="91"/>
      <c r="J824" s="21"/>
      <c r="K824" s="64"/>
    </row>
    <row r="825" spans="4:11" ht="12">
      <c r="D825" s="16"/>
      <c r="G825" s="21"/>
      <c r="H825" s="64"/>
      <c r="I825" s="91"/>
      <c r="J825" s="21"/>
      <c r="K825" s="64"/>
    </row>
    <row r="826" spans="4:11" ht="12">
      <c r="D826" s="16"/>
      <c r="G826" s="21"/>
      <c r="H826" s="64"/>
      <c r="I826" s="91"/>
      <c r="J826" s="21"/>
      <c r="K826" s="64"/>
    </row>
    <row r="827" spans="4:11" ht="12">
      <c r="D827" s="16"/>
      <c r="G827" s="21"/>
      <c r="H827" s="64"/>
      <c r="I827" s="91"/>
      <c r="J827" s="21"/>
      <c r="K827" s="64"/>
    </row>
    <row r="828" spans="4:11" ht="12">
      <c r="D828" s="16"/>
      <c r="G828" s="21"/>
      <c r="H828" s="64"/>
      <c r="I828" s="91"/>
      <c r="J828" s="21"/>
      <c r="K828" s="64"/>
    </row>
    <row r="829" spans="4:11" ht="12">
      <c r="D829" s="16"/>
      <c r="G829" s="21"/>
      <c r="H829" s="64"/>
      <c r="I829" s="91"/>
      <c r="J829" s="21"/>
      <c r="K829" s="64"/>
    </row>
    <row r="830" spans="4:11" ht="12">
      <c r="D830" s="16"/>
      <c r="G830" s="21"/>
      <c r="H830" s="64"/>
      <c r="I830" s="91"/>
      <c r="J830" s="21"/>
      <c r="K830" s="64"/>
    </row>
    <row r="831" spans="4:11" ht="12">
      <c r="D831" s="16"/>
      <c r="G831" s="21"/>
      <c r="H831" s="64"/>
      <c r="I831" s="91"/>
      <c r="J831" s="21"/>
      <c r="K831" s="64"/>
    </row>
    <row r="832" spans="4:11" ht="12">
      <c r="D832" s="16"/>
      <c r="G832" s="21"/>
      <c r="H832" s="64"/>
      <c r="I832" s="91"/>
      <c r="J832" s="21"/>
      <c r="K832" s="64"/>
    </row>
    <row r="833" spans="4:11" ht="12">
      <c r="D833" s="16"/>
      <c r="G833" s="21"/>
      <c r="H833" s="64"/>
      <c r="I833" s="91"/>
      <c r="J833" s="21"/>
      <c r="K833" s="64"/>
    </row>
    <row r="834" spans="4:11" ht="12">
      <c r="D834" s="16"/>
      <c r="G834" s="21"/>
      <c r="H834" s="64"/>
      <c r="I834" s="91"/>
      <c r="J834" s="21"/>
      <c r="K834" s="64"/>
    </row>
    <row r="835" spans="4:11" ht="12">
      <c r="D835" s="16"/>
      <c r="G835" s="21"/>
      <c r="H835" s="64"/>
      <c r="I835" s="91"/>
      <c r="J835" s="21"/>
      <c r="K835" s="64"/>
    </row>
    <row r="836" spans="4:11" ht="12">
      <c r="D836" s="16"/>
      <c r="G836" s="21"/>
      <c r="H836" s="64"/>
      <c r="I836" s="91"/>
      <c r="J836" s="21"/>
      <c r="K836" s="64"/>
    </row>
    <row r="837" spans="4:11" ht="12">
      <c r="D837" s="16"/>
      <c r="G837" s="21"/>
      <c r="H837" s="64"/>
      <c r="I837" s="91"/>
      <c r="J837" s="21"/>
      <c r="K837" s="64"/>
    </row>
    <row r="838" spans="4:11" ht="12">
      <c r="D838" s="16"/>
      <c r="G838" s="21"/>
      <c r="H838" s="64"/>
      <c r="I838" s="91"/>
      <c r="J838" s="21"/>
      <c r="K838" s="64"/>
    </row>
    <row r="839" spans="4:11" ht="12">
      <c r="D839" s="16"/>
      <c r="G839" s="21"/>
      <c r="H839" s="64"/>
      <c r="I839" s="91"/>
      <c r="J839" s="21"/>
      <c r="K839" s="64"/>
    </row>
    <row r="840" spans="4:11" ht="12">
      <c r="D840" s="16"/>
      <c r="G840" s="21"/>
      <c r="H840" s="64"/>
      <c r="I840" s="91"/>
      <c r="J840" s="21"/>
      <c r="K840" s="64"/>
    </row>
    <row r="841" spans="4:11" ht="12">
      <c r="D841" s="16"/>
      <c r="G841" s="21"/>
      <c r="H841" s="64"/>
      <c r="I841" s="91"/>
      <c r="J841" s="21"/>
      <c r="K841" s="64"/>
    </row>
    <row r="842" spans="4:11" ht="12">
      <c r="D842" s="16"/>
      <c r="G842" s="21"/>
      <c r="H842" s="64"/>
      <c r="I842" s="91"/>
      <c r="J842" s="21"/>
      <c r="K842" s="64"/>
    </row>
    <row r="881" spans="4:11" ht="12">
      <c r="D881" s="31"/>
      <c r="F881" s="59"/>
      <c r="G881" s="21"/>
      <c r="H881" s="64"/>
      <c r="J881" s="21"/>
      <c r="K881" s="64"/>
    </row>
  </sheetData>
  <sheetProtection/>
  <mergeCells count="28">
    <mergeCell ref="A710:K710"/>
    <mergeCell ref="C744:J744"/>
    <mergeCell ref="A748:K748"/>
    <mergeCell ref="A785:K785"/>
    <mergeCell ref="A488:K488"/>
    <mergeCell ref="A525:K525"/>
    <mergeCell ref="A562:K562"/>
    <mergeCell ref="A599:K599"/>
    <mergeCell ref="A636:K636"/>
    <mergeCell ref="A673:K673"/>
    <mergeCell ref="A175:K175"/>
    <mergeCell ref="C213:I213"/>
    <mergeCell ref="B227:K227"/>
    <mergeCell ref="C321:J321"/>
    <mergeCell ref="A411:K411"/>
    <mergeCell ref="A449:K449"/>
    <mergeCell ref="C79:J79"/>
    <mergeCell ref="A84:K84"/>
    <mergeCell ref="C121:J121"/>
    <mergeCell ref="A128:K128"/>
    <mergeCell ref="C135:D135"/>
    <mergeCell ref="C139:D139"/>
    <mergeCell ref="A5:K5"/>
    <mergeCell ref="A8:K8"/>
    <mergeCell ref="A9:K9"/>
    <mergeCell ref="A20:C20"/>
    <mergeCell ref="A36:K36"/>
    <mergeCell ref="A41:K41"/>
  </mergeCells>
  <printOptions horizontalCentered="1"/>
  <pageMargins left="0.17" right="0.17" top="0.47" bottom="0.53" header="0.5" footer="0.24"/>
  <pageSetup fitToHeight="47" horizontalDpi="600" verticalDpi="600" orientation="landscape" scale="80" r:id="rId1"/>
  <rowBreaks count="19" manualBreakCount="19">
    <brk id="39" max="12" man="1"/>
    <brk id="82" max="12" man="1"/>
    <brk id="124" max="12" man="1"/>
    <brk id="172" max="12" man="1"/>
    <brk id="224" max="12" man="1"/>
    <brk id="274" max="12" man="1"/>
    <brk id="323" max="10" man="1"/>
    <brk id="355" max="12" man="1"/>
    <brk id="407" max="12" man="1"/>
    <brk id="446" max="12" man="1"/>
    <brk id="485" max="255" man="1"/>
    <brk id="522" max="12" man="1"/>
    <brk id="559" max="12" man="1"/>
    <brk id="596" max="12" man="1"/>
    <brk id="633" max="12" man="1"/>
    <brk id="670" max="12" man="1"/>
    <brk id="707" max="12" man="1"/>
    <brk id="746" max="12" man="1"/>
    <brk id="78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Colorado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Jill Taylor</dc:creator>
  <cp:keywords/>
  <dc:description/>
  <cp:lastModifiedBy>Jill Taylor</cp:lastModifiedBy>
  <dcterms:created xsi:type="dcterms:W3CDTF">2015-01-20T21:55:37Z</dcterms:created>
  <dcterms:modified xsi:type="dcterms:W3CDTF">2015-01-20T21:56:40Z</dcterms:modified>
  <cp:category/>
  <cp:version/>
  <cp:contentType/>
  <cp:contentStatus/>
</cp:coreProperties>
</file>