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Budget and Finance\Institutional Research\Web Material\Enrollment\"/>
    </mc:Choice>
  </mc:AlternateContent>
  <xr:revisionPtr revIDLastSave="0" documentId="13_ncr:1_{088C7AE4-4430-465E-9303-561286B2FBD6}" xr6:coauthVersionLast="47" xr6:coauthVersionMax="47" xr10:uidLastSave="{00000000-0000-0000-0000-000000000000}"/>
  <bookViews>
    <workbookView xWindow="-120" yWindow="-120" windowWidth="38640" windowHeight="21120" xr2:uid="{2F733516-3255-4EAC-BA9A-139521F50C40}"/>
  </bookViews>
  <sheets>
    <sheet name="ResLevel" sheetId="2" r:id="rId1"/>
    <sheet name="Fall Census" sheetId="1" r:id="rId2"/>
  </sheets>
  <definedNames>
    <definedName name="_xlnm.Print_Area" localSheetId="1">'Fall Census'!$A$1:$H$229</definedName>
    <definedName name="_xlnm.Print_Area" localSheetId="0">ResLevel!$A$1:$T$64</definedName>
    <definedName name="_xlnm.Print_Titles" localSheetId="1">'Fall Census'!$1:$5</definedName>
    <definedName name="_xlnm.Print_Titles" localSheetId="0">ResLevel!$1:$3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3" i="2" l="1"/>
  <c r="R63" i="2" s="1"/>
  <c r="N63" i="2"/>
  <c r="P63" i="2" s="1"/>
  <c r="M63" i="2"/>
  <c r="L63" i="2"/>
  <c r="K63" i="2"/>
  <c r="J63" i="2"/>
  <c r="I63" i="2"/>
  <c r="H63" i="2"/>
  <c r="G63" i="2"/>
  <c r="F63" i="2"/>
  <c r="E63" i="2"/>
  <c r="D63" i="2"/>
  <c r="C63" i="2"/>
  <c r="B63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S61" i="2"/>
  <c r="R61" i="2"/>
  <c r="Q61" i="2"/>
  <c r="P61" i="2"/>
  <c r="S60" i="2"/>
  <c r="R60" i="2"/>
  <c r="Q60" i="2"/>
  <c r="P60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S58" i="2"/>
  <c r="R58" i="2"/>
  <c r="Q58" i="2"/>
  <c r="P58" i="2"/>
  <c r="S57" i="2"/>
  <c r="R57" i="2"/>
  <c r="Q57" i="2"/>
  <c r="P57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O52" i="2"/>
  <c r="Q52" i="2" s="1"/>
  <c r="N52" i="2"/>
  <c r="P52" i="2" s="1"/>
  <c r="M52" i="2"/>
  <c r="L52" i="2"/>
  <c r="K52" i="2"/>
  <c r="J52" i="2"/>
  <c r="R52" i="2" s="1"/>
  <c r="I52" i="2"/>
  <c r="H52" i="2"/>
  <c r="G52" i="2"/>
  <c r="F52" i="2"/>
  <c r="E52" i="2"/>
  <c r="D52" i="2"/>
  <c r="C52" i="2"/>
  <c r="B52" i="2"/>
  <c r="O51" i="2"/>
  <c r="N51" i="2"/>
  <c r="M51" i="2"/>
  <c r="M53" i="2" s="1"/>
  <c r="L51" i="2"/>
  <c r="K51" i="2"/>
  <c r="J51" i="2"/>
  <c r="I51" i="2"/>
  <c r="H51" i="2"/>
  <c r="G51" i="2"/>
  <c r="F51" i="2"/>
  <c r="E51" i="2"/>
  <c r="D51" i="2"/>
  <c r="C51" i="2"/>
  <c r="B51" i="2"/>
  <c r="S50" i="2"/>
  <c r="R50" i="2"/>
  <c r="Q50" i="2"/>
  <c r="P50" i="2"/>
  <c r="S49" i="2"/>
  <c r="R49" i="2"/>
  <c r="Q49" i="2"/>
  <c r="P49" i="2"/>
  <c r="O48" i="2"/>
  <c r="N48" i="2"/>
  <c r="M48" i="2"/>
  <c r="L48" i="2"/>
  <c r="K48" i="2"/>
  <c r="J48" i="2"/>
  <c r="R48" i="2" s="1"/>
  <c r="I48" i="2"/>
  <c r="H48" i="2"/>
  <c r="G48" i="2"/>
  <c r="F48" i="2"/>
  <c r="E48" i="2"/>
  <c r="D48" i="2"/>
  <c r="C48" i="2"/>
  <c r="B48" i="2"/>
  <c r="S47" i="2"/>
  <c r="R47" i="2"/>
  <c r="Q47" i="2"/>
  <c r="P47" i="2"/>
  <c r="S46" i="2"/>
  <c r="R46" i="2"/>
  <c r="Q46" i="2"/>
  <c r="P46" i="2"/>
  <c r="O45" i="2"/>
  <c r="R45" i="2" s="1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O40" i="2"/>
  <c r="N40" i="2"/>
  <c r="Q40" i="2" s="1"/>
  <c r="L40" i="2"/>
  <c r="K40" i="2"/>
  <c r="J40" i="2"/>
  <c r="I40" i="2"/>
  <c r="H40" i="2"/>
  <c r="G40" i="2"/>
  <c r="F40" i="2"/>
  <c r="E40" i="2"/>
  <c r="D40" i="2"/>
  <c r="C40" i="2"/>
  <c r="B40" i="2"/>
  <c r="O39" i="2"/>
  <c r="N39" i="2"/>
  <c r="M39" i="2"/>
  <c r="L39" i="2"/>
  <c r="K39" i="2"/>
  <c r="J39" i="2"/>
  <c r="I39" i="2"/>
  <c r="H39" i="2"/>
  <c r="G39" i="2"/>
  <c r="F39" i="2"/>
  <c r="E39" i="2"/>
  <c r="D39" i="2"/>
  <c r="D41" i="2" s="1"/>
  <c r="C39" i="2"/>
  <c r="C41" i="2" s="1"/>
  <c r="B39" i="2"/>
  <c r="S38" i="2"/>
  <c r="R38" i="2"/>
  <c r="Q38" i="2"/>
  <c r="P38" i="2"/>
  <c r="M38" i="2"/>
  <c r="S37" i="2"/>
  <c r="R37" i="2"/>
  <c r="Q37" i="2"/>
  <c r="P37" i="2"/>
  <c r="O36" i="2"/>
  <c r="N36" i="2"/>
  <c r="L36" i="2"/>
  <c r="K36" i="2"/>
  <c r="J36" i="2"/>
  <c r="I36" i="2"/>
  <c r="H36" i="2"/>
  <c r="G36" i="2"/>
  <c r="F36" i="2"/>
  <c r="E36" i="2"/>
  <c r="D36" i="2"/>
  <c r="C36" i="2"/>
  <c r="B36" i="2"/>
  <c r="S35" i="2"/>
  <c r="R35" i="2"/>
  <c r="Q35" i="2"/>
  <c r="P35" i="2"/>
  <c r="S34" i="2"/>
  <c r="R34" i="2"/>
  <c r="Q34" i="2"/>
  <c r="P34" i="2"/>
  <c r="O33" i="2"/>
  <c r="P33" i="2" s="1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O28" i="2"/>
  <c r="P28" i="2" s="1"/>
  <c r="N28" i="2"/>
  <c r="M28" i="2"/>
  <c r="L28" i="2"/>
  <c r="K28" i="2"/>
  <c r="J28" i="2"/>
  <c r="R28" i="2" s="1"/>
  <c r="I28" i="2"/>
  <c r="H28" i="2"/>
  <c r="G28" i="2"/>
  <c r="F28" i="2"/>
  <c r="E28" i="2"/>
  <c r="E30" i="2" s="1"/>
  <c r="D28" i="2"/>
  <c r="D30" i="2" s="1"/>
  <c r="C28" i="2"/>
  <c r="B28" i="2"/>
  <c r="S27" i="2"/>
  <c r="R27" i="2"/>
  <c r="Q27" i="2"/>
  <c r="P27" i="2"/>
  <c r="S26" i="2"/>
  <c r="R26" i="2"/>
  <c r="Q26" i="2"/>
  <c r="P26" i="2"/>
  <c r="O25" i="2"/>
  <c r="N25" i="2"/>
  <c r="N8" i="2" s="1"/>
  <c r="M25" i="2"/>
  <c r="L25" i="2"/>
  <c r="K25" i="2"/>
  <c r="K8" i="2" s="1"/>
  <c r="J25" i="2"/>
  <c r="I25" i="2"/>
  <c r="H25" i="2"/>
  <c r="G25" i="2"/>
  <c r="F25" i="2"/>
  <c r="E25" i="2"/>
  <c r="D25" i="2"/>
  <c r="C25" i="2"/>
  <c r="B25" i="2"/>
  <c r="B8" i="2" s="1"/>
  <c r="S24" i="2"/>
  <c r="R24" i="2"/>
  <c r="Q24" i="2"/>
  <c r="P24" i="2"/>
  <c r="S23" i="2"/>
  <c r="R23" i="2"/>
  <c r="Q23" i="2"/>
  <c r="P23" i="2"/>
  <c r="O22" i="2"/>
  <c r="N22" i="2"/>
  <c r="M22" i="2"/>
  <c r="L22" i="2"/>
  <c r="K22" i="2"/>
  <c r="J22" i="2"/>
  <c r="I22" i="2"/>
  <c r="H22" i="2"/>
  <c r="G22" i="2"/>
  <c r="F22" i="2"/>
  <c r="E22" i="2"/>
  <c r="S22" i="2" s="1"/>
  <c r="D22" i="2"/>
  <c r="C22" i="2"/>
  <c r="B22" i="2"/>
  <c r="O10" i="2"/>
  <c r="R10" i="2" s="1"/>
  <c r="N10" i="2"/>
  <c r="L10" i="2"/>
  <c r="K10" i="2"/>
  <c r="J10" i="2"/>
  <c r="I10" i="2"/>
  <c r="H10" i="2"/>
  <c r="G10" i="2"/>
  <c r="F10" i="2"/>
  <c r="E10" i="2"/>
  <c r="D10" i="2"/>
  <c r="C10" i="2"/>
  <c r="B10" i="2"/>
  <c r="O9" i="2"/>
  <c r="N9" i="2"/>
  <c r="M9" i="2"/>
  <c r="L9" i="2"/>
  <c r="K9" i="2"/>
  <c r="J9" i="2"/>
  <c r="I9" i="2"/>
  <c r="H9" i="2"/>
  <c r="G9" i="2"/>
  <c r="F9" i="2"/>
  <c r="E9" i="2"/>
  <c r="E11" i="2" s="1"/>
  <c r="D9" i="2"/>
  <c r="D11" i="2" s="1"/>
  <c r="C9" i="2"/>
  <c r="B9" i="2"/>
  <c r="O7" i="2"/>
  <c r="N7" i="2"/>
  <c r="M7" i="2"/>
  <c r="L7" i="2"/>
  <c r="K7" i="2"/>
  <c r="J7" i="2"/>
  <c r="I7" i="2"/>
  <c r="H7" i="2"/>
  <c r="G7" i="2"/>
  <c r="F7" i="2"/>
  <c r="F12" i="2" s="1"/>
  <c r="E7" i="2"/>
  <c r="D7" i="2"/>
  <c r="D12" i="2" s="1"/>
  <c r="C7" i="2"/>
  <c r="B7" i="2"/>
  <c r="O6" i="2"/>
  <c r="N6" i="2"/>
  <c r="M6" i="2"/>
  <c r="L6" i="2"/>
  <c r="K6" i="2"/>
  <c r="J6" i="2"/>
  <c r="I6" i="2"/>
  <c r="H6" i="2"/>
  <c r="G6" i="2"/>
  <c r="G11" i="2" s="1"/>
  <c r="F6" i="2"/>
  <c r="F11" i="2" s="1"/>
  <c r="E6" i="2"/>
  <c r="D6" i="2"/>
  <c r="C6" i="2"/>
  <c r="B6" i="2"/>
  <c r="E229" i="1"/>
  <c r="C229" i="1"/>
  <c r="E228" i="1"/>
  <c r="C228" i="1"/>
  <c r="G226" i="1"/>
  <c r="G225" i="1"/>
  <c r="E224" i="1"/>
  <c r="C224" i="1"/>
  <c r="G223" i="1"/>
  <c r="G222" i="1"/>
  <c r="E221" i="1"/>
  <c r="F222" i="1" s="1"/>
  <c r="C221" i="1"/>
  <c r="D222" i="1" s="1"/>
  <c r="G220" i="1"/>
  <c r="G219" i="1"/>
  <c r="E218" i="1"/>
  <c r="F220" i="1" s="1"/>
  <c r="C218" i="1"/>
  <c r="D219" i="1" s="1"/>
  <c r="G217" i="1"/>
  <c r="G216" i="1"/>
  <c r="E215" i="1"/>
  <c r="F217" i="1" s="1"/>
  <c r="C215" i="1"/>
  <c r="D216" i="1" s="1"/>
  <c r="E213" i="1"/>
  <c r="C213" i="1"/>
  <c r="G213" i="1" s="1"/>
  <c r="E212" i="1"/>
  <c r="C212" i="1"/>
  <c r="G212" i="1" s="1"/>
  <c r="G210" i="1"/>
  <c r="G209" i="1"/>
  <c r="E208" i="1"/>
  <c r="C208" i="1"/>
  <c r="D209" i="1" s="1"/>
  <c r="G207" i="1"/>
  <c r="G206" i="1"/>
  <c r="G205" i="1" s="1"/>
  <c r="H205" i="1" s="1"/>
  <c r="E205" i="1"/>
  <c r="F206" i="1" s="1"/>
  <c r="C205" i="1"/>
  <c r="D206" i="1" s="1"/>
  <c r="G204" i="1"/>
  <c r="G203" i="1"/>
  <c r="G202" i="1" s="1"/>
  <c r="H202" i="1" s="1"/>
  <c r="E202" i="1"/>
  <c r="F204" i="1" s="1"/>
  <c r="C202" i="1"/>
  <c r="G201" i="1"/>
  <c r="G199" i="1" s="1"/>
  <c r="H199" i="1" s="1"/>
  <c r="G200" i="1"/>
  <c r="E199" i="1"/>
  <c r="F200" i="1" s="1"/>
  <c r="C199" i="1"/>
  <c r="C211" i="1" s="1"/>
  <c r="E197" i="1"/>
  <c r="C197" i="1"/>
  <c r="G197" i="1" s="1"/>
  <c r="E196" i="1"/>
  <c r="C196" i="1"/>
  <c r="G194" i="1"/>
  <c r="G193" i="1"/>
  <c r="E192" i="1"/>
  <c r="F193" i="1" s="1"/>
  <c r="C192" i="1"/>
  <c r="D194" i="1" s="1"/>
  <c r="G191" i="1"/>
  <c r="G190" i="1"/>
  <c r="F190" i="1"/>
  <c r="E189" i="1"/>
  <c r="F191" i="1" s="1"/>
  <c r="C189" i="1"/>
  <c r="D191" i="1" s="1"/>
  <c r="G188" i="1"/>
  <c r="F188" i="1"/>
  <c r="D188" i="1"/>
  <c r="D186" i="1" s="1"/>
  <c r="G187" i="1"/>
  <c r="E186" i="1"/>
  <c r="F187" i="1" s="1"/>
  <c r="C186" i="1"/>
  <c r="D187" i="1" s="1"/>
  <c r="G185" i="1"/>
  <c r="G184" i="1"/>
  <c r="E183" i="1"/>
  <c r="E195" i="1" s="1"/>
  <c r="F197" i="1" s="1"/>
  <c r="C183" i="1"/>
  <c r="D185" i="1" s="1"/>
  <c r="E181" i="1"/>
  <c r="C181" i="1"/>
  <c r="G181" i="1" s="1"/>
  <c r="E180" i="1"/>
  <c r="C180" i="1"/>
  <c r="G178" i="1"/>
  <c r="G177" i="1"/>
  <c r="E176" i="1"/>
  <c r="F177" i="1" s="1"/>
  <c r="C176" i="1"/>
  <c r="D178" i="1" s="1"/>
  <c r="G175" i="1"/>
  <c r="G174" i="1"/>
  <c r="E173" i="1"/>
  <c r="F175" i="1" s="1"/>
  <c r="C173" i="1"/>
  <c r="D174" i="1" s="1"/>
  <c r="G172" i="1"/>
  <c r="G171" i="1"/>
  <c r="E170" i="1"/>
  <c r="F172" i="1" s="1"/>
  <c r="C170" i="1"/>
  <c r="G169" i="1"/>
  <c r="G168" i="1"/>
  <c r="E167" i="1"/>
  <c r="F169" i="1" s="1"/>
  <c r="C167" i="1"/>
  <c r="E165" i="1"/>
  <c r="C165" i="1"/>
  <c r="G165" i="1" s="1"/>
  <c r="E164" i="1"/>
  <c r="C164" i="1"/>
  <c r="G162" i="1"/>
  <c r="G161" i="1"/>
  <c r="E160" i="1"/>
  <c r="F162" i="1" s="1"/>
  <c r="C160" i="1"/>
  <c r="D161" i="1" s="1"/>
  <c r="G159" i="1"/>
  <c r="G158" i="1"/>
  <c r="E157" i="1"/>
  <c r="F158" i="1" s="1"/>
  <c r="C157" i="1"/>
  <c r="D158" i="1" s="1"/>
  <c r="G156" i="1"/>
  <c r="G155" i="1"/>
  <c r="E154" i="1"/>
  <c r="C154" i="1"/>
  <c r="G153" i="1"/>
  <c r="G152" i="1"/>
  <c r="G151" i="1" s="1"/>
  <c r="H151" i="1" s="1"/>
  <c r="E151" i="1"/>
  <c r="C151" i="1"/>
  <c r="D153" i="1" s="1"/>
  <c r="E149" i="1"/>
  <c r="C149" i="1"/>
  <c r="E148" i="1"/>
  <c r="C148" i="1"/>
  <c r="G146" i="1"/>
  <c r="G145" i="1"/>
  <c r="F145" i="1"/>
  <c r="E144" i="1"/>
  <c r="F146" i="1" s="1"/>
  <c r="C144" i="1"/>
  <c r="G143" i="1"/>
  <c r="G142" i="1"/>
  <c r="E141" i="1"/>
  <c r="F142" i="1" s="1"/>
  <c r="C141" i="1"/>
  <c r="G140" i="1"/>
  <c r="F140" i="1"/>
  <c r="G139" i="1"/>
  <c r="G138" i="1" s="1"/>
  <c r="H138" i="1" s="1"/>
  <c r="F139" i="1"/>
  <c r="E138" i="1"/>
  <c r="C138" i="1"/>
  <c r="D140" i="1" s="1"/>
  <c r="G137" i="1"/>
  <c r="G136" i="1"/>
  <c r="E135" i="1"/>
  <c r="F136" i="1" s="1"/>
  <c r="C135" i="1"/>
  <c r="D136" i="1" s="1"/>
  <c r="E133" i="1"/>
  <c r="C133" i="1"/>
  <c r="E132" i="1"/>
  <c r="C132" i="1"/>
  <c r="G132" i="1" s="1"/>
  <c r="G130" i="1"/>
  <c r="G128" i="1" s="1"/>
  <c r="H128" i="1" s="1"/>
  <c r="G129" i="1"/>
  <c r="E128" i="1"/>
  <c r="C128" i="1"/>
  <c r="D130" i="1" s="1"/>
  <c r="G127" i="1"/>
  <c r="G126" i="1"/>
  <c r="G125" i="1" s="1"/>
  <c r="H125" i="1" s="1"/>
  <c r="E125" i="1"/>
  <c r="F127" i="1" s="1"/>
  <c r="C125" i="1"/>
  <c r="G124" i="1"/>
  <c r="G123" i="1"/>
  <c r="G122" i="1"/>
  <c r="H123" i="1" s="1"/>
  <c r="E122" i="1"/>
  <c r="C122" i="1"/>
  <c r="D123" i="1" s="1"/>
  <c r="G121" i="1"/>
  <c r="G120" i="1"/>
  <c r="E119" i="1"/>
  <c r="F121" i="1" s="1"/>
  <c r="C119" i="1"/>
  <c r="E117" i="1"/>
  <c r="C117" i="1"/>
  <c r="E116" i="1"/>
  <c r="C116" i="1"/>
  <c r="G116" i="1" s="1"/>
  <c r="G114" i="1"/>
  <c r="G113" i="1"/>
  <c r="G112" i="1"/>
  <c r="H112" i="1" s="1"/>
  <c r="E112" i="1"/>
  <c r="F113" i="1" s="1"/>
  <c r="C112" i="1"/>
  <c r="D114" i="1" s="1"/>
  <c r="G111" i="1"/>
  <c r="F111" i="1"/>
  <c r="D111" i="1"/>
  <c r="G110" i="1"/>
  <c r="E109" i="1"/>
  <c r="F110" i="1" s="1"/>
  <c r="C109" i="1"/>
  <c r="D110" i="1" s="1"/>
  <c r="G108" i="1"/>
  <c r="G107" i="1"/>
  <c r="E106" i="1"/>
  <c r="F108" i="1" s="1"/>
  <c r="C106" i="1"/>
  <c r="D107" i="1" s="1"/>
  <c r="G105" i="1"/>
  <c r="G104" i="1"/>
  <c r="G103" i="1" s="1"/>
  <c r="H103" i="1" s="1"/>
  <c r="E103" i="1"/>
  <c r="F105" i="1" s="1"/>
  <c r="C103" i="1"/>
  <c r="D105" i="1" s="1"/>
  <c r="E101" i="1"/>
  <c r="C101" i="1"/>
  <c r="E100" i="1"/>
  <c r="C100" i="1"/>
  <c r="G98" i="1"/>
  <c r="G97" i="1"/>
  <c r="F97" i="1"/>
  <c r="E96" i="1"/>
  <c r="F98" i="1" s="1"/>
  <c r="C96" i="1"/>
  <c r="D97" i="1" s="1"/>
  <c r="G95" i="1"/>
  <c r="F95" i="1"/>
  <c r="D95" i="1"/>
  <c r="G94" i="1"/>
  <c r="E93" i="1"/>
  <c r="F94" i="1" s="1"/>
  <c r="C93" i="1"/>
  <c r="D94" i="1" s="1"/>
  <c r="G92" i="1"/>
  <c r="G91" i="1"/>
  <c r="E90" i="1"/>
  <c r="C90" i="1"/>
  <c r="G89" i="1"/>
  <c r="G88" i="1"/>
  <c r="E87" i="1"/>
  <c r="C87" i="1"/>
  <c r="E84" i="1"/>
  <c r="G82" i="1"/>
  <c r="G81" i="1"/>
  <c r="E80" i="1"/>
  <c r="F82" i="1" s="1"/>
  <c r="C80" i="1"/>
  <c r="D81" i="1" s="1"/>
  <c r="G79" i="1"/>
  <c r="G78" i="1"/>
  <c r="E77" i="1"/>
  <c r="F78" i="1" s="1"/>
  <c r="C77" i="1"/>
  <c r="D78" i="1" s="1"/>
  <c r="E76" i="1"/>
  <c r="E85" i="1" s="1"/>
  <c r="C76" i="1"/>
  <c r="G75" i="1"/>
  <c r="C73" i="1"/>
  <c r="C72" i="1"/>
  <c r="C84" i="1" s="1"/>
  <c r="E71" i="1"/>
  <c r="F72" i="1" s="1"/>
  <c r="E69" i="1"/>
  <c r="E68" i="1"/>
  <c r="C68" i="1"/>
  <c r="G68" i="1" s="1"/>
  <c r="G66" i="1"/>
  <c r="G65" i="1"/>
  <c r="D65" i="1"/>
  <c r="D64" i="1" s="1"/>
  <c r="E64" i="1"/>
  <c r="F66" i="1" s="1"/>
  <c r="C64" i="1"/>
  <c r="D66" i="1" s="1"/>
  <c r="G63" i="1"/>
  <c r="G62" i="1"/>
  <c r="D62" i="1"/>
  <c r="D61" i="1" s="1"/>
  <c r="G61" i="1"/>
  <c r="H61" i="1" s="1"/>
  <c r="E61" i="1"/>
  <c r="C61" i="1"/>
  <c r="D63" i="1" s="1"/>
  <c r="C60" i="1"/>
  <c r="G60" i="1" s="1"/>
  <c r="G59" i="1"/>
  <c r="G58" i="1" s="1"/>
  <c r="H58" i="1" s="1"/>
  <c r="E58" i="1"/>
  <c r="F60" i="1" s="1"/>
  <c r="C58" i="1"/>
  <c r="D59" i="1" s="1"/>
  <c r="G57" i="1"/>
  <c r="G56" i="1"/>
  <c r="E55" i="1"/>
  <c r="F57" i="1" s="1"/>
  <c r="C55" i="1"/>
  <c r="D57" i="1" s="1"/>
  <c r="E53" i="1"/>
  <c r="C53" i="1"/>
  <c r="E52" i="1"/>
  <c r="C52" i="1"/>
  <c r="G50" i="1"/>
  <c r="D50" i="1"/>
  <c r="G49" i="1"/>
  <c r="E48" i="1"/>
  <c r="F50" i="1" s="1"/>
  <c r="C48" i="1"/>
  <c r="D49" i="1" s="1"/>
  <c r="G47" i="1"/>
  <c r="F47" i="1"/>
  <c r="D47" i="1"/>
  <c r="G46" i="1"/>
  <c r="E45" i="1"/>
  <c r="F46" i="1" s="1"/>
  <c r="F45" i="1" s="1"/>
  <c r="C45" i="1"/>
  <c r="D46" i="1" s="1"/>
  <c r="G44" i="1"/>
  <c r="F44" i="1"/>
  <c r="G43" i="1"/>
  <c r="E42" i="1"/>
  <c r="F43" i="1" s="1"/>
  <c r="C42" i="1"/>
  <c r="D43" i="1" s="1"/>
  <c r="G41" i="1"/>
  <c r="F41" i="1"/>
  <c r="G40" i="1"/>
  <c r="E39" i="1"/>
  <c r="C39" i="1"/>
  <c r="E37" i="1"/>
  <c r="C37" i="1"/>
  <c r="G37" i="1" s="1"/>
  <c r="E36" i="1"/>
  <c r="C36" i="1"/>
  <c r="G34" i="1"/>
  <c r="G33" i="1"/>
  <c r="E32" i="1"/>
  <c r="F34" i="1" s="1"/>
  <c r="C32" i="1"/>
  <c r="D34" i="1" s="1"/>
  <c r="G31" i="1"/>
  <c r="F31" i="1"/>
  <c r="G30" i="1"/>
  <c r="E29" i="1"/>
  <c r="F30" i="1" s="1"/>
  <c r="C29" i="1"/>
  <c r="D30" i="1" s="1"/>
  <c r="G28" i="1"/>
  <c r="G26" i="1" s="1"/>
  <c r="H26" i="1" s="1"/>
  <c r="G27" i="1"/>
  <c r="E26" i="1"/>
  <c r="F27" i="1" s="1"/>
  <c r="C26" i="1"/>
  <c r="G25" i="1"/>
  <c r="G24" i="1"/>
  <c r="E23" i="1"/>
  <c r="C23" i="1"/>
  <c r="D25" i="1" s="1"/>
  <c r="E21" i="1"/>
  <c r="C21" i="1"/>
  <c r="E20" i="1"/>
  <c r="C20" i="1"/>
  <c r="G20" i="1" s="1"/>
  <c r="G18" i="1"/>
  <c r="G17" i="1"/>
  <c r="E16" i="1"/>
  <c r="F18" i="1" s="1"/>
  <c r="C16" i="1"/>
  <c r="D17" i="1" s="1"/>
  <c r="G15" i="1"/>
  <c r="G14" i="1"/>
  <c r="E13" i="1"/>
  <c r="F15" i="1" s="1"/>
  <c r="C13" i="1"/>
  <c r="G12" i="1"/>
  <c r="G11" i="1"/>
  <c r="G10" i="1" s="1"/>
  <c r="H11" i="1" s="1"/>
  <c r="E10" i="1"/>
  <c r="F11" i="1" s="1"/>
  <c r="C10" i="1"/>
  <c r="D12" i="1" s="1"/>
  <c r="G9" i="1"/>
  <c r="G8" i="1"/>
  <c r="E7" i="1"/>
  <c r="F9" i="1" s="1"/>
  <c r="C7" i="1"/>
  <c r="D9" i="1" s="1"/>
  <c r="F157" i="1" l="1"/>
  <c r="D213" i="1"/>
  <c r="C67" i="1"/>
  <c r="D68" i="1" s="1"/>
  <c r="F104" i="1"/>
  <c r="F103" i="1" s="1"/>
  <c r="F159" i="1"/>
  <c r="G29" i="1"/>
  <c r="H29" i="1" s="1"/>
  <c r="D79" i="1"/>
  <c r="D177" i="1"/>
  <c r="D31" i="1"/>
  <c r="D29" i="1" s="1"/>
  <c r="E51" i="1"/>
  <c r="F53" i="1" s="1"/>
  <c r="F79" i="1"/>
  <c r="F77" i="1" s="1"/>
  <c r="G154" i="1"/>
  <c r="H154" i="1" s="1"/>
  <c r="F171" i="1"/>
  <c r="F186" i="1"/>
  <c r="G208" i="1"/>
  <c r="H208" i="1" s="1"/>
  <c r="G218" i="1"/>
  <c r="H218" i="1" s="1"/>
  <c r="G229" i="1"/>
  <c r="F81" i="1"/>
  <c r="F80" i="1" s="1"/>
  <c r="E115" i="1"/>
  <c r="F117" i="1" s="1"/>
  <c r="G39" i="1"/>
  <c r="H39" i="1" s="1"/>
  <c r="D8" i="1"/>
  <c r="F42" i="1"/>
  <c r="D93" i="1"/>
  <c r="G157" i="1"/>
  <c r="H157" i="1" s="1"/>
  <c r="F8" i="1"/>
  <c r="F7" i="1" s="1"/>
  <c r="D48" i="1"/>
  <c r="G7" i="1"/>
  <c r="H9" i="1" s="1"/>
  <c r="G42" i="1"/>
  <c r="H42" i="1" s="1"/>
  <c r="F93" i="1"/>
  <c r="G101" i="1"/>
  <c r="F109" i="1"/>
  <c r="F174" i="1"/>
  <c r="H40" i="1"/>
  <c r="H27" i="1"/>
  <c r="G36" i="1"/>
  <c r="G35" i="1" s="1"/>
  <c r="H36" i="1" s="1"/>
  <c r="D159" i="1"/>
  <c r="G173" i="1"/>
  <c r="H173" i="1" s="1"/>
  <c r="D190" i="1"/>
  <c r="D7" i="1"/>
  <c r="H140" i="1"/>
  <c r="H188" i="1"/>
  <c r="H18" i="1"/>
  <c r="D96" i="1"/>
  <c r="F176" i="1"/>
  <c r="F28" i="1"/>
  <c r="F26" i="1" s="1"/>
  <c r="D11" i="1"/>
  <c r="D10" i="1" s="1"/>
  <c r="F17" i="1"/>
  <c r="F16" i="1" s="1"/>
  <c r="D56" i="1"/>
  <c r="D55" i="1" s="1"/>
  <c r="F65" i="1"/>
  <c r="F64" i="1" s="1"/>
  <c r="D98" i="1"/>
  <c r="H104" i="1"/>
  <c r="H113" i="1"/>
  <c r="F143" i="1"/>
  <c r="F141" i="1" s="1"/>
  <c r="F107" i="1"/>
  <c r="F106" i="1" s="1"/>
  <c r="F138" i="1"/>
  <c r="D176" i="1"/>
  <c r="D124" i="1"/>
  <c r="D137" i="1"/>
  <c r="D135" i="1" s="1"/>
  <c r="D113" i="1"/>
  <c r="D112" i="1" s="1"/>
  <c r="H130" i="1"/>
  <c r="F161" i="1"/>
  <c r="F160" i="1" s="1"/>
  <c r="G16" i="1"/>
  <c r="H16" i="1" s="1"/>
  <c r="F33" i="1"/>
  <c r="F32" i="1" s="1"/>
  <c r="F40" i="1"/>
  <c r="F39" i="1" s="1"/>
  <c r="G55" i="1"/>
  <c r="H55" i="1" s="1"/>
  <c r="D60" i="1"/>
  <c r="D58" i="1" s="1"/>
  <c r="F120" i="1"/>
  <c r="F119" i="1" s="1"/>
  <c r="G141" i="1"/>
  <c r="H142" i="1" s="1"/>
  <c r="D162" i="1"/>
  <c r="D160" i="1" s="1"/>
  <c r="G167" i="1"/>
  <c r="H169" i="1" s="1"/>
  <c r="G215" i="1"/>
  <c r="H215" i="1" s="1"/>
  <c r="D223" i="1"/>
  <c r="D221" i="1" s="1"/>
  <c r="D16" i="1"/>
  <c r="F59" i="1"/>
  <c r="F58" i="1" s="1"/>
  <c r="F178" i="1"/>
  <c r="D44" i="1"/>
  <c r="G76" i="1"/>
  <c r="G74" i="1" s="1"/>
  <c r="H74" i="1" s="1"/>
  <c r="F173" i="1"/>
  <c r="F12" i="1"/>
  <c r="F10" i="1" s="1"/>
  <c r="D18" i="1"/>
  <c r="G32" i="1"/>
  <c r="H32" i="1" s="1"/>
  <c r="F49" i="1"/>
  <c r="F48" i="1" s="1"/>
  <c r="H56" i="1"/>
  <c r="C74" i="1"/>
  <c r="D75" i="1" s="1"/>
  <c r="G186" i="1"/>
  <c r="D210" i="1"/>
  <c r="D208" i="1" s="1"/>
  <c r="D217" i="1"/>
  <c r="D215" i="1" s="1"/>
  <c r="F96" i="1"/>
  <c r="E67" i="1"/>
  <c r="F68" i="1" s="1"/>
  <c r="D24" i="1"/>
  <c r="D23" i="1" s="1"/>
  <c r="G48" i="1"/>
  <c r="E74" i="1"/>
  <c r="E83" i="1" s="1"/>
  <c r="F85" i="1" s="1"/>
  <c r="G77" i="1"/>
  <c r="H79" i="1" s="1"/>
  <c r="H114" i="1"/>
  <c r="D139" i="1"/>
  <c r="D138" i="1" s="1"/>
  <c r="F144" i="1"/>
  <c r="D152" i="1"/>
  <c r="D151" i="1" s="1"/>
  <c r="H204" i="1"/>
  <c r="F170" i="1"/>
  <c r="E211" i="1"/>
  <c r="F213" i="1" s="1"/>
  <c r="H30" i="1"/>
  <c r="F219" i="1"/>
  <c r="F218" i="1" s="1"/>
  <c r="D129" i="1"/>
  <c r="D128" i="1" s="1"/>
  <c r="G23" i="1"/>
  <c r="H25" i="1" s="1"/>
  <c r="F14" i="1"/>
  <c r="F13" i="1" s="1"/>
  <c r="C69" i="1"/>
  <c r="D69" i="1" s="1"/>
  <c r="G183" i="1"/>
  <c r="H185" i="1" s="1"/>
  <c r="D207" i="1"/>
  <c r="D205" i="1" s="1"/>
  <c r="D220" i="1"/>
  <c r="D218" i="1" s="1"/>
  <c r="D42" i="1"/>
  <c r="H62" i="1"/>
  <c r="F184" i="1"/>
  <c r="D193" i="1"/>
  <c r="D192" i="1" s="1"/>
  <c r="G13" i="1"/>
  <c r="H13" i="1" s="1"/>
  <c r="G21" i="1"/>
  <c r="G90" i="1"/>
  <c r="H91" i="1" s="1"/>
  <c r="G135" i="1"/>
  <c r="H137" i="1" s="1"/>
  <c r="G149" i="1"/>
  <c r="F201" i="1"/>
  <c r="F199" i="1" s="1"/>
  <c r="F207" i="1"/>
  <c r="F205" i="1" s="1"/>
  <c r="H139" i="1"/>
  <c r="H41" i="1"/>
  <c r="H5" i="2"/>
  <c r="H16" i="2" s="1"/>
  <c r="J41" i="2"/>
  <c r="B53" i="2"/>
  <c r="L64" i="2"/>
  <c r="L12" i="2"/>
  <c r="L19" i="2" s="1"/>
  <c r="B30" i="2"/>
  <c r="Q28" i="2"/>
  <c r="C53" i="2"/>
  <c r="O53" i="2"/>
  <c r="M64" i="2"/>
  <c r="Q62" i="2"/>
  <c r="G12" i="2"/>
  <c r="G13" i="2" s="1"/>
  <c r="H12" i="2"/>
  <c r="S52" i="2"/>
  <c r="G5" i="2"/>
  <c r="G16" i="2" s="1"/>
  <c r="I12" i="2"/>
  <c r="I19" i="2" s="1"/>
  <c r="G53" i="2"/>
  <c r="L30" i="2"/>
  <c r="C8" i="2"/>
  <c r="C17" i="2" s="1"/>
  <c r="B11" i="2"/>
  <c r="N11" i="2"/>
  <c r="R22" i="2"/>
  <c r="F30" i="2"/>
  <c r="C30" i="2"/>
  <c r="S36" i="2"/>
  <c r="D53" i="2"/>
  <c r="B64" i="2"/>
  <c r="N64" i="2"/>
  <c r="K41" i="2"/>
  <c r="M30" i="2"/>
  <c r="L53" i="2"/>
  <c r="M11" i="2"/>
  <c r="R39" i="2"/>
  <c r="C11" i="2"/>
  <c r="D18" i="2" s="1"/>
  <c r="S6" i="2"/>
  <c r="K11" i="2"/>
  <c r="K18" i="2" s="1"/>
  <c r="G30" i="2"/>
  <c r="E41" i="2"/>
  <c r="Q48" i="2"/>
  <c r="C64" i="2"/>
  <c r="L41" i="2"/>
  <c r="F41" i="2"/>
  <c r="F53" i="2"/>
  <c r="F5" i="2"/>
  <c r="I30" i="2"/>
  <c r="C5" i="2"/>
  <c r="G41" i="2"/>
  <c r="E64" i="2"/>
  <c r="S9" i="2"/>
  <c r="J8" i="2"/>
  <c r="K17" i="2" s="1"/>
  <c r="H8" i="2"/>
  <c r="H17" i="2" s="1"/>
  <c r="H41" i="2"/>
  <c r="H64" i="2"/>
  <c r="F64" i="2"/>
  <c r="J30" i="2"/>
  <c r="I53" i="2"/>
  <c r="J11" i="2"/>
  <c r="B5" i="2"/>
  <c r="C16" i="2" s="1"/>
  <c r="N5" i="2"/>
  <c r="O16" i="2" s="1"/>
  <c r="O64" i="2"/>
  <c r="T63" i="2" s="1"/>
  <c r="B12" i="2"/>
  <c r="B13" i="2" s="1"/>
  <c r="N12" i="2"/>
  <c r="Q33" i="2"/>
  <c r="S39" i="2"/>
  <c r="Q51" i="2"/>
  <c r="P45" i="2"/>
  <c r="P62" i="2"/>
  <c r="K30" i="2"/>
  <c r="O5" i="2"/>
  <c r="P40" i="2"/>
  <c r="R40" i="2"/>
  <c r="P48" i="2"/>
  <c r="J53" i="2"/>
  <c r="D8" i="2"/>
  <c r="P59" i="2"/>
  <c r="I64" i="2"/>
  <c r="K64" i="2"/>
  <c r="D13" i="2"/>
  <c r="R33" i="2"/>
  <c r="D5" i="2"/>
  <c r="D16" i="2" s="1"/>
  <c r="R51" i="2"/>
  <c r="L8" i="2"/>
  <c r="L17" i="2" s="1"/>
  <c r="D64" i="2"/>
  <c r="E5" i="2"/>
  <c r="S62" i="2"/>
  <c r="G19" i="2"/>
  <c r="R36" i="2"/>
  <c r="I41" i="2"/>
  <c r="M5" i="2"/>
  <c r="H53" i="2"/>
  <c r="G64" i="2"/>
  <c r="H11" i="2"/>
  <c r="H18" i="2" s="1"/>
  <c r="K12" i="2"/>
  <c r="S28" i="2"/>
  <c r="E8" i="2"/>
  <c r="K53" i="2"/>
  <c r="R59" i="2"/>
  <c r="R62" i="2"/>
  <c r="Q10" i="2"/>
  <c r="I11" i="2"/>
  <c r="I13" i="2" s="1"/>
  <c r="J12" i="2"/>
  <c r="J13" i="2" s="1"/>
  <c r="G8" i="2"/>
  <c r="B41" i="2"/>
  <c r="N41" i="2"/>
  <c r="J64" i="2"/>
  <c r="E35" i="1"/>
  <c r="F24" i="1"/>
  <c r="D82" i="1"/>
  <c r="D80" i="1" s="1"/>
  <c r="D91" i="1"/>
  <c r="D92" i="1"/>
  <c r="H122" i="1"/>
  <c r="G133" i="1"/>
  <c r="H143" i="1"/>
  <c r="F25" i="1"/>
  <c r="F91" i="1"/>
  <c r="F92" i="1"/>
  <c r="D145" i="1"/>
  <c r="D146" i="1"/>
  <c r="D225" i="1"/>
  <c r="C227" i="1"/>
  <c r="D229" i="1" s="1"/>
  <c r="D226" i="1"/>
  <c r="H136" i="1"/>
  <c r="D89" i="1"/>
  <c r="C99" i="1"/>
  <c r="D101" i="1" s="1"/>
  <c r="D88" i="1"/>
  <c r="E99" i="1"/>
  <c r="F88" i="1"/>
  <c r="F89" i="1"/>
  <c r="F155" i="1"/>
  <c r="F156" i="1"/>
  <c r="H12" i="1"/>
  <c r="D15" i="1"/>
  <c r="C19" i="1"/>
  <c r="D20" i="1" s="1"/>
  <c r="D14" i="1"/>
  <c r="G80" i="1"/>
  <c r="H80" i="1" s="1"/>
  <c r="H81" i="1"/>
  <c r="H17" i="1"/>
  <c r="H33" i="1"/>
  <c r="D45" i="1"/>
  <c r="H63" i="1"/>
  <c r="D121" i="1"/>
  <c r="C131" i="1"/>
  <c r="D132" i="1" s="1"/>
  <c r="D120" i="1"/>
  <c r="G211" i="1"/>
  <c r="H211" i="1" s="1"/>
  <c r="G96" i="1"/>
  <c r="H97" i="1" s="1"/>
  <c r="G119" i="1"/>
  <c r="H121" i="1" s="1"/>
  <c r="H28" i="1"/>
  <c r="G53" i="1"/>
  <c r="G87" i="1"/>
  <c r="H89" i="1" s="1"/>
  <c r="D100" i="1"/>
  <c r="D99" i="1" s="1"/>
  <c r="G100" i="1"/>
  <c r="H141" i="1"/>
  <c r="D28" i="1"/>
  <c r="D27" i="1"/>
  <c r="E163" i="1"/>
  <c r="F165" i="1" s="1"/>
  <c r="F153" i="1"/>
  <c r="F152" i="1"/>
  <c r="F151" i="1" s="1"/>
  <c r="H183" i="1"/>
  <c r="H184" i="1"/>
  <c r="F29" i="1"/>
  <c r="F56" i="1"/>
  <c r="F55" i="1" s="1"/>
  <c r="H59" i="1"/>
  <c r="G69" i="1"/>
  <c r="G67" i="1" s="1"/>
  <c r="H67" i="1" s="1"/>
  <c r="H10" i="1"/>
  <c r="D41" i="1"/>
  <c r="D40" i="1"/>
  <c r="C51" i="1"/>
  <c r="D52" i="1" s="1"/>
  <c r="G45" i="1"/>
  <c r="G84" i="1"/>
  <c r="D180" i="1"/>
  <c r="D179" i="1" s="1"/>
  <c r="G180" i="1"/>
  <c r="F189" i="1"/>
  <c r="D171" i="1"/>
  <c r="D172" i="1"/>
  <c r="G228" i="1"/>
  <c r="H65" i="1"/>
  <c r="F126" i="1"/>
  <c r="F125" i="1" s="1"/>
  <c r="F52" i="1"/>
  <c r="G64" i="1"/>
  <c r="H64" i="1" s="1"/>
  <c r="G93" i="1"/>
  <c r="F124" i="1"/>
  <c r="F123" i="1"/>
  <c r="F122" i="1" s="1"/>
  <c r="G131" i="1"/>
  <c r="D143" i="1"/>
  <c r="D142" i="1"/>
  <c r="G176" i="1"/>
  <c r="H176" i="1" s="1"/>
  <c r="G224" i="1"/>
  <c r="H225" i="1" s="1"/>
  <c r="H174" i="1"/>
  <c r="H76" i="1"/>
  <c r="D116" i="1"/>
  <c r="D115" i="1" s="1"/>
  <c r="G144" i="1"/>
  <c r="G148" i="1"/>
  <c r="H152" i="1"/>
  <c r="E179" i="1"/>
  <c r="F168" i="1"/>
  <c r="F167" i="1" s="1"/>
  <c r="G170" i="1"/>
  <c r="H172" i="1" s="1"/>
  <c r="D175" i="1"/>
  <c r="D173" i="1" s="1"/>
  <c r="F209" i="1"/>
  <c r="F210" i="1"/>
  <c r="F185" i="1"/>
  <c r="F183" i="1" s="1"/>
  <c r="D212" i="1"/>
  <c r="E19" i="1"/>
  <c r="F21" i="1" s="1"/>
  <c r="C35" i="1"/>
  <c r="D37" i="1" s="1"/>
  <c r="D77" i="1"/>
  <c r="C115" i="1"/>
  <c r="D117" i="1" s="1"/>
  <c r="D104" i="1"/>
  <c r="D103" i="1" s="1"/>
  <c r="D109" i="1"/>
  <c r="F130" i="1"/>
  <c r="F129" i="1"/>
  <c r="H178" i="1"/>
  <c r="G192" i="1"/>
  <c r="H193" i="1" s="1"/>
  <c r="G196" i="1"/>
  <c r="H200" i="1"/>
  <c r="H124" i="1"/>
  <c r="F196" i="1"/>
  <c r="F195" i="1" s="1"/>
  <c r="H217" i="1"/>
  <c r="C12" i="2"/>
  <c r="D19" i="2" s="1"/>
  <c r="P7" i="2"/>
  <c r="S7" i="2"/>
  <c r="R7" i="2"/>
  <c r="O12" i="2"/>
  <c r="Q7" i="2"/>
  <c r="H127" i="1"/>
  <c r="D169" i="1"/>
  <c r="C179" i="1"/>
  <c r="D181" i="1" s="1"/>
  <c r="D168" i="1"/>
  <c r="H203" i="1"/>
  <c r="H207" i="1"/>
  <c r="F62" i="1"/>
  <c r="F63" i="1"/>
  <c r="D157" i="1"/>
  <c r="G106" i="1"/>
  <c r="H108" i="1" s="1"/>
  <c r="G109" i="1"/>
  <c r="H110" i="1" s="1"/>
  <c r="G117" i="1"/>
  <c r="D126" i="1"/>
  <c r="D127" i="1"/>
  <c r="H153" i="1"/>
  <c r="G164" i="1"/>
  <c r="C195" i="1"/>
  <c r="D197" i="1" s="1"/>
  <c r="D184" i="1"/>
  <c r="D183" i="1" s="1"/>
  <c r="D189" i="1"/>
  <c r="H201" i="1"/>
  <c r="G221" i="1"/>
  <c r="H221" i="1" s="1"/>
  <c r="E227" i="1"/>
  <c r="F229" i="1" s="1"/>
  <c r="H146" i="1"/>
  <c r="G160" i="1"/>
  <c r="H160" i="1" s="1"/>
  <c r="D156" i="1"/>
  <c r="D155" i="1"/>
  <c r="D204" i="1"/>
  <c r="D203" i="1"/>
  <c r="D33" i="1"/>
  <c r="D32" i="1" s="1"/>
  <c r="G52" i="1"/>
  <c r="G72" i="1"/>
  <c r="C71" i="1"/>
  <c r="D108" i="1"/>
  <c r="D106" i="1" s="1"/>
  <c r="H129" i="1"/>
  <c r="C147" i="1"/>
  <c r="H161" i="1"/>
  <c r="G189" i="1"/>
  <c r="H189" i="1" s="1"/>
  <c r="F223" i="1"/>
  <c r="F221" i="1" s="1"/>
  <c r="K13" i="2"/>
  <c r="H19" i="2"/>
  <c r="E17" i="2"/>
  <c r="D201" i="1"/>
  <c r="D200" i="1"/>
  <c r="F226" i="1"/>
  <c r="F225" i="1"/>
  <c r="F13" i="2"/>
  <c r="F18" i="2"/>
  <c r="S48" i="2"/>
  <c r="H60" i="1"/>
  <c r="G73" i="1"/>
  <c r="C85" i="1"/>
  <c r="D73" i="1"/>
  <c r="H105" i="1"/>
  <c r="E131" i="1"/>
  <c r="D122" i="1"/>
  <c r="H126" i="1"/>
  <c r="F216" i="1"/>
  <c r="F215" i="1" s="1"/>
  <c r="G18" i="2"/>
  <c r="M10" i="2"/>
  <c r="M36" i="2"/>
  <c r="M8" i="2" s="1"/>
  <c r="M40" i="2"/>
  <c r="M41" i="2" s="1"/>
  <c r="E147" i="1"/>
  <c r="F149" i="1" s="1"/>
  <c r="C163" i="1"/>
  <c r="D164" i="1" s="1"/>
  <c r="I5" i="2"/>
  <c r="I16" i="2" s="1"/>
  <c r="F73" i="1"/>
  <c r="F71" i="1" s="1"/>
  <c r="F114" i="1"/>
  <c r="F112" i="1" s="1"/>
  <c r="F137" i="1"/>
  <c r="F135" i="1" s="1"/>
  <c r="F194" i="1"/>
  <c r="F192" i="1" s="1"/>
  <c r="F203" i="1"/>
  <c r="F202" i="1" s="1"/>
  <c r="H206" i="1"/>
  <c r="M12" i="2"/>
  <c r="K5" i="2"/>
  <c r="N18" i="2"/>
  <c r="N13" i="2"/>
  <c r="E18" i="2"/>
  <c r="C18" i="2"/>
  <c r="C13" i="2"/>
  <c r="Q6" i="2"/>
  <c r="O11" i="2"/>
  <c r="P6" i="2"/>
  <c r="Q9" i="2"/>
  <c r="R9" i="2"/>
  <c r="P5" i="2"/>
  <c r="R6" i="2"/>
  <c r="P9" i="2"/>
  <c r="J5" i="2"/>
  <c r="T46" i="2"/>
  <c r="T49" i="2"/>
  <c r="T53" i="2"/>
  <c r="T52" i="2"/>
  <c r="T48" i="2"/>
  <c r="T50" i="2"/>
  <c r="T47" i="2"/>
  <c r="T51" i="2"/>
  <c r="R53" i="2"/>
  <c r="I8" i="2"/>
  <c r="L5" i="2"/>
  <c r="S29" i="2"/>
  <c r="R29" i="2"/>
  <c r="Q29" i="2"/>
  <c r="O30" i="2"/>
  <c r="P29" i="2"/>
  <c r="N30" i="2"/>
  <c r="E53" i="2"/>
  <c r="S53" i="2" s="1"/>
  <c r="L11" i="2"/>
  <c r="M18" i="2" s="1"/>
  <c r="S10" i="2"/>
  <c r="P10" i="2"/>
  <c r="E12" i="2"/>
  <c r="H30" i="2"/>
  <c r="S56" i="2"/>
  <c r="R56" i="2"/>
  <c r="P56" i="2"/>
  <c r="S25" i="2"/>
  <c r="R25" i="2"/>
  <c r="O8" i="2"/>
  <c r="Q25" i="2"/>
  <c r="P25" i="2"/>
  <c r="F8" i="2"/>
  <c r="T45" i="2"/>
  <c r="Q56" i="2"/>
  <c r="T22" i="2"/>
  <c r="S33" i="2"/>
  <c r="S40" i="2"/>
  <c r="Q45" i="2"/>
  <c r="S51" i="2"/>
  <c r="Q59" i="2"/>
  <c r="Q63" i="2"/>
  <c r="S45" i="2"/>
  <c r="S59" i="2"/>
  <c r="S63" i="2"/>
  <c r="P22" i="2"/>
  <c r="P36" i="2"/>
  <c r="P39" i="2"/>
  <c r="Q22" i="2"/>
  <c r="Q36" i="2"/>
  <c r="Q39" i="2"/>
  <c r="O41" i="2"/>
  <c r="T39" i="2" s="1"/>
  <c r="P51" i="2"/>
  <c r="N53" i="2"/>
  <c r="P53" i="2" s="1"/>
  <c r="F51" i="1" l="1"/>
  <c r="H44" i="1"/>
  <c r="F90" i="1"/>
  <c r="H220" i="1"/>
  <c r="H216" i="1"/>
  <c r="H159" i="1"/>
  <c r="H209" i="1"/>
  <c r="H155" i="1"/>
  <c r="H167" i="1"/>
  <c r="D26" i="1"/>
  <c r="H43" i="1"/>
  <c r="H175" i="1"/>
  <c r="H7" i="1"/>
  <c r="H92" i="1"/>
  <c r="H8" i="1"/>
  <c r="H75" i="1"/>
  <c r="H158" i="1"/>
  <c r="D211" i="1"/>
  <c r="H156" i="1"/>
  <c r="H168" i="1"/>
  <c r="H223" i="1"/>
  <c r="F61" i="1"/>
  <c r="F212" i="1"/>
  <c r="F211" i="1" s="1"/>
  <c r="H90" i="1"/>
  <c r="H210" i="1"/>
  <c r="F116" i="1"/>
  <c r="F115" i="1" s="1"/>
  <c r="H57" i="1"/>
  <c r="H31" i="1"/>
  <c r="H219" i="1"/>
  <c r="F228" i="1"/>
  <c r="F69" i="1"/>
  <c r="F67" i="1" s="1"/>
  <c r="F75" i="1"/>
  <c r="F76" i="1"/>
  <c r="F74" i="1" s="1"/>
  <c r="F84" i="1"/>
  <c r="F83" i="1" s="1"/>
  <c r="H50" i="1"/>
  <c r="H48" i="1"/>
  <c r="D67" i="1"/>
  <c r="H49" i="1"/>
  <c r="D202" i="1"/>
  <c r="H14" i="1"/>
  <c r="D36" i="1"/>
  <c r="D35" i="1" s="1"/>
  <c r="D76" i="1"/>
  <c r="D74" i="1" s="1"/>
  <c r="D167" i="1"/>
  <c r="D13" i="1"/>
  <c r="D87" i="1"/>
  <c r="D170" i="1"/>
  <c r="D154" i="1"/>
  <c r="H66" i="1"/>
  <c r="D90" i="1"/>
  <c r="G19" i="1"/>
  <c r="H186" i="1"/>
  <c r="H187" i="1"/>
  <c r="D165" i="1"/>
  <c r="H135" i="1"/>
  <c r="H34" i="1"/>
  <c r="H24" i="1"/>
  <c r="H23" i="1"/>
  <c r="F224" i="1"/>
  <c r="H15" i="1"/>
  <c r="D119" i="1"/>
  <c r="F154" i="1"/>
  <c r="F20" i="1"/>
  <c r="F19" i="1" s="1"/>
  <c r="H77" i="1"/>
  <c r="H78" i="1"/>
  <c r="Q53" i="2"/>
  <c r="M19" i="2"/>
  <c r="T59" i="2"/>
  <c r="J19" i="2"/>
  <c r="Q5" i="2"/>
  <c r="J18" i="2"/>
  <c r="D17" i="2"/>
  <c r="F16" i="2"/>
  <c r="T57" i="2"/>
  <c r="R64" i="2"/>
  <c r="T62" i="2"/>
  <c r="T56" i="2"/>
  <c r="I18" i="2"/>
  <c r="H13" i="2"/>
  <c r="N16" i="2"/>
  <c r="P64" i="2"/>
  <c r="S64" i="2"/>
  <c r="T60" i="2"/>
  <c r="J16" i="2"/>
  <c r="T61" i="2"/>
  <c r="T64" i="2"/>
  <c r="Q64" i="2"/>
  <c r="C19" i="2"/>
  <c r="E16" i="2"/>
  <c r="K19" i="2"/>
  <c r="T58" i="2"/>
  <c r="S5" i="2"/>
  <c r="M17" i="2"/>
  <c r="N17" i="2"/>
  <c r="L16" i="2"/>
  <c r="M16" i="2"/>
  <c r="O18" i="2"/>
  <c r="R11" i="2"/>
  <c r="O13" i="2"/>
  <c r="T12" i="2" s="1"/>
  <c r="Q11" i="2"/>
  <c r="S11" i="2"/>
  <c r="P11" i="2"/>
  <c r="D148" i="1"/>
  <c r="D149" i="1"/>
  <c r="G163" i="1"/>
  <c r="H164" i="1"/>
  <c r="P41" i="2"/>
  <c r="T37" i="2"/>
  <c r="T41" i="2"/>
  <c r="R41" i="2"/>
  <c r="T38" i="2"/>
  <c r="S41" i="2"/>
  <c r="Q41" i="2"/>
  <c r="T33" i="2"/>
  <c r="T40" i="2"/>
  <c r="T35" i="2"/>
  <c r="T34" i="2"/>
  <c r="L18" i="2"/>
  <c r="L13" i="2"/>
  <c r="D228" i="1"/>
  <c r="D227" i="1" s="1"/>
  <c r="H144" i="1"/>
  <c r="H145" i="1"/>
  <c r="H133" i="1"/>
  <c r="I17" i="2"/>
  <c r="J17" i="2"/>
  <c r="H191" i="1"/>
  <c r="D125" i="1"/>
  <c r="F164" i="1"/>
  <c r="F163" i="1" s="1"/>
  <c r="H68" i="1"/>
  <c r="D144" i="1"/>
  <c r="D133" i="1"/>
  <c r="D131" i="1" s="1"/>
  <c r="M13" i="2"/>
  <c r="F181" i="1"/>
  <c r="F180" i="1"/>
  <c r="G71" i="1"/>
  <c r="H71" i="1" s="1"/>
  <c r="H95" i="1"/>
  <c r="H93" i="1"/>
  <c r="H45" i="1"/>
  <c r="H46" i="1"/>
  <c r="K16" i="2"/>
  <c r="H213" i="1"/>
  <c r="G51" i="1"/>
  <c r="H51" i="1" s="1"/>
  <c r="H222" i="1"/>
  <c r="G115" i="1"/>
  <c r="H117" i="1" s="1"/>
  <c r="G195" i="1"/>
  <c r="H177" i="1"/>
  <c r="D39" i="1"/>
  <c r="F148" i="1"/>
  <c r="F147" i="1" s="1"/>
  <c r="R30" i="2"/>
  <c r="T28" i="2"/>
  <c r="T24" i="2"/>
  <c r="Q30" i="2"/>
  <c r="T27" i="2"/>
  <c r="P30" i="2"/>
  <c r="T23" i="2"/>
  <c r="T30" i="2"/>
  <c r="S30" i="2"/>
  <c r="T26" i="2"/>
  <c r="T25" i="2"/>
  <c r="F132" i="1"/>
  <c r="F133" i="1"/>
  <c r="H111" i="1"/>
  <c r="H109" i="1"/>
  <c r="D196" i="1"/>
  <c r="D195" i="1" s="1"/>
  <c r="D141" i="1"/>
  <c r="H47" i="1"/>
  <c r="H37" i="1"/>
  <c r="H35" i="1"/>
  <c r="E19" i="2"/>
  <c r="E13" i="2"/>
  <c r="G227" i="1"/>
  <c r="H228" i="1" s="1"/>
  <c r="R5" i="2"/>
  <c r="H194" i="1"/>
  <c r="H192" i="1"/>
  <c r="T36" i="2"/>
  <c r="F17" i="2"/>
  <c r="G17" i="2"/>
  <c r="D163" i="1"/>
  <c r="H190" i="1"/>
  <c r="H106" i="1"/>
  <c r="H107" i="1"/>
  <c r="S12" i="2"/>
  <c r="Q12" i="2"/>
  <c r="P12" i="2"/>
  <c r="O19" i="2"/>
  <c r="R12" i="2"/>
  <c r="F208" i="1"/>
  <c r="D21" i="1"/>
  <c r="D19" i="1" s="1"/>
  <c r="G179" i="1"/>
  <c r="H119" i="1"/>
  <c r="H120" i="1"/>
  <c r="F87" i="1"/>
  <c r="N19" i="2"/>
  <c r="F128" i="1"/>
  <c r="G99" i="1"/>
  <c r="F101" i="1"/>
  <c r="F100" i="1"/>
  <c r="F99" i="1" s="1"/>
  <c r="H170" i="1"/>
  <c r="H171" i="1"/>
  <c r="H162" i="1"/>
  <c r="H212" i="1"/>
  <c r="F23" i="1"/>
  <c r="H131" i="1"/>
  <c r="H132" i="1"/>
  <c r="H88" i="1"/>
  <c r="H87" i="1"/>
  <c r="F36" i="1"/>
  <c r="F37" i="1"/>
  <c r="O17" i="2"/>
  <c r="R8" i="2"/>
  <c r="Q8" i="2"/>
  <c r="S8" i="2"/>
  <c r="P8" i="2"/>
  <c r="G85" i="1"/>
  <c r="F19" i="2"/>
  <c r="F227" i="1"/>
  <c r="D224" i="1"/>
  <c r="T29" i="2"/>
  <c r="D199" i="1"/>
  <c r="C83" i="1"/>
  <c r="D84" i="1" s="1"/>
  <c r="D72" i="1"/>
  <c r="D71" i="1" s="1"/>
  <c r="G147" i="1"/>
  <c r="H224" i="1"/>
  <c r="H226" i="1"/>
  <c r="H94" i="1"/>
  <c r="H69" i="1"/>
  <c r="D53" i="1"/>
  <c r="D51" i="1" s="1"/>
  <c r="H98" i="1"/>
  <c r="H96" i="1"/>
  <c r="H82" i="1"/>
  <c r="H72" i="1" l="1"/>
  <c r="H19" i="1"/>
  <c r="H20" i="1"/>
  <c r="H73" i="1"/>
  <c r="H21" i="1"/>
  <c r="T8" i="2"/>
  <c r="D85" i="1"/>
  <c r="D83" i="1" s="1"/>
  <c r="F179" i="1"/>
  <c r="R13" i="2"/>
  <c r="P13" i="2"/>
  <c r="Q13" i="2"/>
  <c r="T10" i="2"/>
  <c r="S13" i="2"/>
  <c r="T5" i="2"/>
  <c r="T13" i="2"/>
  <c r="T7" i="2"/>
  <c r="T9" i="2"/>
  <c r="T6" i="2"/>
  <c r="H165" i="1"/>
  <c r="H163" i="1"/>
  <c r="T11" i="2"/>
  <c r="H227" i="1"/>
  <c r="H229" i="1"/>
  <c r="F35" i="1"/>
  <c r="F131" i="1"/>
  <c r="H52" i="1"/>
  <c r="H149" i="1"/>
  <c r="H147" i="1"/>
  <c r="H195" i="1"/>
  <c r="H197" i="1"/>
  <c r="H99" i="1"/>
  <c r="H101" i="1"/>
  <c r="H179" i="1"/>
  <c r="H181" i="1"/>
  <c r="H53" i="1"/>
  <c r="H100" i="1"/>
  <c r="H180" i="1"/>
  <c r="D147" i="1"/>
  <c r="H148" i="1"/>
  <c r="H196" i="1"/>
  <c r="H115" i="1"/>
  <c r="H116" i="1"/>
  <c r="G83" i="1"/>
  <c r="H83" i="1" l="1"/>
  <c r="H84" i="1"/>
  <c r="H85" i="1"/>
</calcChain>
</file>

<file path=xl/sharedStrings.xml><?xml version="1.0" encoding="utf-8"?>
<sst xmlns="http://schemas.openxmlformats.org/spreadsheetml/2006/main" count="461" uniqueCount="44">
  <si>
    <t>University of Colorado Student Headcount</t>
  </si>
  <si>
    <t>Based on enrollment at census date.  Includes degree-seeking and non-degree seeking students.</t>
  </si>
  <si>
    <t>Campus</t>
  </si>
  <si>
    <t xml:space="preserve">Residency </t>
  </si>
  <si>
    <t>Undergraduate</t>
  </si>
  <si>
    <t>Graduate</t>
  </si>
  <si>
    <t>Total</t>
  </si>
  <si>
    <t>N</t>
  </si>
  <si>
    <t>%</t>
  </si>
  <si>
    <t>Fall 2024</t>
  </si>
  <si>
    <t>Boulder</t>
  </si>
  <si>
    <t>Resident</t>
  </si>
  <si>
    <t>Nonresident</t>
  </si>
  <si>
    <t>UCCS</t>
  </si>
  <si>
    <t>Denver</t>
  </si>
  <si>
    <t>Anschutz</t>
  </si>
  <si>
    <t>CU Total</t>
  </si>
  <si>
    <t>Fall 2023</t>
  </si>
  <si>
    <t>Fall 2022</t>
  </si>
  <si>
    <t>Fall 2021</t>
  </si>
  <si>
    <t>Fall 2020</t>
  </si>
  <si>
    <t>Fall 2019</t>
  </si>
  <si>
    <t>Fall 2018</t>
  </si>
  <si>
    <t>Fall 2017</t>
  </si>
  <si>
    <t>Fall 2016</t>
  </si>
  <si>
    <t>Fall 2015</t>
  </si>
  <si>
    <t>Fall 2014</t>
  </si>
  <si>
    <t>Fall 2013</t>
  </si>
  <si>
    <t>Fall 2012</t>
  </si>
  <si>
    <t>Fall 2011</t>
  </si>
  <si>
    <t>University of Colorado Student Headcount by Student Level, Residency</t>
  </si>
  <si>
    <t>∆ 1 Yr # (Fall 2023)</t>
  </si>
  <si>
    <t>∆ 1 Yr % (Fall 2023)</t>
  </si>
  <si>
    <t>∆ 5 Yr % (Fall 2019)</t>
  </si>
  <si>
    <t>∆ 10 Yr % (Fall 2014)</t>
  </si>
  <si>
    <t>% Total
(Fall 2024)</t>
  </si>
  <si>
    <t>Non-Resident</t>
  </si>
  <si>
    <t>% Change over prior</t>
  </si>
  <si>
    <t>CU Boulder</t>
  </si>
  <si>
    <t>Total Resident</t>
  </si>
  <si>
    <t>Total Non-Resident</t>
  </si>
  <si>
    <t>CU Denver</t>
  </si>
  <si>
    <t>CU Anschutz</t>
  </si>
  <si>
    <t xml:space="preserve">Source: Campus IR, Fall Census, State Reportable Hours.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</si>
</sst>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4"/>
      <color theme="3" tint="0.3999755851924192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8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Continuous"/>
    </xf>
    <xf numFmtId="0" fontId="9" fillId="3" borderId="8" xfId="0" applyFont="1" applyFill="1" applyBorder="1" applyAlignment="1">
      <alignment horizontal="centerContinuous"/>
    </xf>
    <xf numFmtId="0" fontId="9" fillId="3" borderId="9" xfId="0" applyFont="1" applyFill="1" applyBorder="1" applyAlignment="1">
      <alignment horizontal="centerContinuous"/>
    </xf>
    <xf numFmtId="0" fontId="6" fillId="0" borderId="10" xfId="0" applyFont="1" applyBorder="1"/>
    <xf numFmtId="3" fontId="9" fillId="0" borderId="11" xfId="0" applyNumberFormat="1" applyFont="1" applyBorder="1"/>
    <xf numFmtId="164" fontId="9" fillId="0" borderId="0" xfId="0" applyNumberFormat="1" applyFont="1"/>
    <xf numFmtId="164" fontId="9" fillId="0" borderId="12" xfId="0" applyNumberFormat="1" applyFont="1" applyBorder="1"/>
    <xf numFmtId="3" fontId="9" fillId="0" borderId="0" xfId="0" applyNumberFormat="1" applyFont="1"/>
    <xf numFmtId="164" fontId="10" fillId="0" borderId="12" xfId="0" applyNumberFormat="1" applyFont="1" applyBorder="1"/>
    <xf numFmtId="0" fontId="6" fillId="0" borderId="13" xfId="0" applyFont="1" applyBorder="1" applyAlignment="1">
      <alignment horizontal="left"/>
    </xf>
    <xf numFmtId="3" fontId="6" fillId="0" borderId="11" xfId="0" applyNumberFormat="1" applyFont="1" applyBorder="1"/>
    <xf numFmtId="164" fontId="6" fillId="0" borderId="0" xfId="0" applyNumberFormat="1" applyFont="1"/>
    <xf numFmtId="164" fontId="6" fillId="0" borderId="12" xfId="0" applyNumberFormat="1" applyFont="1" applyBorder="1"/>
    <xf numFmtId="3" fontId="6" fillId="0" borderId="0" xfId="0" applyNumberFormat="1" applyFont="1"/>
    <xf numFmtId="164" fontId="5" fillId="0" borderId="12" xfId="0" applyNumberFormat="1" applyFont="1" applyBorder="1"/>
    <xf numFmtId="0" fontId="6" fillId="0" borderId="14" xfId="0" applyFont="1" applyBorder="1" applyAlignment="1">
      <alignment horizontal="left"/>
    </xf>
    <xf numFmtId="0" fontId="6" fillId="0" borderId="15" xfId="0" applyFont="1" applyBorder="1"/>
    <xf numFmtId="3" fontId="6" fillId="0" borderId="16" xfId="0" applyNumberFormat="1" applyFont="1" applyBorder="1"/>
    <xf numFmtId="164" fontId="6" fillId="0" borderId="15" xfId="0" applyNumberFormat="1" applyFont="1" applyBorder="1"/>
    <xf numFmtId="164" fontId="6" fillId="0" borderId="17" xfId="0" applyNumberFormat="1" applyFont="1" applyBorder="1"/>
    <xf numFmtId="3" fontId="6" fillId="0" borderId="15" xfId="0" applyNumberFormat="1" applyFont="1" applyBorder="1"/>
    <xf numFmtId="164" fontId="5" fillId="0" borderId="17" xfId="0" applyNumberFormat="1" applyFont="1" applyBorder="1"/>
    <xf numFmtId="0" fontId="11" fillId="0" borderId="0" xfId="0" applyFont="1"/>
    <xf numFmtId="0" fontId="6" fillId="0" borderId="18" xfId="0" applyFont="1" applyBorder="1" applyAlignment="1">
      <alignment horizontal="left"/>
    </xf>
    <xf numFmtId="0" fontId="6" fillId="0" borderId="5" xfId="0" applyFont="1" applyBorder="1"/>
    <xf numFmtId="3" fontId="6" fillId="0" borderId="4" xfId="0" applyNumberFormat="1" applyFont="1" applyBorder="1"/>
    <xf numFmtId="3" fontId="6" fillId="0" borderId="5" xfId="0" applyNumberFormat="1" applyFont="1" applyBorder="1"/>
    <xf numFmtId="0" fontId="12" fillId="0" borderId="0" xfId="0" applyFont="1"/>
    <xf numFmtId="165" fontId="5" fillId="0" borderId="0" xfId="1" applyNumberFormat="1" applyFont="1"/>
    <xf numFmtId="164" fontId="6" fillId="0" borderId="5" xfId="0" applyNumberFormat="1" applyFont="1" applyBorder="1"/>
    <xf numFmtId="164" fontId="6" fillId="0" borderId="6" xfId="0" applyNumberFormat="1" applyFont="1" applyBorder="1"/>
    <xf numFmtId="164" fontId="5" fillId="0" borderId="6" xfId="0" applyNumberFormat="1" applyFont="1" applyBorder="1"/>
    <xf numFmtId="0" fontId="5" fillId="4" borderId="0" xfId="0" applyFont="1" applyFill="1" applyAlignment="1">
      <alignment vertical="center"/>
    </xf>
    <xf numFmtId="0" fontId="13" fillId="5" borderId="7" xfId="0" applyFont="1" applyFill="1" applyBorder="1" applyAlignment="1">
      <alignment vertical="center"/>
    </xf>
    <xf numFmtId="0" fontId="13" fillId="5" borderId="19" xfId="0" applyFont="1" applyFill="1" applyBorder="1" applyAlignment="1">
      <alignment horizontal="center"/>
    </xf>
    <xf numFmtId="0" fontId="13" fillId="5" borderId="19" xfId="0" applyFont="1" applyFill="1" applyBorder="1" applyAlignment="1">
      <alignment horizontal="center" wrapText="1"/>
    </xf>
    <xf numFmtId="0" fontId="14" fillId="6" borderId="11" xfId="0" applyFont="1" applyFill="1" applyBorder="1"/>
    <xf numFmtId="165" fontId="14" fillId="6" borderId="13" xfId="1" applyNumberFormat="1" applyFont="1" applyFill="1" applyBorder="1"/>
    <xf numFmtId="164" fontId="14" fillId="6" borderId="13" xfId="2" applyNumberFormat="1" applyFont="1" applyFill="1" applyBorder="1"/>
    <xf numFmtId="0" fontId="2" fillId="0" borderId="0" xfId="0" applyFont="1"/>
    <xf numFmtId="0" fontId="11" fillId="6" borderId="11" xfId="0" applyFont="1" applyFill="1" applyBorder="1" applyAlignment="1">
      <alignment horizontal="left" indent="1"/>
    </xf>
    <xf numFmtId="165" fontId="11" fillId="6" borderId="13" xfId="1" applyNumberFormat="1" applyFont="1" applyFill="1" applyBorder="1"/>
    <xf numFmtId="164" fontId="11" fillId="6" borderId="13" xfId="2" applyNumberFormat="1" applyFont="1" applyFill="1" applyBorder="1"/>
    <xf numFmtId="0" fontId="14" fillId="5" borderId="7" xfId="0" applyFont="1" applyFill="1" applyBorder="1"/>
    <xf numFmtId="165" fontId="14" fillId="5" borderId="19" xfId="1" applyNumberFormat="1" applyFont="1" applyFill="1" applyBorder="1"/>
    <xf numFmtId="164" fontId="14" fillId="5" borderId="19" xfId="2" applyNumberFormat="1" applyFont="1" applyFill="1" applyBorder="1"/>
    <xf numFmtId="0" fontId="14" fillId="5" borderId="20" xfId="0" applyFont="1" applyFill="1" applyBorder="1"/>
    <xf numFmtId="165" fontId="14" fillId="5" borderId="21" xfId="1" applyNumberFormat="1" applyFont="1" applyFill="1" applyBorder="1"/>
    <xf numFmtId="164" fontId="14" fillId="5" borderId="21" xfId="2" applyNumberFormat="1" applyFont="1" applyFill="1" applyBorder="1"/>
    <xf numFmtId="0" fontId="14" fillId="0" borderId="0" xfId="0" applyFont="1"/>
    <xf numFmtId="165" fontId="14" fillId="0" borderId="0" xfId="1" applyNumberFormat="1" applyFont="1" applyFill="1" applyBorder="1"/>
    <xf numFmtId="9" fontId="14" fillId="0" borderId="0" xfId="2" applyFont="1" applyFill="1" applyBorder="1"/>
    <xf numFmtId="164" fontId="14" fillId="0" borderId="0" xfId="2" applyNumberFormat="1" applyFont="1" applyFill="1" applyBorder="1"/>
    <xf numFmtId="165" fontId="11" fillId="0" borderId="0" xfId="1" applyNumberFormat="1" applyFont="1" applyFill="1" applyBorder="1"/>
    <xf numFmtId="9" fontId="11" fillId="0" borderId="0" xfId="2" applyFont="1" applyFill="1" applyBorder="1"/>
    <xf numFmtId="164" fontId="11" fillId="0" borderId="0" xfId="2" applyNumberFormat="1" applyFont="1" applyFill="1" applyBorder="1"/>
    <xf numFmtId="165" fontId="14" fillId="0" borderId="13" xfId="1" applyNumberFormat="1" applyFont="1" applyBorder="1"/>
    <xf numFmtId="165" fontId="11" fillId="0" borderId="13" xfId="1" applyNumberFormat="1" applyFont="1" applyBorder="1"/>
    <xf numFmtId="165" fontId="12" fillId="0" borderId="0" xfId="1" applyNumberFormat="1" applyFont="1" applyBorder="1"/>
    <xf numFmtId="165" fontId="12" fillId="0" borderId="0" xfId="1" applyNumberFormat="1" applyFont="1" applyFill="1" applyBorder="1"/>
    <xf numFmtId="165" fontId="12" fillId="0" borderId="0" xfId="1" applyNumberFormat="1" applyFont="1" applyFill="1" applyBorder="1" applyAlignment="1">
      <alignment horizontal="right"/>
    </xf>
    <xf numFmtId="165" fontId="13" fillId="0" borderId="0" xfId="1" applyNumberFormat="1" applyFont="1" applyFill="1" applyBorder="1" applyAlignment="1">
      <alignment horizontal="right"/>
    </xf>
    <xf numFmtId="165" fontId="13" fillId="0" borderId="0" xfId="2" applyNumberFormat="1" applyFont="1" applyFill="1" applyBorder="1"/>
    <xf numFmtId="165" fontId="14" fillId="5" borderId="0" xfId="1" applyNumberFormat="1" applyFont="1" applyFill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left" vertical="center" wrapText="1"/>
    </xf>
  </cellXfs>
  <cellStyles count="4">
    <cellStyle name="Comma" xfId="1" builtinId="3"/>
    <cellStyle name="Hyperlink 2" xfId="3" xr:uid="{433B6240-37F6-4BE8-B6E4-12F61EB4EF8F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F37EA-6401-43E0-B510-2CC5E60A74BD}">
  <sheetPr>
    <pageSetUpPr fitToPage="1"/>
  </sheetPr>
  <dimension ref="A1:T65"/>
  <sheetViews>
    <sheetView tabSelected="1" zoomScale="85" zoomScaleNormal="85" zoomScaleSheetLayoutView="85" workbookViewId="0"/>
  </sheetViews>
  <sheetFormatPr defaultRowHeight="15" x14ac:dyDescent="0.25"/>
  <cols>
    <col min="1" max="1" width="31.7109375" bestFit="1" customWidth="1"/>
    <col min="2" max="15" width="10.28515625" customWidth="1"/>
    <col min="16" max="16" width="9.28515625" customWidth="1"/>
    <col min="20" max="20" width="10.5703125" customWidth="1"/>
  </cols>
  <sheetData>
    <row r="1" spans="1:20" s="2" customFormat="1" ht="18" customHeight="1" x14ac:dyDescent="0.25">
      <c r="A1" s="1" t="s">
        <v>30</v>
      </c>
    </row>
    <row r="2" spans="1:20" s="2" customFormat="1" ht="18" customHeight="1" x14ac:dyDescent="0.2">
      <c r="A2" s="74" t="s">
        <v>1</v>
      </c>
    </row>
    <row r="3" spans="1:20" s="37" customFormat="1" ht="18" customHeight="1" x14ac:dyDescent="0.2">
      <c r="A3" s="42" t="s">
        <v>43</v>
      </c>
    </row>
    <row r="4" spans="1:20" ht="51" customHeight="1" x14ac:dyDescent="0.25">
      <c r="A4" s="43" t="s">
        <v>16</v>
      </c>
      <c r="B4" s="45" t="s">
        <v>29</v>
      </c>
      <c r="C4" s="45" t="s">
        <v>28</v>
      </c>
      <c r="D4" s="45" t="s">
        <v>27</v>
      </c>
      <c r="E4" s="45" t="s">
        <v>26</v>
      </c>
      <c r="F4" s="45" t="s">
        <v>25</v>
      </c>
      <c r="G4" s="45" t="s">
        <v>24</v>
      </c>
      <c r="H4" s="45" t="s">
        <v>23</v>
      </c>
      <c r="I4" s="45" t="s">
        <v>22</v>
      </c>
      <c r="J4" s="45" t="s">
        <v>21</v>
      </c>
      <c r="K4" s="45" t="s">
        <v>20</v>
      </c>
      <c r="L4" s="45" t="s">
        <v>19</v>
      </c>
      <c r="M4" s="45" t="s">
        <v>18</v>
      </c>
      <c r="N4" s="45" t="s">
        <v>17</v>
      </c>
      <c r="O4" s="45" t="s">
        <v>9</v>
      </c>
      <c r="P4" s="45" t="s">
        <v>31</v>
      </c>
      <c r="Q4" s="45" t="s">
        <v>32</v>
      </c>
      <c r="R4" s="45" t="s">
        <v>33</v>
      </c>
      <c r="S4" s="45" t="s">
        <v>34</v>
      </c>
      <c r="T4" s="45" t="s">
        <v>35</v>
      </c>
    </row>
    <row r="5" spans="1:20" s="49" customFormat="1" x14ac:dyDescent="0.25">
      <c r="A5" s="46" t="s">
        <v>4</v>
      </c>
      <c r="B5" s="47">
        <f t="shared" ref="B5:O10" si="0">B22+B33+B45+B56</f>
        <v>42920</v>
      </c>
      <c r="C5" s="47">
        <f t="shared" si="0"/>
        <v>42990</v>
      </c>
      <c r="D5" s="47">
        <f t="shared" si="0"/>
        <v>43808</v>
      </c>
      <c r="E5" s="47">
        <f t="shared" si="0"/>
        <v>45020</v>
      </c>
      <c r="F5" s="47">
        <f t="shared" si="0"/>
        <v>46033</v>
      </c>
      <c r="G5" s="47">
        <f t="shared" si="0"/>
        <v>47885</v>
      </c>
      <c r="H5" s="47">
        <f t="shared" si="0"/>
        <v>49697</v>
      </c>
      <c r="I5" s="47">
        <f t="shared" si="0"/>
        <v>51147</v>
      </c>
      <c r="J5" s="47">
        <f t="shared" si="0"/>
        <v>51531</v>
      </c>
      <c r="K5" s="47">
        <f t="shared" si="0"/>
        <v>50150</v>
      </c>
      <c r="L5" s="47">
        <f t="shared" si="0"/>
        <v>49895</v>
      </c>
      <c r="M5" s="47">
        <f t="shared" si="0"/>
        <v>49252</v>
      </c>
      <c r="N5" s="47">
        <f t="shared" si="0"/>
        <v>50006</v>
      </c>
      <c r="O5" s="47">
        <f t="shared" si="0"/>
        <v>50981</v>
      </c>
      <c r="P5" s="47">
        <f>O5-N5</f>
        <v>975</v>
      </c>
      <c r="Q5" s="48">
        <f>IFERROR(O5/N5-1,0)</f>
        <v>1.9497660280766382E-2</v>
      </c>
      <c r="R5" s="48">
        <f>IFERROR(O5/J5-1,0)</f>
        <v>-1.0673187013642282E-2</v>
      </c>
      <c r="S5" s="48">
        <f>IFERROR(O5/E5-1,0)</f>
        <v>0.13240781874722352</v>
      </c>
      <c r="T5" s="48">
        <f t="shared" ref="T5:T13" si="1">O5/$O$13</f>
        <v>0.75295386069592962</v>
      </c>
    </row>
    <row r="6" spans="1:20" x14ac:dyDescent="0.25">
      <c r="A6" s="50" t="s">
        <v>11</v>
      </c>
      <c r="B6" s="51">
        <f t="shared" ref="B6:H10" si="2">B23+B34+B46+B57</f>
        <v>32059</v>
      </c>
      <c r="C6" s="51">
        <f t="shared" si="2"/>
        <v>31776</v>
      </c>
      <c r="D6" s="51">
        <f t="shared" si="2"/>
        <v>32302</v>
      </c>
      <c r="E6" s="51">
        <f t="shared" si="2"/>
        <v>32724</v>
      </c>
      <c r="F6" s="51">
        <f t="shared" si="2"/>
        <v>33312</v>
      </c>
      <c r="G6" s="51">
        <f t="shared" si="2"/>
        <v>34169</v>
      </c>
      <c r="H6" s="51">
        <f t="shared" si="2"/>
        <v>35175</v>
      </c>
      <c r="I6" s="51">
        <f t="shared" si="0"/>
        <v>35946</v>
      </c>
      <c r="J6" s="51">
        <f t="shared" si="0"/>
        <v>36097</v>
      </c>
      <c r="K6" s="51">
        <f t="shared" si="0"/>
        <v>35588</v>
      </c>
      <c r="L6" s="51">
        <f t="shared" si="0"/>
        <v>34063</v>
      </c>
      <c r="M6" s="51">
        <f t="shared" si="0"/>
        <v>33440</v>
      </c>
      <c r="N6" s="51">
        <f t="shared" si="0"/>
        <v>34022</v>
      </c>
      <c r="O6" s="51">
        <f t="shared" si="0"/>
        <v>34608</v>
      </c>
      <c r="P6" s="51">
        <f t="shared" ref="P6:P13" si="3">O6-N6</f>
        <v>586</v>
      </c>
      <c r="Q6" s="52">
        <f t="shared" ref="Q6:Q13" si="4">IFERROR(O6/N6-1,0)</f>
        <v>1.7224149080007134E-2</v>
      </c>
      <c r="R6" s="52">
        <f t="shared" ref="R6:R13" si="5">IFERROR(O6/J6-1,0)</f>
        <v>-4.1249965371083497E-2</v>
      </c>
      <c r="S6" s="52">
        <f t="shared" ref="S6:S13" si="6">IFERROR(O6/E6-1,0)</f>
        <v>5.7572423909057591E-2</v>
      </c>
      <c r="T6" s="52">
        <f t="shared" si="1"/>
        <v>0.51113605482365454</v>
      </c>
    </row>
    <row r="7" spans="1:20" x14ac:dyDescent="0.25">
      <c r="A7" s="50" t="s">
        <v>36</v>
      </c>
      <c r="B7" s="51">
        <f t="shared" si="2"/>
        <v>10861</v>
      </c>
      <c r="C7" s="51">
        <f t="shared" si="2"/>
        <v>11214</v>
      </c>
      <c r="D7" s="51">
        <f t="shared" si="2"/>
        <v>11506</v>
      </c>
      <c r="E7" s="51">
        <f t="shared" si="2"/>
        <v>12296</v>
      </c>
      <c r="F7" s="51">
        <f t="shared" si="2"/>
        <v>12721</v>
      </c>
      <c r="G7" s="51">
        <f t="shared" si="2"/>
        <v>13716</v>
      </c>
      <c r="H7" s="51">
        <f t="shared" si="2"/>
        <v>14522</v>
      </c>
      <c r="I7" s="51">
        <f t="shared" si="0"/>
        <v>15201</v>
      </c>
      <c r="J7" s="51">
        <f t="shared" si="0"/>
        <v>15434</v>
      </c>
      <c r="K7" s="51">
        <f t="shared" si="0"/>
        <v>14562</v>
      </c>
      <c r="L7" s="51">
        <f t="shared" si="0"/>
        <v>15832</v>
      </c>
      <c r="M7" s="51">
        <f t="shared" si="0"/>
        <v>15812</v>
      </c>
      <c r="N7" s="51">
        <f t="shared" si="0"/>
        <v>15984</v>
      </c>
      <c r="O7" s="51">
        <f t="shared" si="0"/>
        <v>16373</v>
      </c>
      <c r="P7" s="51">
        <f t="shared" si="3"/>
        <v>389</v>
      </c>
      <c r="Q7" s="52">
        <f t="shared" si="4"/>
        <v>2.433683683683685E-2</v>
      </c>
      <c r="R7" s="52">
        <f t="shared" si="5"/>
        <v>6.0839704548399709E-2</v>
      </c>
      <c r="S7" s="52">
        <f t="shared" si="6"/>
        <v>0.33157124268054661</v>
      </c>
      <c r="T7" s="52">
        <f t="shared" si="1"/>
        <v>0.24181780587227505</v>
      </c>
    </row>
    <row r="8" spans="1:20" s="49" customFormat="1" x14ac:dyDescent="0.25">
      <c r="A8" s="46" t="s">
        <v>5</v>
      </c>
      <c r="B8" s="47">
        <f t="shared" si="2"/>
        <v>14819</v>
      </c>
      <c r="C8" s="47">
        <f t="shared" si="2"/>
        <v>14602</v>
      </c>
      <c r="D8" s="47">
        <f t="shared" si="2"/>
        <v>14358</v>
      </c>
      <c r="E8" s="47">
        <f t="shared" si="2"/>
        <v>14647</v>
      </c>
      <c r="F8" s="47">
        <f t="shared" si="2"/>
        <v>14983</v>
      </c>
      <c r="G8" s="47">
        <f t="shared" si="2"/>
        <v>15317</v>
      </c>
      <c r="H8" s="47">
        <f t="shared" si="2"/>
        <v>15678</v>
      </c>
      <c r="I8" s="47">
        <f t="shared" si="0"/>
        <v>15855</v>
      </c>
      <c r="J8" s="47">
        <f t="shared" si="0"/>
        <v>15855</v>
      </c>
      <c r="K8" s="47">
        <f t="shared" si="0"/>
        <v>16722</v>
      </c>
      <c r="L8" s="47">
        <f t="shared" si="0"/>
        <v>17174</v>
      </c>
      <c r="M8" s="47">
        <f t="shared" si="0"/>
        <v>16974</v>
      </c>
      <c r="N8" s="47">
        <f t="shared" si="0"/>
        <v>16619</v>
      </c>
      <c r="O8" s="47">
        <f t="shared" si="0"/>
        <v>16727</v>
      </c>
      <c r="P8" s="47">
        <f t="shared" si="3"/>
        <v>108</v>
      </c>
      <c r="Q8" s="48">
        <f t="shared" si="4"/>
        <v>6.4985859558337467E-3</v>
      </c>
      <c r="R8" s="48">
        <f t="shared" si="5"/>
        <v>5.4998423210343761E-2</v>
      </c>
      <c r="S8" s="48">
        <f t="shared" si="6"/>
        <v>0.14200860244418645</v>
      </c>
      <c r="T8" s="48">
        <f t="shared" si="1"/>
        <v>0.24704613930407043</v>
      </c>
    </row>
    <row r="9" spans="1:20" x14ac:dyDescent="0.25">
      <c r="A9" s="50" t="s">
        <v>11</v>
      </c>
      <c r="B9" s="51">
        <f t="shared" si="2"/>
        <v>11794</v>
      </c>
      <c r="C9" s="51">
        <f t="shared" si="2"/>
        <v>11298</v>
      </c>
      <c r="D9" s="51">
        <f t="shared" si="2"/>
        <v>10944</v>
      </c>
      <c r="E9" s="51">
        <f t="shared" si="2"/>
        <v>10970</v>
      </c>
      <c r="F9" s="51">
        <f t="shared" si="2"/>
        <v>11043</v>
      </c>
      <c r="G9" s="51">
        <f t="shared" si="2"/>
        <v>11315</v>
      </c>
      <c r="H9" s="51">
        <f t="shared" si="2"/>
        <v>11450</v>
      </c>
      <c r="I9" s="51">
        <f t="shared" si="0"/>
        <v>11589</v>
      </c>
      <c r="J9" s="51">
        <f t="shared" si="0"/>
        <v>11633</v>
      </c>
      <c r="K9" s="51">
        <f t="shared" si="0"/>
        <v>12467</v>
      </c>
      <c r="L9" s="51">
        <f t="shared" si="0"/>
        <v>12376</v>
      </c>
      <c r="M9" s="51">
        <f t="shared" si="0"/>
        <v>11776</v>
      </c>
      <c r="N9" s="51">
        <f t="shared" si="0"/>
        <v>11448</v>
      </c>
      <c r="O9" s="51">
        <f t="shared" si="0"/>
        <v>11770</v>
      </c>
      <c r="P9" s="51">
        <f t="shared" si="3"/>
        <v>322</v>
      </c>
      <c r="Q9" s="52">
        <f t="shared" si="4"/>
        <v>2.8127183787561183E-2</v>
      </c>
      <c r="R9" s="52">
        <f t="shared" si="5"/>
        <v>1.1776841743316391E-2</v>
      </c>
      <c r="S9" s="52">
        <f t="shared" si="6"/>
        <v>7.2926162260711136E-2</v>
      </c>
      <c r="T9" s="52">
        <f t="shared" si="1"/>
        <v>0.17383470195545578</v>
      </c>
    </row>
    <row r="10" spans="1:20" x14ac:dyDescent="0.25">
      <c r="A10" s="50" t="s">
        <v>36</v>
      </c>
      <c r="B10" s="51">
        <f t="shared" si="2"/>
        <v>3025</v>
      </c>
      <c r="C10" s="51">
        <f t="shared" si="2"/>
        <v>3304</v>
      </c>
      <c r="D10" s="51">
        <f t="shared" si="2"/>
        <v>3414</v>
      </c>
      <c r="E10" s="51">
        <f t="shared" si="2"/>
        <v>3677</v>
      </c>
      <c r="F10" s="51">
        <f t="shared" si="2"/>
        <v>3940</v>
      </c>
      <c r="G10" s="51">
        <f t="shared" si="2"/>
        <v>4002</v>
      </c>
      <c r="H10" s="51">
        <f t="shared" si="2"/>
        <v>4228</v>
      </c>
      <c r="I10" s="51">
        <f t="shared" si="0"/>
        <v>4266</v>
      </c>
      <c r="J10" s="51">
        <f t="shared" si="0"/>
        <v>4222</v>
      </c>
      <c r="K10" s="51">
        <f t="shared" si="0"/>
        <v>4255</v>
      </c>
      <c r="L10" s="51">
        <f t="shared" si="0"/>
        <v>4798</v>
      </c>
      <c r="M10" s="51">
        <f t="shared" si="0"/>
        <v>5198</v>
      </c>
      <c r="N10" s="51">
        <f t="shared" si="0"/>
        <v>5171</v>
      </c>
      <c r="O10" s="51">
        <f t="shared" si="0"/>
        <v>4957</v>
      </c>
      <c r="P10" s="51">
        <f t="shared" si="3"/>
        <v>-214</v>
      </c>
      <c r="Q10" s="52">
        <f t="shared" si="4"/>
        <v>-4.1384645136337217E-2</v>
      </c>
      <c r="R10" s="52">
        <f t="shared" si="5"/>
        <v>0.17408810990052115</v>
      </c>
      <c r="S10" s="52">
        <f t="shared" si="6"/>
        <v>0.34810987217840639</v>
      </c>
      <c r="T10" s="52">
        <f t="shared" si="1"/>
        <v>7.3211437348614641E-2</v>
      </c>
    </row>
    <row r="11" spans="1:20" x14ac:dyDescent="0.25">
      <c r="A11" s="53" t="s">
        <v>11</v>
      </c>
      <c r="B11" s="54">
        <f t="shared" ref="B11:O12" si="7">B6+B9</f>
        <v>43853</v>
      </c>
      <c r="C11" s="54">
        <f t="shared" si="7"/>
        <v>43074</v>
      </c>
      <c r="D11" s="54">
        <f t="shared" si="7"/>
        <v>43246</v>
      </c>
      <c r="E11" s="54">
        <f t="shared" si="7"/>
        <v>43694</v>
      </c>
      <c r="F11" s="54">
        <f t="shared" si="7"/>
        <v>44355</v>
      </c>
      <c r="G11" s="54">
        <f t="shared" si="7"/>
        <v>45484</v>
      </c>
      <c r="H11" s="54">
        <f t="shared" si="7"/>
        <v>46625</v>
      </c>
      <c r="I11" s="54">
        <f t="shared" si="7"/>
        <v>47535</v>
      </c>
      <c r="J11" s="54">
        <f t="shared" si="7"/>
        <v>47730</v>
      </c>
      <c r="K11" s="54">
        <f t="shared" si="7"/>
        <v>48055</v>
      </c>
      <c r="L11" s="54">
        <f t="shared" si="7"/>
        <v>46439</v>
      </c>
      <c r="M11" s="54">
        <f t="shared" si="7"/>
        <v>45216</v>
      </c>
      <c r="N11" s="54">
        <f t="shared" si="7"/>
        <v>45470</v>
      </c>
      <c r="O11" s="54">
        <f t="shared" si="7"/>
        <v>46378</v>
      </c>
      <c r="P11" s="54">
        <f t="shared" si="3"/>
        <v>908</v>
      </c>
      <c r="Q11" s="55">
        <f t="shared" si="4"/>
        <v>1.9969210468440801E-2</v>
      </c>
      <c r="R11" s="55">
        <f t="shared" si="5"/>
        <v>-2.8326000419023667E-2</v>
      </c>
      <c r="S11" s="55">
        <f t="shared" si="6"/>
        <v>6.1427198242321568E-2</v>
      </c>
      <c r="T11" s="55">
        <f t="shared" si="1"/>
        <v>0.68497075677911035</v>
      </c>
    </row>
    <row r="12" spans="1:20" x14ac:dyDescent="0.25">
      <c r="A12" s="53" t="s">
        <v>36</v>
      </c>
      <c r="B12" s="54">
        <f t="shared" si="7"/>
        <v>13886</v>
      </c>
      <c r="C12" s="54">
        <f t="shared" si="7"/>
        <v>14518</v>
      </c>
      <c r="D12" s="54">
        <f t="shared" si="7"/>
        <v>14920</v>
      </c>
      <c r="E12" s="54">
        <f t="shared" si="7"/>
        <v>15973</v>
      </c>
      <c r="F12" s="54">
        <f t="shared" si="7"/>
        <v>16661</v>
      </c>
      <c r="G12" s="54">
        <f t="shared" si="7"/>
        <v>17718</v>
      </c>
      <c r="H12" s="54">
        <f t="shared" si="7"/>
        <v>18750</v>
      </c>
      <c r="I12" s="54">
        <f t="shared" si="7"/>
        <v>19467</v>
      </c>
      <c r="J12" s="54">
        <f t="shared" si="7"/>
        <v>19656</v>
      </c>
      <c r="K12" s="54">
        <f t="shared" si="7"/>
        <v>18817</v>
      </c>
      <c r="L12" s="54">
        <f t="shared" si="7"/>
        <v>20630</v>
      </c>
      <c r="M12" s="54">
        <f t="shared" si="7"/>
        <v>21010</v>
      </c>
      <c r="N12" s="54">
        <f t="shared" si="7"/>
        <v>21155</v>
      </c>
      <c r="O12" s="54">
        <f t="shared" si="7"/>
        <v>21330</v>
      </c>
      <c r="P12" s="54">
        <f t="shared" si="3"/>
        <v>175</v>
      </c>
      <c r="Q12" s="55">
        <f t="shared" si="4"/>
        <v>8.2722760576696697E-3</v>
      </c>
      <c r="R12" s="55">
        <f t="shared" si="5"/>
        <v>8.5164835164835084E-2</v>
      </c>
      <c r="S12" s="55">
        <f t="shared" si="6"/>
        <v>0.3353784511362925</v>
      </c>
      <c r="T12" s="55">
        <f t="shared" si="1"/>
        <v>0.31502924322088971</v>
      </c>
    </row>
    <row r="13" spans="1:20" ht="15.75" thickBot="1" x14ac:dyDescent="0.3">
      <c r="A13" s="56" t="s">
        <v>6</v>
      </c>
      <c r="B13" s="57">
        <f t="shared" ref="B13:O13" si="8">B11+B12</f>
        <v>57739</v>
      </c>
      <c r="C13" s="57">
        <f t="shared" si="8"/>
        <v>57592</v>
      </c>
      <c r="D13" s="57">
        <f t="shared" si="8"/>
        <v>58166</v>
      </c>
      <c r="E13" s="57">
        <f t="shared" si="8"/>
        <v>59667</v>
      </c>
      <c r="F13" s="57">
        <f t="shared" si="8"/>
        <v>61016</v>
      </c>
      <c r="G13" s="57">
        <f t="shared" si="8"/>
        <v>63202</v>
      </c>
      <c r="H13" s="57">
        <f t="shared" si="8"/>
        <v>65375</v>
      </c>
      <c r="I13" s="57">
        <f t="shared" si="8"/>
        <v>67002</v>
      </c>
      <c r="J13" s="57">
        <f t="shared" si="8"/>
        <v>67386</v>
      </c>
      <c r="K13" s="57">
        <f t="shared" si="8"/>
        <v>66872</v>
      </c>
      <c r="L13" s="57">
        <f t="shared" si="8"/>
        <v>67069</v>
      </c>
      <c r="M13" s="57">
        <f t="shared" si="8"/>
        <v>66226</v>
      </c>
      <c r="N13" s="57">
        <f t="shared" si="8"/>
        <v>66625</v>
      </c>
      <c r="O13" s="57">
        <f t="shared" si="8"/>
        <v>67708</v>
      </c>
      <c r="P13" s="57">
        <f t="shared" si="3"/>
        <v>1083</v>
      </c>
      <c r="Q13" s="58">
        <f t="shared" si="4"/>
        <v>1.6255159474671599E-2</v>
      </c>
      <c r="R13" s="58">
        <f t="shared" si="5"/>
        <v>4.7784406256492495E-3</v>
      </c>
      <c r="S13" s="58">
        <f t="shared" si="6"/>
        <v>0.134764610253574</v>
      </c>
      <c r="T13" s="58">
        <f t="shared" si="1"/>
        <v>1</v>
      </c>
    </row>
    <row r="14" spans="1:20" x14ac:dyDescent="0.25">
      <c r="A14" s="59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1"/>
      <c r="Q14" s="62"/>
      <c r="R14" s="62"/>
      <c r="S14" s="62"/>
      <c r="T14" s="62"/>
    </row>
    <row r="15" spans="1:20" hidden="1" x14ac:dyDescent="0.25">
      <c r="A15" s="59" t="s">
        <v>37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1"/>
      <c r="Q15" s="62"/>
      <c r="R15" s="62"/>
      <c r="S15" s="62"/>
      <c r="T15" s="62"/>
    </row>
    <row r="16" spans="1:20" hidden="1" x14ac:dyDescent="0.25">
      <c r="A16" s="32" t="s">
        <v>4</v>
      </c>
      <c r="B16" s="63"/>
      <c r="C16" s="64">
        <f>C5/B5-1</f>
        <v>1.6309412861137407E-3</v>
      </c>
      <c r="D16" s="64">
        <f t="shared" ref="D16:O16" si="9">D5/C5-1</f>
        <v>1.9027680856013029E-2</v>
      </c>
      <c r="E16" s="64">
        <f t="shared" si="9"/>
        <v>2.7666179693206727E-2</v>
      </c>
      <c r="F16" s="64">
        <f t="shared" si="9"/>
        <v>2.2501110617503262E-2</v>
      </c>
      <c r="G16" s="64">
        <f t="shared" si="9"/>
        <v>4.02320074728999E-2</v>
      </c>
      <c r="H16" s="64">
        <f t="shared" si="9"/>
        <v>3.7840659914378127E-2</v>
      </c>
      <c r="I16" s="64">
        <f t="shared" si="9"/>
        <v>2.917681147755391E-2</v>
      </c>
      <c r="J16" s="64">
        <f t="shared" si="9"/>
        <v>7.5077717168161584E-3</v>
      </c>
      <c r="K16" s="64">
        <f t="shared" si="9"/>
        <v>-2.679940230152722E-2</v>
      </c>
      <c r="L16" s="64">
        <f t="shared" si="9"/>
        <v>-5.0847457627118953E-3</v>
      </c>
      <c r="M16" s="64">
        <f t="shared" si="9"/>
        <v>-1.2887062831947071E-2</v>
      </c>
      <c r="N16" s="64">
        <f t="shared" si="9"/>
        <v>1.5309022983838183E-2</v>
      </c>
      <c r="O16" s="64">
        <f t="shared" si="9"/>
        <v>1.9497660280766382E-2</v>
      </c>
      <c r="P16" s="63"/>
      <c r="Q16" s="65"/>
      <c r="R16" s="65"/>
      <c r="S16" s="65"/>
      <c r="T16" s="65"/>
    </row>
    <row r="17" spans="1:20" hidden="1" x14ac:dyDescent="0.25">
      <c r="A17" s="32" t="s">
        <v>5</v>
      </c>
      <c r="B17" s="63"/>
      <c r="C17" s="64">
        <f>C8/B8-1</f>
        <v>-1.4643363249881913E-2</v>
      </c>
      <c r="D17" s="64">
        <f t="shared" ref="D17:O17" si="10">D8/C8-1</f>
        <v>-1.6710039720586267E-2</v>
      </c>
      <c r="E17" s="64">
        <f t="shared" si="10"/>
        <v>2.0128151553141072E-2</v>
      </c>
      <c r="F17" s="64">
        <f t="shared" si="10"/>
        <v>2.2939851164060832E-2</v>
      </c>
      <c r="G17" s="64">
        <f t="shared" si="10"/>
        <v>2.2291930854968944E-2</v>
      </c>
      <c r="H17" s="64">
        <f t="shared" si="10"/>
        <v>2.3568583926356412E-2</v>
      </c>
      <c r="I17" s="64">
        <f t="shared" si="10"/>
        <v>1.1289705319555976E-2</v>
      </c>
      <c r="J17" s="64">
        <f t="shared" si="10"/>
        <v>0</v>
      </c>
      <c r="K17" s="64">
        <f t="shared" si="10"/>
        <v>5.4683065279091725E-2</v>
      </c>
      <c r="L17" s="64">
        <f t="shared" si="10"/>
        <v>2.7030259538332713E-2</v>
      </c>
      <c r="M17" s="64">
        <f t="shared" si="10"/>
        <v>-1.1645510655642233E-2</v>
      </c>
      <c r="N17" s="64">
        <f t="shared" si="10"/>
        <v>-2.0914339578178343E-2</v>
      </c>
      <c r="O17" s="64">
        <f t="shared" si="10"/>
        <v>6.4985859558337467E-3</v>
      </c>
      <c r="P17" s="63"/>
      <c r="Q17" s="65"/>
      <c r="R17" s="65"/>
      <c r="S17" s="65"/>
      <c r="T17" s="65"/>
    </row>
    <row r="18" spans="1:20" hidden="1" x14ac:dyDescent="0.25">
      <c r="A18" s="32" t="s">
        <v>11</v>
      </c>
      <c r="B18" s="63"/>
      <c r="C18" s="64">
        <f>C11/B11-1</f>
        <v>-1.7763893006179754E-2</v>
      </c>
      <c r="D18" s="64">
        <f t="shared" ref="D18:O19" si="11">D11/C11-1</f>
        <v>3.993128105121313E-3</v>
      </c>
      <c r="E18" s="64">
        <f t="shared" si="11"/>
        <v>1.0359339592101113E-2</v>
      </c>
      <c r="F18" s="64">
        <f t="shared" si="11"/>
        <v>1.5127935185609065E-2</v>
      </c>
      <c r="G18" s="64">
        <f t="shared" si="11"/>
        <v>2.5453725622816004E-2</v>
      </c>
      <c r="H18" s="64">
        <f t="shared" si="11"/>
        <v>2.5085744437604474E-2</v>
      </c>
      <c r="I18" s="64">
        <f t="shared" si="11"/>
        <v>1.9517426273458538E-2</v>
      </c>
      <c r="J18" s="64">
        <f t="shared" si="11"/>
        <v>4.1022404544019953E-3</v>
      </c>
      <c r="K18" s="64">
        <f t="shared" si="11"/>
        <v>6.8091347161114424E-3</v>
      </c>
      <c r="L18" s="64">
        <f t="shared" si="11"/>
        <v>-3.3628134429299794E-2</v>
      </c>
      <c r="M18" s="64">
        <f t="shared" si="11"/>
        <v>-2.6335623075432246E-2</v>
      </c>
      <c r="N18" s="64">
        <f t="shared" si="11"/>
        <v>5.6174805378625958E-3</v>
      </c>
      <c r="O18" s="64">
        <f t="shared" si="11"/>
        <v>1.9969210468440801E-2</v>
      </c>
      <c r="P18" s="63"/>
      <c r="Q18" s="65"/>
      <c r="R18" s="65"/>
      <c r="S18" s="65"/>
      <c r="T18" s="65"/>
    </row>
    <row r="19" spans="1:20" hidden="1" x14ac:dyDescent="0.25">
      <c r="A19" s="32" t="s">
        <v>36</v>
      </c>
      <c r="B19" s="63"/>
      <c r="C19" s="64">
        <f>C12/B12-1</f>
        <v>4.5513466801094582E-2</v>
      </c>
      <c r="D19" s="64">
        <f t="shared" si="11"/>
        <v>2.7689764430362418E-2</v>
      </c>
      <c r="E19" s="64">
        <f t="shared" si="11"/>
        <v>7.0576407506702354E-2</v>
      </c>
      <c r="F19" s="64">
        <f t="shared" si="11"/>
        <v>4.3072685156201107E-2</v>
      </c>
      <c r="G19" s="64">
        <f t="shared" si="11"/>
        <v>6.3441570133845548E-2</v>
      </c>
      <c r="H19" s="64">
        <f t="shared" si="11"/>
        <v>5.8245851676261395E-2</v>
      </c>
      <c r="I19" s="64">
        <f t="shared" si="11"/>
        <v>3.8240000000000052E-2</v>
      </c>
      <c r="J19" s="64">
        <f t="shared" si="11"/>
        <v>9.7087378640776656E-3</v>
      </c>
      <c r="K19" s="64">
        <f t="shared" si="11"/>
        <v>-4.2684167684167718E-2</v>
      </c>
      <c r="L19" s="64">
        <f t="shared" si="11"/>
        <v>9.6349046075357325E-2</v>
      </c>
      <c r="M19" s="64">
        <f t="shared" si="11"/>
        <v>1.8419777023751749E-2</v>
      </c>
      <c r="N19" s="64">
        <f t="shared" si="11"/>
        <v>6.901475487862907E-3</v>
      </c>
      <c r="O19" s="64">
        <f t="shared" si="11"/>
        <v>8.2722760576696697E-3</v>
      </c>
      <c r="P19" s="63"/>
      <c r="Q19" s="65"/>
      <c r="R19" s="65"/>
      <c r="S19" s="65"/>
      <c r="T19" s="65"/>
    </row>
    <row r="20" spans="1:20" hidden="1" x14ac:dyDescent="0.25"/>
    <row r="21" spans="1:20" ht="51" customHeight="1" x14ac:dyDescent="0.25">
      <c r="A21" s="43" t="s">
        <v>38</v>
      </c>
      <c r="B21" s="44" t="s">
        <v>29</v>
      </c>
      <c r="C21" s="44" t="s">
        <v>28</v>
      </c>
      <c r="D21" s="44" t="s">
        <v>27</v>
      </c>
      <c r="E21" s="45" t="s">
        <v>26</v>
      </c>
      <c r="F21" s="45" t="s">
        <v>25</v>
      </c>
      <c r="G21" s="45" t="s">
        <v>24</v>
      </c>
      <c r="H21" s="45" t="s">
        <v>23</v>
      </c>
      <c r="I21" s="45" t="s">
        <v>22</v>
      </c>
      <c r="J21" s="45" t="s">
        <v>21</v>
      </c>
      <c r="K21" s="45" t="s">
        <v>20</v>
      </c>
      <c r="L21" s="45" t="s">
        <v>19</v>
      </c>
      <c r="M21" s="45" t="s">
        <v>18</v>
      </c>
      <c r="N21" s="45" t="s">
        <v>17</v>
      </c>
      <c r="O21" s="45" t="s">
        <v>9</v>
      </c>
      <c r="P21" s="45" t="s">
        <v>31</v>
      </c>
      <c r="Q21" s="45" t="s">
        <v>32</v>
      </c>
      <c r="R21" s="45" t="s">
        <v>33</v>
      </c>
      <c r="S21" s="45" t="s">
        <v>34</v>
      </c>
      <c r="T21" s="45" t="s">
        <v>35</v>
      </c>
    </row>
    <row r="22" spans="1:20" s="49" customFormat="1" x14ac:dyDescent="0.25">
      <c r="A22" s="46" t="s">
        <v>4</v>
      </c>
      <c r="B22" s="66">
        <f t="shared" ref="B22:O22" si="12">B23+B24</f>
        <v>25088</v>
      </c>
      <c r="C22" s="66">
        <f t="shared" si="12"/>
        <v>24566</v>
      </c>
      <c r="D22" s="66">
        <f t="shared" si="12"/>
        <v>24768</v>
      </c>
      <c r="E22" s="66">
        <f t="shared" si="12"/>
        <v>25188</v>
      </c>
      <c r="F22" s="66">
        <f t="shared" si="12"/>
        <v>25864</v>
      </c>
      <c r="G22" s="66">
        <f t="shared" si="12"/>
        <v>26726</v>
      </c>
      <c r="H22" s="66">
        <f t="shared" si="12"/>
        <v>27966</v>
      </c>
      <c r="I22" s="66">
        <f t="shared" si="12"/>
        <v>28990</v>
      </c>
      <c r="J22" s="66">
        <f t="shared" si="12"/>
        <v>29928</v>
      </c>
      <c r="K22" s="66">
        <f t="shared" si="12"/>
        <v>29301</v>
      </c>
      <c r="L22" s="66">
        <f t="shared" si="12"/>
        <v>29813</v>
      </c>
      <c r="M22" s="66">
        <f t="shared" si="12"/>
        <v>29817</v>
      </c>
      <c r="N22" s="66">
        <f t="shared" si="12"/>
        <v>30978</v>
      </c>
      <c r="O22" s="66">
        <f t="shared" si="12"/>
        <v>32244</v>
      </c>
      <c r="P22" s="47">
        <f>O22-N22</f>
        <v>1266</v>
      </c>
      <c r="Q22" s="48">
        <f>IFERROR(O22/N22-1,0)</f>
        <v>4.0867712570211046E-2</v>
      </c>
      <c r="R22" s="48">
        <f>IFERROR(O22/J22-1,0)</f>
        <v>7.7385725741780265E-2</v>
      </c>
      <c r="S22" s="48">
        <f>IFERROR(O22/E22-1,0)</f>
        <v>0.28013339685564564</v>
      </c>
      <c r="T22" s="48">
        <f t="shared" ref="T22:T30" si="13">O22/$O$30</f>
        <v>0.83105234670996675</v>
      </c>
    </row>
    <row r="23" spans="1:20" x14ac:dyDescent="0.25">
      <c r="A23" s="50" t="s">
        <v>11</v>
      </c>
      <c r="B23" s="67">
        <v>16168</v>
      </c>
      <c r="C23" s="67">
        <v>15689</v>
      </c>
      <c r="D23" s="67">
        <v>15742</v>
      </c>
      <c r="E23" s="67">
        <v>15634</v>
      </c>
      <c r="F23" s="67">
        <v>15746</v>
      </c>
      <c r="G23" s="67">
        <v>15870</v>
      </c>
      <c r="H23" s="67">
        <v>16416</v>
      </c>
      <c r="I23" s="67">
        <v>16801</v>
      </c>
      <c r="J23" s="67">
        <v>17350</v>
      </c>
      <c r="K23" s="67">
        <v>17392</v>
      </c>
      <c r="L23" s="67">
        <v>16850</v>
      </c>
      <c r="M23" s="67">
        <v>16834</v>
      </c>
      <c r="N23" s="67">
        <v>17778</v>
      </c>
      <c r="O23" s="67">
        <v>18505</v>
      </c>
      <c r="P23" s="51">
        <f t="shared" ref="P23:P30" si="14">O23-N23</f>
        <v>727</v>
      </c>
      <c r="Q23" s="52">
        <f t="shared" ref="Q23:Q30" si="15">IFERROR(O23/N23-1,0)</f>
        <v>4.0893238834514678E-2</v>
      </c>
      <c r="R23" s="52">
        <f t="shared" ref="R23:R30" si="16">IFERROR(O23/J23-1,0)</f>
        <v>6.6570605187319831E-2</v>
      </c>
      <c r="S23" s="52">
        <f t="shared" ref="S23:S30" si="17">IFERROR(O23/E23-1,0)</f>
        <v>0.18363822438275546</v>
      </c>
      <c r="T23" s="52">
        <f t="shared" si="13"/>
        <v>0.47694528209489934</v>
      </c>
    </row>
    <row r="24" spans="1:20" x14ac:dyDescent="0.25">
      <c r="A24" s="50" t="s">
        <v>36</v>
      </c>
      <c r="B24" s="67">
        <v>8920</v>
      </c>
      <c r="C24" s="67">
        <v>8877</v>
      </c>
      <c r="D24" s="67">
        <v>9026</v>
      </c>
      <c r="E24" s="67">
        <v>9554</v>
      </c>
      <c r="F24" s="67">
        <v>10118</v>
      </c>
      <c r="G24" s="67">
        <v>10856</v>
      </c>
      <c r="H24" s="67">
        <v>11550</v>
      </c>
      <c r="I24" s="67">
        <v>12189</v>
      </c>
      <c r="J24" s="67">
        <v>12578</v>
      </c>
      <c r="K24" s="67">
        <v>11909</v>
      </c>
      <c r="L24" s="67">
        <v>12963</v>
      </c>
      <c r="M24" s="67">
        <v>12983</v>
      </c>
      <c r="N24" s="67">
        <v>13200</v>
      </c>
      <c r="O24" s="67">
        <v>13739</v>
      </c>
      <c r="P24" s="51">
        <f t="shared" si="14"/>
        <v>539</v>
      </c>
      <c r="Q24" s="52">
        <f t="shared" si="15"/>
        <v>4.0833333333333277E-2</v>
      </c>
      <c r="R24" s="52">
        <f t="shared" si="16"/>
        <v>9.2304022897121918E-2</v>
      </c>
      <c r="S24" s="52">
        <f t="shared" si="17"/>
        <v>0.43803642453422653</v>
      </c>
      <c r="T24" s="52">
        <f t="shared" si="13"/>
        <v>0.35410706461506741</v>
      </c>
    </row>
    <row r="25" spans="1:20" s="49" customFormat="1" x14ac:dyDescent="0.25">
      <c r="A25" s="46" t="s">
        <v>5</v>
      </c>
      <c r="B25" s="66">
        <f t="shared" ref="B25:O25" si="18">B26+B27</f>
        <v>5329</v>
      </c>
      <c r="C25" s="66">
        <f t="shared" si="18"/>
        <v>5284</v>
      </c>
      <c r="D25" s="66">
        <f t="shared" si="18"/>
        <v>5071</v>
      </c>
      <c r="E25" s="66">
        <f t="shared" si="18"/>
        <v>5077</v>
      </c>
      <c r="F25" s="66">
        <f t="shared" si="18"/>
        <v>5436</v>
      </c>
      <c r="G25" s="66">
        <f t="shared" si="18"/>
        <v>5544</v>
      </c>
      <c r="H25" s="66">
        <f t="shared" si="18"/>
        <v>5715</v>
      </c>
      <c r="I25" s="66">
        <f t="shared" si="18"/>
        <v>5880</v>
      </c>
      <c r="J25" s="66">
        <f t="shared" si="18"/>
        <v>6039</v>
      </c>
      <c r="K25" s="66">
        <f t="shared" si="18"/>
        <v>6140</v>
      </c>
      <c r="L25" s="66">
        <f t="shared" si="18"/>
        <v>6476</v>
      </c>
      <c r="M25" s="66">
        <f t="shared" si="18"/>
        <v>6613</v>
      </c>
      <c r="N25" s="66">
        <f t="shared" si="18"/>
        <v>6507</v>
      </c>
      <c r="O25" s="66">
        <f t="shared" si="18"/>
        <v>6555</v>
      </c>
      <c r="P25" s="47">
        <f t="shared" si="14"/>
        <v>48</v>
      </c>
      <c r="Q25" s="48">
        <f t="shared" si="15"/>
        <v>7.3766712770861886E-3</v>
      </c>
      <c r="R25" s="48">
        <f t="shared" si="16"/>
        <v>8.5444610034773882E-2</v>
      </c>
      <c r="S25" s="48">
        <f t="shared" si="17"/>
        <v>0.29111680126058692</v>
      </c>
      <c r="T25" s="48">
        <f t="shared" si="13"/>
        <v>0.16894765329003325</v>
      </c>
    </row>
    <row r="26" spans="1:20" x14ac:dyDescent="0.25">
      <c r="A26" s="50" t="s">
        <v>11</v>
      </c>
      <c r="B26" s="67">
        <v>3604</v>
      </c>
      <c r="C26" s="67">
        <v>3466</v>
      </c>
      <c r="D26" s="67">
        <v>3216</v>
      </c>
      <c r="E26" s="67">
        <v>3274</v>
      </c>
      <c r="F26" s="67">
        <v>3363</v>
      </c>
      <c r="G26" s="67">
        <v>3451</v>
      </c>
      <c r="H26" s="67">
        <v>3492</v>
      </c>
      <c r="I26" s="67">
        <v>3576</v>
      </c>
      <c r="J26" s="67">
        <v>3711</v>
      </c>
      <c r="K26" s="67">
        <v>3898</v>
      </c>
      <c r="L26" s="67">
        <v>3855</v>
      </c>
      <c r="M26" s="67">
        <v>3728</v>
      </c>
      <c r="N26" s="67">
        <v>3658</v>
      </c>
      <c r="O26" s="67">
        <v>3770</v>
      </c>
      <c r="P26" s="51">
        <f t="shared" si="14"/>
        <v>112</v>
      </c>
      <c r="Q26" s="52">
        <f t="shared" si="15"/>
        <v>3.0617823947512335E-2</v>
      </c>
      <c r="R26" s="52">
        <f t="shared" si="16"/>
        <v>1.5898679601185739E-2</v>
      </c>
      <c r="S26" s="52">
        <f t="shared" si="17"/>
        <v>0.15149664019547959</v>
      </c>
      <c r="T26" s="52">
        <f t="shared" si="13"/>
        <v>9.7167452769401266E-2</v>
      </c>
    </row>
    <row r="27" spans="1:20" x14ac:dyDescent="0.25">
      <c r="A27" s="50" t="s">
        <v>36</v>
      </c>
      <c r="B27" s="67">
        <v>1725</v>
      </c>
      <c r="C27" s="67">
        <v>1818</v>
      </c>
      <c r="D27" s="67">
        <v>1855</v>
      </c>
      <c r="E27" s="67">
        <v>1803</v>
      </c>
      <c r="F27" s="67">
        <v>2073</v>
      </c>
      <c r="G27" s="67">
        <v>2093</v>
      </c>
      <c r="H27" s="67">
        <v>2223</v>
      </c>
      <c r="I27" s="67">
        <v>2304</v>
      </c>
      <c r="J27" s="67">
        <v>2328</v>
      </c>
      <c r="K27" s="67">
        <v>2242</v>
      </c>
      <c r="L27" s="67">
        <v>2621</v>
      </c>
      <c r="M27" s="67">
        <v>2885</v>
      </c>
      <c r="N27" s="67">
        <v>2849</v>
      </c>
      <c r="O27" s="67">
        <v>2785</v>
      </c>
      <c r="P27" s="51">
        <f t="shared" si="14"/>
        <v>-64</v>
      </c>
      <c r="Q27" s="52">
        <f t="shared" si="15"/>
        <v>-2.246402246402246E-2</v>
      </c>
      <c r="R27" s="52">
        <f t="shared" si="16"/>
        <v>0.19630584192439859</v>
      </c>
      <c r="S27" s="52">
        <f t="shared" si="17"/>
        <v>0.54464780920687739</v>
      </c>
      <c r="T27" s="52">
        <f t="shared" si="13"/>
        <v>7.178020052063197E-2</v>
      </c>
    </row>
    <row r="28" spans="1:20" x14ac:dyDescent="0.25">
      <c r="A28" s="53" t="s">
        <v>39</v>
      </c>
      <c r="B28" s="54">
        <f t="shared" ref="B28:O29" si="19">B23+B26</f>
        <v>19772</v>
      </c>
      <c r="C28" s="54">
        <f t="shared" si="19"/>
        <v>19155</v>
      </c>
      <c r="D28" s="54">
        <f t="shared" si="19"/>
        <v>18958</v>
      </c>
      <c r="E28" s="54">
        <f t="shared" si="19"/>
        <v>18908</v>
      </c>
      <c r="F28" s="54">
        <f t="shared" si="19"/>
        <v>19109</v>
      </c>
      <c r="G28" s="54">
        <f t="shared" si="19"/>
        <v>19321</v>
      </c>
      <c r="H28" s="54">
        <f t="shared" si="19"/>
        <v>19908</v>
      </c>
      <c r="I28" s="54">
        <f t="shared" si="19"/>
        <v>20377</v>
      </c>
      <c r="J28" s="54">
        <f t="shared" si="19"/>
        <v>21061</v>
      </c>
      <c r="K28" s="54">
        <f t="shared" si="19"/>
        <v>21290</v>
      </c>
      <c r="L28" s="54">
        <f>L23+L26</f>
        <v>20705</v>
      </c>
      <c r="M28" s="54">
        <f t="shared" si="19"/>
        <v>20562</v>
      </c>
      <c r="N28" s="54">
        <f t="shared" si="19"/>
        <v>21436</v>
      </c>
      <c r="O28" s="54">
        <f t="shared" si="19"/>
        <v>22275</v>
      </c>
      <c r="P28" s="54">
        <f t="shared" si="14"/>
        <v>839</v>
      </c>
      <c r="Q28" s="55">
        <f t="shared" si="15"/>
        <v>3.9139764881507721E-2</v>
      </c>
      <c r="R28" s="55">
        <f t="shared" si="16"/>
        <v>5.7642087270310061E-2</v>
      </c>
      <c r="S28" s="55">
        <f t="shared" si="17"/>
        <v>0.17807277342923622</v>
      </c>
      <c r="T28" s="55">
        <f t="shared" si="13"/>
        <v>0.57411273486430059</v>
      </c>
    </row>
    <row r="29" spans="1:20" x14ac:dyDescent="0.25">
      <c r="A29" s="53" t="s">
        <v>40</v>
      </c>
      <c r="B29" s="54">
        <f t="shared" si="19"/>
        <v>10645</v>
      </c>
      <c r="C29" s="54">
        <f t="shared" si="19"/>
        <v>10695</v>
      </c>
      <c r="D29" s="54">
        <f t="shared" si="19"/>
        <v>10881</v>
      </c>
      <c r="E29" s="54">
        <f t="shared" si="19"/>
        <v>11357</v>
      </c>
      <c r="F29" s="54">
        <f t="shared" si="19"/>
        <v>12191</v>
      </c>
      <c r="G29" s="54">
        <f t="shared" si="19"/>
        <v>12949</v>
      </c>
      <c r="H29" s="54">
        <f t="shared" si="19"/>
        <v>13773</v>
      </c>
      <c r="I29" s="54">
        <f t="shared" si="19"/>
        <v>14493</v>
      </c>
      <c r="J29" s="54">
        <f t="shared" si="19"/>
        <v>14906</v>
      </c>
      <c r="K29" s="54">
        <f t="shared" si="19"/>
        <v>14151</v>
      </c>
      <c r="L29" s="54">
        <f>L24+L27</f>
        <v>15584</v>
      </c>
      <c r="M29" s="54">
        <f t="shared" si="19"/>
        <v>15868</v>
      </c>
      <c r="N29" s="54">
        <f t="shared" si="19"/>
        <v>16049</v>
      </c>
      <c r="O29" s="54">
        <f t="shared" si="19"/>
        <v>16524</v>
      </c>
      <c r="P29" s="54">
        <f t="shared" si="14"/>
        <v>475</v>
      </c>
      <c r="Q29" s="55">
        <f t="shared" si="15"/>
        <v>2.9596859617421645E-2</v>
      </c>
      <c r="R29" s="55">
        <f t="shared" si="16"/>
        <v>0.10854689386824101</v>
      </c>
      <c r="S29" s="55">
        <f t="shared" si="17"/>
        <v>0.45496169763141681</v>
      </c>
      <c r="T29" s="55">
        <f t="shared" si="13"/>
        <v>0.42588726513569936</v>
      </c>
    </row>
    <row r="30" spans="1:20" ht="15.75" thickBot="1" x14ac:dyDescent="0.3">
      <c r="A30" s="56" t="s">
        <v>6</v>
      </c>
      <c r="B30" s="57">
        <f t="shared" ref="B30:O30" si="20">B28+B29</f>
        <v>30417</v>
      </c>
      <c r="C30" s="57">
        <f t="shared" si="20"/>
        <v>29850</v>
      </c>
      <c r="D30" s="57">
        <f t="shared" si="20"/>
        <v>29839</v>
      </c>
      <c r="E30" s="57">
        <f t="shared" si="20"/>
        <v>30265</v>
      </c>
      <c r="F30" s="57">
        <f t="shared" si="20"/>
        <v>31300</v>
      </c>
      <c r="G30" s="57">
        <f t="shared" si="20"/>
        <v>32270</v>
      </c>
      <c r="H30" s="57">
        <f t="shared" si="20"/>
        <v>33681</v>
      </c>
      <c r="I30" s="57">
        <f t="shared" si="20"/>
        <v>34870</v>
      </c>
      <c r="J30" s="57">
        <f t="shared" si="20"/>
        <v>35967</v>
      </c>
      <c r="K30" s="57">
        <f t="shared" si="20"/>
        <v>35441</v>
      </c>
      <c r="L30" s="57">
        <f t="shared" si="20"/>
        <v>36289</v>
      </c>
      <c r="M30" s="57">
        <f t="shared" si="20"/>
        <v>36430</v>
      </c>
      <c r="N30" s="57">
        <f t="shared" si="20"/>
        <v>37485</v>
      </c>
      <c r="O30" s="57">
        <f t="shared" si="20"/>
        <v>38799</v>
      </c>
      <c r="P30" s="57">
        <f t="shared" si="14"/>
        <v>1314</v>
      </c>
      <c r="Q30" s="58">
        <f t="shared" si="15"/>
        <v>3.505402160864346E-2</v>
      </c>
      <c r="R30" s="58">
        <f t="shared" si="16"/>
        <v>7.8738843940278525E-2</v>
      </c>
      <c r="S30" s="58">
        <f t="shared" si="17"/>
        <v>0.28197587972905991</v>
      </c>
      <c r="T30" s="58">
        <f t="shared" si="13"/>
        <v>1</v>
      </c>
    </row>
    <row r="31" spans="1:20" x14ac:dyDescent="0.25">
      <c r="A31" s="37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</row>
    <row r="32" spans="1:20" ht="51" customHeight="1" x14ac:dyDescent="0.25">
      <c r="A32" s="43" t="s">
        <v>13</v>
      </c>
      <c r="B32" s="44" t="s">
        <v>29</v>
      </c>
      <c r="C32" s="44" t="s">
        <v>28</v>
      </c>
      <c r="D32" s="44" t="s">
        <v>27</v>
      </c>
      <c r="E32" s="45" t="s">
        <v>26</v>
      </c>
      <c r="F32" s="45" t="s">
        <v>25</v>
      </c>
      <c r="G32" s="45" t="s">
        <v>24</v>
      </c>
      <c r="H32" s="45" t="s">
        <v>23</v>
      </c>
      <c r="I32" s="45" t="s">
        <v>22</v>
      </c>
      <c r="J32" s="45" t="s">
        <v>21</v>
      </c>
      <c r="K32" s="45" t="s">
        <v>20</v>
      </c>
      <c r="L32" s="45" t="s">
        <v>19</v>
      </c>
      <c r="M32" s="45" t="s">
        <v>18</v>
      </c>
      <c r="N32" s="45" t="s">
        <v>17</v>
      </c>
      <c r="O32" s="45" t="s">
        <v>9</v>
      </c>
      <c r="P32" s="45" t="s">
        <v>31</v>
      </c>
      <c r="Q32" s="45" t="s">
        <v>32</v>
      </c>
      <c r="R32" s="45" t="s">
        <v>33</v>
      </c>
      <c r="S32" s="45" t="s">
        <v>34</v>
      </c>
      <c r="T32" s="45" t="s">
        <v>35</v>
      </c>
    </row>
    <row r="33" spans="1:20" s="49" customFormat="1" x14ac:dyDescent="0.25">
      <c r="A33" s="46" t="s">
        <v>4</v>
      </c>
      <c r="B33" s="66">
        <f t="shared" ref="B33:O33" si="21">B34+B35</f>
        <v>7696</v>
      </c>
      <c r="C33" s="66">
        <f t="shared" si="21"/>
        <v>8171</v>
      </c>
      <c r="D33" s="66">
        <f t="shared" si="21"/>
        <v>8871</v>
      </c>
      <c r="E33" s="66">
        <f t="shared" si="21"/>
        <v>9379</v>
      </c>
      <c r="F33" s="66">
        <f t="shared" si="21"/>
        <v>9618</v>
      </c>
      <c r="G33" s="66">
        <f t="shared" si="21"/>
        <v>10187</v>
      </c>
      <c r="H33" s="66">
        <f t="shared" si="21"/>
        <v>10437</v>
      </c>
      <c r="I33" s="66">
        <f t="shared" si="21"/>
        <v>10528</v>
      </c>
      <c r="J33" s="66">
        <f t="shared" si="21"/>
        <v>10196</v>
      </c>
      <c r="K33" s="66">
        <f t="shared" si="21"/>
        <v>9767</v>
      </c>
      <c r="L33" s="66">
        <f t="shared" si="21"/>
        <v>9467</v>
      </c>
      <c r="M33" s="66">
        <f t="shared" si="21"/>
        <v>9020</v>
      </c>
      <c r="N33" s="66">
        <f t="shared" si="21"/>
        <v>8810</v>
      </c>
      <c r="O33" s="66">
        <f t="shared" si="21"/>
        <v>8682</v>
      </c>
      <c r="P33" s="47">
        <f>O33-N33</f>
        <v>-128</v>
      </c>
      <c r="Q33" s="48">
        <f>IFERROR(O33/N33-1,0)</f>
        <v>-1.4528944381384745E-2</v>
      </c>
      <c r="R33" s="48">
        <f>IFERROR(O33/J33-1,0)</f>
        <v>-0.14848960376618281</v>
      </c>
      <c r="S33" s="48">
        <f>IFERROR(O33/E33-1,0)</f>
        <v>-7.4314958950847609E-2</v>
      </c>
      <c r="T33" s="48">
        <f t="shared" ref="T33:T41" si="22">O33/$O$41</f>
        <v>0.8170525127046866</v>
      </c>
    </row>
    <row r="34" spans="1:20" x14ac:dyDescent="0.25">
      <c r="A34" s="50" t="s">
        <v>11</v>
      </c>
      <c r="B34" s="67">
        <v>6985</v>
      </c>
      <c r="C34" s="67">
        <v>7272</v>
      </c>
      <c r="D34" s="67">
        <v>7867</v>
      </c>
      <c r="E34" s="67">
        <v>8187</v>
      </c>
      <c r="F34" s="67">
        <v>8430</v>
      </c>
      <c r="G34" s="67">
        <v>8836</v>
      </c>
      <c r="H34" s="67">
        <v>9032</v>
      </c>
      <c r="I34" s="67">
        <v>9110</v>
      </c>
      <c r="J34" s="67">
        <v>8849</v>
      </c>
      <c r="K34" s="67">
        <v>8532</v>
      </c>
      <c r="L34" s="67">
        <v>8080</v>
      </c>
      <c r="M34" s="67">
        <v>7684</v>
      </c>
      <c r="N34" s="67">
        <v>7493</v>
      </c>
      <c r="O34" s="67">
        <v>7462</v>
      </c>
      <c r="P34" s="51">
        <f t="shared" ref="P34:P41" si="23">O34-N34</f>
        <v>-31</v>
      </c>
      <c r="Q34" s="52">
        <f t="shared" ref="Q34:Q41" si="24">IFERROR(O34/N34-1,0)</f>
        <v>-4.1371947150673494E-3</v>
      </c>
      <c r="R34" s="52">
        <f t="shared" ref="R34:R41" si="25">IFERROR(O34/J34-1,0)</f>
        <v>-0.15674087467510456</v>
      </c>
      <c r="S34" s="52">
        <f t="shared" ref="S34:S41" si="26">IFERROR(O34/E34-1,0)</f>
        <v>-8.8555026261145753E-2</v>
      </c>
      <c r="T34" s="52">
        <f t="shared" si="22"/>
        <v>0.70223978919631092</v>
      </c>
    </row>
    <row r="35" spans="1:20" x14ac:dyDescent="0.25">
      <c r="A35" s="50" t="s">
        <v>36</v>
      </c>
      <c r="B35" s="67">
        <v>711</v>
      </c>
      <c r="C35" s="67">
        <v>899</v>
      </c>
      <c r="D35" s="67">
        <v>1004</v>
      </c>
      <c r="E35" s="67">
        <v>1192</v>
      </c>
      <c r="F35" s="67">
        <v>1188</v>
      </c>
      <c r="G35" s="67">
        <v>1351</v>
      </c>
      <c r="H35" s="67">
        <v>1405</v>
      </c>
      <c r="I35" s="67">
        <v>1418</v>
      </c>
      <c r="J35" s="67">
        <v>1347</v>
      </c>
      <c r="K35" s="67">
        <v>1235</v>
      </c>
      <c r="L35" s="67">
        <v>1387</v>
      </c>
      <c r="M35" s="67">
        <v>1336</v>
      </c>
      <c r="N35" s="67">
        <v>1317</v>
      </c>
      <c r="O35" s="67">
        <v>1220</v>
      </c>
      <c r="P35" s="51">
        <f t="shared" si="23"/>
        <v>-97</v>
      </c>
      <c r="Q35" s="52">
        <f t="shared" si="24"/>
        <v>-7.3652239939255848E-2</v>
      </c>
      <c r="R35" s="52">
        <f t="shared" si="25"/>
        <v>-9.4283593170007451E-2</v>
      </c>
      <c r="S35" s="52">
        <f t="shared" si="26"/>
        <v>2.3489932885905951E-2</v>
      </c>
      <c r="T35" s="52">
        <f t="shared" si="22"/>
        <v>0.11481272350837568</v>
      </c>
    </row>
    <row r="36" spans="1:20" s="49" customFormat="1" x14ac:dyDescent="0.25">
      <c r="A36" s="46" t="s">
        <v>5</v>
      </c>
      <c r="B36" s="66">
        <f t="shared" ref="B36:O36" si="27">B37+B38</f>
        <v>1625</v>
      </c>
      <c r="C36" s="66">
        <f t="shared" si="27"/>
        <v>1606</v>
      </c>
      <c r="D36" s="66">
        <f t="shared" si="27"/>
        <v>1727</v>
      </c>
      <c r="E36" s="66">
        <f t="shared" si="27"/>
        <v>1753</v>
      </c>
      <c r="F36" s="66">
        <f t="shared" si="27"/>
        <v>1681</v>
      </c>
      <c r="G36" s="66">
        <f t="shared" si="27"/>
        <v>1808</v>
      </c>
      <c r="H36" s="66">
        <f t="shared" si="27"/>
        <v>1985</v>
      </c>
      <c r="I36" s="66">
        <f t="shared" si="27"/>
        <v>2046</v>
      </c>
      <c r="J36" s="66">
        <f t="shared" si="27"/>
        <v>1984</v>
      </c>
      <c r="K36" s="66">
        <f t="shared" si="27"/>
        <v>1980</v>
      </c>
      <c r="L36" s="66">
        <f t="shared" si="27"/>
        <v>1918</v>
      </c>
      <c r="M36" s="66">
        <f t="shared" si="27"/>
        <v>1792</v>
      </c>
      <c r="N36" s="66">
        <f t="shared" si="27"/>
        <v>1868</v>
      </c>
      <c r="O36" s="66">
        <f t="shared" si="27"/>
        <v>1944</v>
      </c>
      <c r="P36" s="47">
        <f t="shared" si="23"/>
        <v>76</v>
      </c>
      <c r="Q36" s="48">
        <f t="shared" si="24"/>
        <v>4.0685224839400513E-2</v>
      </c>
      <c r="R36" s="48">
        <f t="shared" si="25"/>
        <v>-2.0161290322580627E-2</v>
      </c>
      <c r="S36" s="48">
        <f t="shared" si="26"/>
        <v>0.1089560752994867</v>
      </c>
      <c r="T36" s="48">
        <f t="shared" si="22"/>
        <v>0.18294748729531338</v>
      </c>
    </row>
    <row r="37" spans="1:20" x14ac:dyDescent="0.25">
      <c r="A37" s="50" t="s">
        <v>11</v>
      </c>
      <c r="B37" s="67">
        <v>1473</v>
      </c>
      <c r="C37" s="67">
        <v>1425</v>
      </c>
      <c r="D37" s="67">
        <v>1507</v>
      </c>
      <c r="E37" s="67">
        <v>1478</v>
      </c>
      <c r="F37" s="67">
        <v>1422</v>
      </c>
      <c r="G37" s="67">
        <v>1447</v>
      </c>
      <c r="H37" s="67">
        <v>1580</v>
      </c>
      <c r="I37" s="67">
        <v>1677</v>
      </c>
      <c r="J37" s="67">
        <v>1668</v>
      </c>
      <c r="K37" s="67">
        <v>1682</v>
      </c>
      <c r="L37" s="67">
        <v>1625</v>
      </c>
      <c r="M37" s="67">
        <v>1541</v>
      </c>
      <c r="N37" s="67">
        <v>1578</v>
      </c>
      <c r="O37" s="67">
        <v>1655</v>
      </c>
      <c r="P37" s="51">
        <f t="shared" si="23"/>
        <v>77</v>
      </c>
      <c r="Q37" s="52">
        <f t="shared" si="24"/>
        <v>4.8795944233206656E-2</v>
      </c>
      <c r="R37" s="52">
        <f t="shared" si="25"/>
        <v>-7.7937649880095439E-3</v>
      </c>
      <c r="S37" s="52">
        <f t="shared" si="26"/>
        <v>0.11975642760487148</v>
      </c>
      <c r="T37" s="52">
        <f t="shared" si="22"/>
        <v>0.15575004705439488</v>
      </c>
    </row>
    <row r="38" spans="1:20" x14ac:dyDescent="0.25">
      <c r="A38" s="50" t="s">
        <v>36</v>
      </c>
      <c r="B38" s="67">
        <v>152</v>
      </c>
      <c r="C38" s="67">
        <v>181</v>
      </c>
      <c r="D38" s="67">
        <v>220</v>
      </c>
      <c r="E38" s="67">
        <v>275</v>
      </c>
      <c r="F38" s="67">
        <v>259</v>
      </c>
      <c r="G38" s="67">
        <v>361</v>
      </c>
      <c r="H38" s="67">
        <v>405</v>
      </c>
      <c r="I38" s="67">
        <v>369</v>
      </c>
      <c r="J38" s="67">
        <v>316</v>
      </c>
      <c r="K38" s="67">
        <v>298</v>
      </c>
      <c r="L38" s="67">
        <v>293</v>
      </c>
      <c r="M38" s="67">
        <f>235+8+8</f>
        <v>251</v>
      </c>
      <c r="N38" s="67">
        <v>290</v>
      </c>
      <c r="O38" s="67">
        <v>289</v>
      </c>
      <c r="P38" s="51">
        <f t="shared" si="23"/>
        <v>-1</v>
      </c>
      <c r="Q38" s="52">
        <f t="shared" si="24"/>
        <v>-3.4482758620689724E-3</v>
      </c>
      <c r="R38" s="52">
        <f t="shared" si="25"/>
        <v>-8.5443037974683556E-2</v>
      </c>
      <c r="S38" s="52">
        <f t="shared" si="26"/>
        <v>5.0909090909091015E-2</v>
      </c>
      <c r="T38" s="52">
        <f t="shared" si="22"/>
        <v>2.71974402409185E-2</v>
      </c>
    </row>
    <row r="39" spans="1:20" x14ac:dyDescent="0.25">
      <c r="A39" s="53" t="s">
        <v>39</v>
      </c>
      <c r="B39" s="54">
        <f t="shared" ref="B39:O40" si="28">B34+B37</f>
        <v>8458</v>
      </c>
      <c r="C39" s="54">
        <f t="shared" si="28"/>
        <v>8697</v>
      </c>
      <c r="D39" s="54">
        <f t="shared" si="28"/>
        <v>9374</v>
      </c>
      <c r="E39" s="54">
        <f t="shared" si="28"/>
        <v>9665</v>
      </c>
      <c r="F39" s="54">
        <f t="shared" si="28"/>
        <v>9852</v>
      </c>
      <c r="G39" s="54">
        <f t="shared" si="28"/>
        <v>10283</v>
      </c>
      <c r="H39" s="54">
        <f t="shared" si="28"/>
        <v>10612</v>
      </c>
      <c r="I39" s="54">
        <f t="shared" si="28"/>
        <v>10787</v>
      </c>
      <c r="J39" s="54">
        <f t="shared" si="28"/>
        <v>10517</v>
      </c>
      <c r="K39" s="54">
        <f t="shared" si="28"/>
        <v>10214</v>
      </c>
      <c r="L39" s="54">
        <f>L34+L37</f>
        <v>9705</v>
      </c>
      <c r="M39" s="54">
        <f t="shared" si="28"/>
        <v>9225</v>
      </c>
      <c r="N39" s="54">
        <f t="shared" si="28"/>
        <v>9071</v>
      </c>
      <c r="O39" s="54">
        <f t="shared" si="28"/>
        <v>9117</v>
      </c>
      <c r="P39" s="54">
        <f t="shared" si="23"/>
        <v>46</v>
      </c>
      <c r="Q39" s="55">
        <f t="shared" si="24"/>
        <v>5.0711057215302446E-3</v>
      </c>
      <c r="R39" s="55">
        <f t="shared" si="25"/>
        <v>-0.13311780926119621</v>
      </c>
      <c r="S39" s="55">
        <f t="shared" si="26"/>
        <v>-5.6699430936368311E-2</v>
      </c>
      <c r="T39" s="55">
        <f t="shared" si="22"/>
        <v>0.8579898362507058</v>
      </c>
    </row>
    <row r="40" spans="1:20" x14ac:dyDescent="0.25">
      <c r="A40" s="53" t="s">
        <v>40</v>
      </c>
      <c r="B40" s="54">
        <f t="shared" si="28"/>
        <v>863</v>
      </c>
      <c r="C40" s="54">
        <f t="shared" si="28"/>
        <v>1080</v>
      </c>
      <c r="D40" s="54">
        <f t="shared" si="28"/>
        <v>1224</v>
      </c>
      <c r="E40" s="54">
        <f t="shared" si="28"/>
        <v>1467</v>
      </c>
      <c r="F40" s="54">
        <f t="shared" si="28"/>
        <v>1447</v>
      </c>
      <c r="G40" s="54">
        <f t="shared" si="28"/>
        <v>1712</v>
      </c>
      <c r="H40" s="54">
        <f t="shared" si="28"/>
        <v>1810</v>
      </c>
      <c r="I40" s="54">
        <f t="shared" si="28"/>
        <v>1787</v>
      </c>
      <c r="J40" s="54">
        <f t="shared" si="28"/>
        <v>1663</v>
      </c>
      <c r="K40" s="54">
        <f t="shared" si="28"/>
        <v>1533</v>
      </c>
      <c r="L40" s="54">
        <f>L35+L38</f>
        <v>1680</v>
      </c>
      <c r="M40" s="54">
        <f t="shared" si="28"/>
        <v>1587</v>
      </c>
      <c r="N40" s="54">
        <f t="shared" si="28"/>
        <v>1607</v>
      </c>
      <c r="O40" s="54">
        <f t="shared" si="28"/>
        <v>1509</v>
      </c>
      <c r="P40" s="54">
        <f t="shared" si="23"/>
        <v>-98</v>
      </c>
      <c r="Q40" s="55">
        <f t="shared" si="24"/>
        <v>-6.0983198506533887E-2</v>
      </c>
      <c r="R40" s="55">
        <f t="shared" si="25"/>
        <v>-9.2603728202044544E-2</v>
      </c>
      <c r="S40" s="55">
        <f t="shared" si="26"/>
        <v>2.8629856850715729E-2</v>
      </c>
      <c r="T40" s="55">
        <f t="shared" si="22"/>
        <v>0.14201016374929418</v>
      </c>
    </row>
    <row r="41" spans="1:20" ht="15.75" thickBot="1" x14ac:dyDescent="0.3">
      <c r="A41" s="56" t="s">
        <v>6</v>
      </c>
      <c r="B41" s="57">
        <f t="shared" ref="B41:O41" si="29">B39+B40</f>
        <v>9321</v>
      </c>
      <c r="C41" s="57">
        <f t="shared" si="29"/>
        <v>9777</v>
      </c>
      <c r="D41" s="57">
        <f t="shared" si="29"/>
        <v>10598</v>
      </c>
      <c r="E41" s="57">
        <f t="shared" si="29"/>
        <v>11132</v>
      </c>
      <c r="F41" s="57">
        <f t="shared" si="29"/>
        <v>11299</v>
      </c>
      <c r="G41" s="57">
        <f t="shared" si="29"/>
        <v>11995</v>
      </c>
      <c r="H41" s="57">
        <f t="shared" si="29"/>
        <v>12422</v>
      </c>
      <c r="I41" s="57">
        <f t="shared" si="29"/>
        <v>12574</v>
      </c>
      <c r="J41" s="57">
        <f t="shared" si="29"/>
        <v>12180</v>
      </c>
      <c r="K41" s="57">
        <f t="shared" si="29"/>
        <v>11747</v>
      </c>
      <c r="L41" s="57">
        <f t="shared" si="29"/>
        <v>11385</v>
      </c>
      <c r="M41" s="57">
        <f t="shared" si="29"/>
        <v>10812</v>
      </c>
      <c r="N41" s="57">
        <f t="shared" si="29"/>
        <v>10678</v>
      </c>
      <c r="O41" s="57">
        <f t="shared" si="29"/>
        <v>10626</v>
      </c>
      <c r="P41" s="57">
        <f t="shared" si="23"/>
        <v>-52</v>
      </c>
      <c r="Q41" s="58">
        <f t="shared" si="24"/>
        <v>-4.8698258100767777E-3</v>
      </c>
      <c r="R41" s="58">
        <f t="shared" si="25"/>
        <v>-0.12758620689655176</v>
      </c>
      <c r="S41" s="58">
        <f t="shared" si="26"/>
        <v>-4.5454545454545414E-2</v>
      </c>
      <c r="T41" s="58">
        <f t="shared" si="22"/>
        <v>1</v>
      </c>
    </row>
    <row r="42" spans="1:20" x14ac:dyDescent="0.25">
      <c r="A42" s="37"/>
      <c r="B42" s="68"/>
      <c r="C42" s="68"/>
      <c r="D42" s="69"/>
      <c r="E42" s="70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8"/>
    </row>
    <row r="43" spans="1:20" x14ac:dyDescent="0.25">
      <c r="A43" s="37"/>
      <c r="B43" s="68"/>
      <c r="C43" s="68"/>
      <c r="D43" s="69"/>
      <c r="E43" s="71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68"/>
    </row>
    <row r="44" spans="1:20" ht="51" customHeight="1" x14ac:dyDescent="0.25">
      <c r="A44" s="43" t="s">
        <v>41</v>
      </c>
      <c r="B44" s="44" t="s">
        <v>29</v>
      </c>
      <c r="C44" s="44" t="s">
        <v>28</v>
      </c>
      <c r="D44" s="44" t="s">
        <v>27</v>
      </c>
      <c r="E44" s="45" t="s">
        <v>26</v>
      </c>
      <c r="F44" s="45" t="s">
        <v>25</v>
      </c>
      <c r="G44" s="45" t="s">
        <v>24</v>
      </c>
      <c r="H44" s="45" t="s">
        <v>23</v>
      </c>
      <c r="I44" s="45" t="s">
        <v>22</v>
      </c>
      <c r="J44" s="45" t="s">
        <v>21</v>
      </c>
      <c r="K44" s="45" t="s">
        <v>20</v>
      </c>
      <c r="L44" s="45" t="s">
        <v>19</v>
      </c>
      <c r="M44" s="45" t="s">
        <v>18</v>
      </c>
      <c r="N44" s="45" t="s">
        <v>17</v>
      </c>
      <c r="O44" s="45" t="s">
        <v>9</v>
      </c>
      <c r="P44" s="45" t="s">
        <v>31</v>
      </c>
      <c r="Q44" s="45" t="s">
        <v>32</v>
      </c>
      <c r="R44" s="45" t="s">
        <v>33</v>
      </c>
      <c r="S44" s="45" t="s">
        <v>34</v>
      </c>
      <c r="T44" s="45" t="s">
        <v>35</v>
      </c>
    </row>
    <row r="45" spans="1:20" s="49" customFormat="1" x14ac:dyDescent="0.25">
      <c r="A45" s="46" t="s">
        <v>4</v>
      </c>
      <c r="B45" s="66">
        <f t="shared" ref="B45:O45" si="30">B46+B47</f>
        <v>9727</v>
      </c>
      <c r="C45" s="66">
        <f t="shared" si="30"/>
        <v>9766</v>
      </c>
      <c r="D45" s="66">
        <f t="shared" si="30"/>
        <v>9736</v>
      </c>
      <c r="E45" s="66">
        <f t="shared" si="30"/>
        <v>9987</v>
      </c>
      <c r="F45" s="66">
        <f t="shared" si="30"/>
        <v>10038</v>
      </c>
      <c r="G45" s="66">
        <f t="shared" si="30"/>
        <v>10493</v>
      </c>
      <c r="H45" s="66">
        <f t="shared" si="30"/>
        <v>10800</v>
      </c>
      <c r="I45" s="66">
        <f t="shared" si="30"/>
        <v>11101</v>
      </c>
      <c r="J45" s="66">
        <f t="shared" si="30"/>
        <v>10896</v>
      </c>
      <c r="K45" s="66">
        <f t="shared" si="30"/>
        <v>10612</v>
      </c>
      <c r="L45" s="66">
        <f t="shared" si="30"/>
        <v>10172</v>
      </c>
      <c r="M45" s="66">
        <f t="shared" si="30"/>
        <v>9930</v>
      </c>
      <c r="N45" s="66">
        <f t="shared" si="30"/>
        <v>9711</v>
      </c>
      <c r="O45" s="66">
        <f t="shared" si="30"/>
        <v>9580</v>
      </c>
      <c r="P45" s="47">
        <f>O45-N45</f>
        <v>-131</v>
      </c>
      <c r="Q45" s="48">
        <f>IFERROR(O45/N45-1,0)</f>
        <v>-1.3489856863350802E-2</v>
      </c>
      <c r="R45" s="48">
        <f>IFERROR(O45/J45-1,0)</f>
        <v>-0.12077826725403817</v>
      </c>
      <c r="S45" s="48">
        <f>IFERROR(O45/E45-1,0)</f>
        <v>-4.0752978872534262E-2</v>
      </c>
      <c r="T45" s="48">
        <f t="shared" ref="T45:T53" si="31">O45/$O$53</f>
        <v>0.69774217042971598</v>
      </c>
    </row>
    <row r="46" spans="1:20" x14ac:dyDescent="0.25">
      <c r="A46" s="50" t="s">
        <v>11</v>
      </c>
      <c r="B46" s="67">
        <v>8527</v>
      </c>
      <c r="C46" s="67">
        <v>8357</v>
      </c>
      <c r="D46" s="67">
        <v>8292</v>
      </c>
      <c r="E46" s="67">
        <v>8473</v>
      </c>
      <c r="F46" s="67">
        <v>8666</v>
      </c>
      <c r="G46" s="67">
        <v>9037</v>
      </c>
      <c r="H46" s="67">
        <v>9270</v>
      </c>
      <c r="I46" s="67">
        <v>9556</v>
      </c>
      <c r="J46" s="67">
        <v>9415</v>
      </c>
      <c r="K46" s="67">
        <v>9226</v>
      </c>
      <c r="L46" s="67">
        <v>8725</v>
      </c>
      <c r="M46" s="67">
        <v>8480</v>
      </c>
      <c r="N46" s="67">
        <v>8305</v>
      </c>
      <c r="O46" s="67">
        <v>8227</v>
      </c>
      <c r="P46" s="51">
        <f t="shared" ref="P46:P53" si="32">O46-N46</f>
        <v>-78</v>
      </c>
      <c r="Q46" s="52">
        <f t="shared" ref="Q46:Q53" si="33">IFERROR(O46/N46-1,0)</f>
        <v>-9.3919325707405577E-3</v>
      </c>
      <c r="R46" s="52">
        <f t="shared" ref="R46:R53" si="34">IFERROR(O46/J46-1,0)</f>
        <v>-0.12618162506638342</v>
      </c>
      <c r="S46" s="52">
        <f t="shared" ref="S46:S53" si="35">IFERROR(O46/E46-1,0)</f>
        <v>-2.9033400212439497E-2</v>
      </c>
      <c r="T46" s="52">
        <f t="shared" si="31"/>
        <v>0.5991988346686089</v>
      </c>
    </row>
    <row r="47" spans="1:20" x14ac:dyDescent="0.25">
      <c r="A47" s="50" t="s">
        <v>36</v>
      </c>
      <c r="B47" s="67">
        <v>1200</v>
      </c>
      <c r="C47" s="67">
        <v>1409</v>
      </c>
      <c r="D47" s="67">
        <v>1444</v>
      </c>
      <c r="E47" s="67">
        <v>1514</v>
      </c>
      <c r="F47" s="67">
        <v>1372</v>
      </c>
      <c r="G47" s="67">
        <v>1456</v>
      </c>
      <c r="H47" s="67">
        <v>1530</v>
      </c>
      <c r="I47" s="67">
        <v>1545</v>
      </c>
      <c r="J47" s="67">
        <v>1481</v>
      </c>
      <c r="K47" s="67">
        <v>1386</v>
      </c>
      <c r="L47" s="67">
        <v>1447</v>
      </c>
      <c r="M47" s="67">
        <v>1450</v>
      </c>
      <c r="N47" s="67">
        <v>1406</v>
      </c>
      <c r="O47" s="67">
        <v>1353</v>
      </c>
      <c r="P47" s="51">
        <f t="shared" si="32"/>
        <v>-53</v>
      </c>
      <c r="Q47" s="52">
        <f t="shared" si="33"/>
        <v>-3.7695590327169293E-2</v>
      </c>
      <c r="R47" s="52">
        <f t="shared" si="34"/>
        <v>-8.6428089128966934E-2</v>
      </c>
      <c r="S47" s="52">
        <f t="shared" si="35"/>
        <v>-0.10634081902245707</v>
      </c>
      <c r="T47" s="52">
        <f t="shared" si="31"/>
        <v>9.8543335761107062E-2</v>
      </c>
    </row>
    <row r="48" spans="1:20" s="49" customFormat="1" x14ac:dyDescent="0.25">
      <c r="A48" s="46" t="s">
        <v>5</v>
      </c>
      <c r="B48" s="66">
        <f t="shared" ref="B48:O48" si="36">B49+B50</f>
        <v>4718</v>
      </c>
      <c r="C48" s="66">
        <f t="shared" si="36"/>
        <v>4505</v>
      </c>
      <c r="D48" s="66">
        <f t="shared" si="36"/>
        <v>4287</v>
      </c>
      <c r="E48" s="66">
        <f t="shared" si="36"/>
        <v>4382</v>
      </c>
      <c r="F48" s="66">
        <f t="shared" si="36"/>
        <v>4295</v>
      </c>
      <c r="G48" s="66">
        <f t="shared" si="36"/>
        <v>4277</v>
      </c>
      <c r="H48" s="66">
        <f t="shared" si="36"/>
        <v>4208</v>
      </c>
      <c r="I48" s="66">
        <f t="shared" si="36"/>
        <v>4131</v>
      </c>
      <c r="J48" s="66">
        <f t="shared" si="36"/>
        <v>4051</v>
      </c>
      <c r="K48" s="66">
        <f t="shared" si="36"/>
        <v>4550</v>
      </c>
      <c r="L48" s="66">
        <f t="shared" si="36"/>
        <v>4712</v>
      </c>
      <c r="M48" s="66">
        <f t="shared" si="36"/>
        <v>4579</v>
      </c>
      <c r="N48" s="66">
        <f t="shared" si="36"/>
        <v>4257</v>
      </c>
      <c r="O48" s="66">
        <f t="shared" si="36"/>
        <v>4150</v>
      </c>
      <c r="P48" s="47">
        <f t="shared" si="32"/>
        <v>-107</v>
      </c>
      <c r="Q48" s="48">
        <f t="shared" si="33"/>
        <v>-2.5135071646699592E-2</v>
      </c>
      <c r="R48" s="48">
        <f t="shared" si="34"/>
        <v>2.4438410269069344E-2</v>
      </c>
      <c r="S48" s="48">
        <f t="shared" si="35"/>
        <v>-5.294386125057049E-2</v>
      </c>
      <c r="T48" s="48">
        <f t="shared" si="31"/>
        <v>0.30225782957028408</v>
      </c>
    </row>
    <row r="49" spans="1:20" x14ac:dyDescent="0.25">
      <c r="A49" s="50" t="s">
        <v>11</v>
      </c>
      <c r="B49" s="67">
        <v>4083</v>
      </c>
      <c r="C49" s="67">
        <v>3754</v>
      </c>
      <c r="D49" s="67">
        <v>3500</v>
      </c>
      <c r="E49" s="67">
        <v>3432</v>
      </c>
      <c r="F49" s="67">
        <v>3385</v>
      </c>
      <c r="G49" s="67">
        <v>3436</v>
      </c>
      <c r="H49" s="67">
        <v>3357</v>
      </c>
      <c r="I49" s="67">
        <v>3339</v>
      </c>
      <c r="J49" s="67">
        <v>3319</v>
      </c>
      <c r="K49" s="67">
        <v>3813</v>
      </c>
      <c r="L49" s="67">
        <v>3827</v>
      </c>
      <c r="M49" s="67">
        <v>3496</v>
      </c>
      <c r="N49" s="67">
        <v>3208</v>
      </c>
      <c r="O49" s="67">
        <v>3286</v>
      </c>
      <c r="P49" s="51">
        <f t="shared" si="32"/>
        <v>78</v>
      </c>
      <c r="Q49" s="52">
        <f t="shared" si="33"/>
        <v>2.4314214463840411E-2</v>
      </c>
      <c r="R49" s="52">
        <f t="shared" si="34"/>
        <v>-9.9427538415185479E-3</v>
      </c>
      <c r="S49" s="52">
        <f t="shared" si="35"/>
        <v>-4.2540792540792571E-2</v>
      </c>
      <c r="T49" s="52">
        <f t="shared" si="31"/>
        <v>0.23932993445010925</v>
      </c>
    </row>
    <row r="50" spans="1:20" x14ac:dyDescent="0.25">
      <c r="A50" s="50" t="s">
        <v>36</v>
      </c>
      <c r="B50" s="67">
        <v>635</v>
      </c>
      <c r="C50" s="67">
        <v>751</v>
      </c>
      <c r="D50" s="67">
        <v>787</v>
      </c>
      <c r="E50" s="67">
        <v>950</v>
      </c>
      <c r="F50" s="67">
        <v>910</v>
      </c>
      <c r="G50" s="67">
        <v>841</v>
      </c>
      <c r="H50" s="67">
        <v>851</v>
      </c>
      <c r="I50" s="67">
        <v>792</v>
      </c>
      <c r="J50" s="67">
        <v>732</v>
      </c>
      <c r="K50" s="67">
        <v>737</v>
      </c>
      <c r="L50" s="67">
        <v>885</v>
      </c>
      <c r="M50" s="67">
        <v>1083</v>
      </c>
      <c r="N50" s="67">
        <v>1049</v>
      </c>
      <c r="O50" s="67">
        <v>864</v>
      </c>
      <c r="P50" s="51">
        <f t="shared" si="32"/>
        <v>-185</v>
      </c>
      <c r="Q50" s="52">
        <f t="shared" si="33"/>
        <v>-0.17635843660629169</v>
      </c>
      <c r="R50" s="52">
        <f t="shared" si="34"/>
        <v>0.18032786885245899</v>
      </c>
      <c r="S50" s="52">
        <f t="shared" si="35"/>
        <v>-9.0526315789473677E-2</v>
      </c>
      <c r="T50" s="52">
        <f t="shared" si="31"/>
        <v>6.2927895120174798E-2</v>
      </c>
    </row>
    <row r="51" spans="1:20" x14ac:dyDescent="0.25">
      <c r="A51" s="53" t="s">
        <v>39</v>
      </c>
      <c r="B51" s="54">
        <f t="shared" ref="B51:O52" si="37">B46+B49</f>
        <v>12610</v>
      </c>
      <c r="C51" s="54">
        <f t="shared" si="37"/>
        <v>12111</v>
      </c>
      <c r="D51" s="54">
        <f t="shared" si="37"/>
        <v>11792</v>
      </c>
      <c r="E51" s="54">
        <f t="shared" si="37"/>
        <v>11905</v>
      </c>
      <c r="F51" s="54">
        <f t="shared" si="37"/>
        <v>12051</v>
      </c>
      <c r="G51" s="54">
        <f t="shared" si="37"/>
        <v>12473</v>
      </c>
      <c r="H51" s="54">
        <f t="shared" si="37"/>
        <v>12627</v>
      </c>
      <c r="I51" s="54">
        <f t="shared" si="37"/>
        <v>12895</v>
      </c>
      <c r="J51" s="54">
        <f t="shared" si="37"/>
        <v>12734</v>
      </c>
      <c r="K51" s="54">
        <f t="shared" si="37"/>
        <v>13039</v>
      </c>
      <c r="L51" s="54">
        <f>L46+L49</f>
        <v>12552</v>
      </c>
      <c r="M51" s="54">
        <f t="shared" si="37"/>
        <v>11976</v>
      </c>
      <c r="N51" s="54">
        <f t="shared" si="37"/>
        <v>11513</v>
      </c>
      <c r="O51" s="54">
        <f t="shared" si="37"/>
        <v>11513</v>
      </c>
      <c r="P51" s="54">
        <f t="shared" si="32"/>
        <v>0</v>
      </c>
      <c r="Q51" s="55">
        <f t="shared" si="33"/>
        <v>0</v>
      </c>
      <c r="R51" s="55">
        <f t="shared" si="34"/>
        <v>-9.5885032197267184E-2</v>
      </c>
      <c r="S51" s="55">
        <f t="shared" si="35"/>
        <v>-3.2927341453170889E-2</v>
      </c>
      <c r="T51" s="55">
        <f t="shared" si="31"/>
        <v>0.8385287691187181</v>
      </c>
    </row>
    <row r="52" spans="1:20" x14ac:dyDescent="0.25">
      <c r="A52" s="53" t="s">
        <v>40</v>
      </c>
      <c r="B52" s="54">
        <f t="shared" si="37"/>
        <v>1835</v>
      </c>
      <c r="C52" s="54">
        <f t="shared" si="37"/>
        <v>2160</v>
      </c>
      <c r="D52" s="54">
        <f t="shared" si="37"/>
        <v>2231</v>
      </c>
      <c r="E52" s="54">
        <f t="shared" si="37"/>
        <v>2464</v>
      </c>
      <c r="F52" s="54">
        <f t="shared" si="37"/>
        <v>2282</v>
      </c>
      <c r="G52" s="54">
        <f t="shared" si="37"/>
        <v>2297</v>
      </c>
      <c r="H52" s="54">
        <f t="shared" si="37"/>
        <v>2381</v>
      </c>
      <c r="I52" s="54">
        <f t="shared" si="37"/>
        <v>2337</v>
      </c>
      <c r="J52" s="54">
        <f t="shared" si="37"/>
        <v>2213</v>
      </c>
      <c r="K52" s="54">
        <f t="shared" si="37"/>
        <v>2123</v>
      </c>
      <c r="L52" s="54">
        <f>L47+L50</f>
        <v>2332</v>
      </c>
      <c r="M52" s="54">
        <f t="shared" si="37"/>
        <v>2533</v>
      </c>
      <c r="N52" s="54">
        <f t="shared" si="37"/>
        <v>2455</v>
      </c>
      <c r="O52" s="54">
        <f t="shared" si="37"/>
        <v>2217</v>
      </c>
      <c r="P52" s="54">
        <f t="shared" si="32"/>
        <v>-238</v>
      </c>
      <c r="Q52" s="55">
        <f t="shared" si="33"/>
        <v>-9.6945010183299374E-2</v>
      </c>
      <c r="R52" s="55">
        <f t="shared" si="34"/>
        <v>1.8075011296883048E-3</v>
      </c>
      <c r="S52" s="55">
        <f t="shared" si="35"/>
        <v>-0.10024350649350644</v>
      </c>
      <c r="T52" s="55">
        <f t="shared" si="31"/>
        <v>0.16147123088128187</v>
      </c>
    </row>
    <row r="53" spans="1:20" ht="15.75" thickBot="1" x14ac:dyDescent="0.3">
      <c r="A53" s="56" t="s">
        <v>6</v>
      </c>
      <c r="B53" s="57">
        <f t="shared" ref="B53:O53" si="38">B51+B52</f>
        <v>14445</v>
      </c>
      <c r="C53" s="57">
        <f t="shared" si="38"/>
        <v>14271</v>
      </c>
      <c r="D53" s="57">
        <f t="shared" si="38"/>
        <v>14023</v>
      </c>
      <c r="E53" s="57">
        <f t="shared" si="38"/>
        <v>14369</v>
      </c>
      <c r="F53" s="57">
        <f t="shared" si="38"/>
        <v>14333</v>
      </c>
      <c r="G53" s="57">
        <f t="shared" si="38"/>
        <v>14770</v>
      </c>
      <c r="H53" s="57">
        <f t="shared" si="38"/>
        <v>15008</v>
      </c>
      <c r="I53" s="57">
        <f t="shared" si="38"/>
        <v>15232</v>
      </c>
      <c r="J53" s="57">
        <f t="shared" si="38"/>
        <v>14947</v>
      </c>
      <c r="K53" s="57">
        <f t="shared" si="38"/>
        <v>15162</v>
      </c>
      <c r="L53" s="57">
        <f t="shared" si="38"/>
        <v>14884</v>
      </c>
      <c r="M53" s="57">
        <f t="shared" si="38"/>
        <v>14509</v>
      </c>
      <c r="N53" s="57">
        <f t="shared" si="38"/>
        <v>13968</v>
      </c>
      <c r="O53" s="57">
        <f t="shared" si="38"/>
        <v>13730</v>
      </c>
      <c r="P53" s="57">
        <f t="shared" si="32"/>
        <v>-238</v>
      </c>
      <c r="Q53" s="58">
        <f t="shared" si="33"/>
        <v>-1.7038946162657553E-2</v>
      </c>
      <c r="R53" s="58">
        <f t="shared" si="34"/>
        <v>-8.1421020940656952E-2</v>
      </c>
      <c r="S53" s="58">
        <f t="shared" si="35"/>
        <v>-4.4470735611385592E-2</v>
      </c>
      <c r="T53" s="58">
        <f t="shared" si="31"/>
        <v>1</v>
      </c>
    </row>
    <row r="54" spans="1:20" x14ac:dyDescent="0.25">
      <c r="A54" s="37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</row>
    <row r="55" spans="1:20" ht="51" customHeight="1" x14ac:dyDescent="0.25">
      <c r="A55" s="43" t="s">
        <v>42</v>
      </c>
      <c r="B55" s="44" t="s">
        <v>29</v>
      </c>
      <c r="C55" s="44" t="s">
        <v>28</v>
      </c>
      <c r="D55" s="44" t="s">
        <v>27</v>
      </c>
      <c r="E55" s="45" t="s">
        <v>26</v>
      </c>
      <c r="F55" s="45" t="s">
        <v>25</v>
      </c>
      <c r="G55" s="45" t="s">
        <v>24</v>
      </c>
      <c r="H55" s="45" t="s">
        <v>23</v>
      </c>
      <c r="I55" s="45" t="s">
        <v>22</v>
      </c>
      <c r="J55" s="45" t="s">
        <v>21</v>
      </c>
      <c r="K55" s="45" t="s">
        <v>20</v>
      </c>
      <c r="L55" s="45" t="s">
        <v>19</v>
      </c>
      <c r="M55" s="45" t="s">
        <v>18</v>
      </c>
      <c r="N55" s="45" t="s">
        <v>17</v>
      </c>
      <c r="O55" s="45" t="s">
        <v>9</v>
      </c>
      <c r="P55" s="45" t="s">
        <v>31</v>
      </c>
      <c r="Q55" s="45" t="s">
        <v>32</v>
      </c>
      <c r="R55" s="45" t="s">
        <v>33</v>
      </c>
      <c r="S55" s="45" t="s">
        <v>34</v>
      </c>
      <c r="T55" s="45" t="s">
        <v>35</v>
      </c>
    </row>
    <row r="56" spans="1:20" s="49" customFormat="1" x14ac:dyDescent="0.25">
      <c r="A56" s="46" t="s">
        <v>4</v>
      </c>
      <c r="B56" s="66">
        <f t="shared" ref="B56:O56" si="39">B57+B58</f>
        <v>409</v>
      </c>
      <c r="C56" s="66">
        <f t="shared" si="39"/>
        <v>487</v>
      </c>
      <c r="D56" s="66">
        <f t="shared" si="39"/>
        <v>433</v>
      </c>
      <c r="E56" s="66">
        <f t="shared" si="39"/>
        <v>466</v>
      </c>
      <c r="F56" s="66">
        <f t="shared" si="39"/>
        <v>513</v>
      </c>
      <c r="G56" s="66">
        <f t="shared" si="39"/>
        <v>479</v>
      </c>
      <c r="H56" s="66">
        <f t="shared" si="39"/>
        <v>494</v>
      </c>
      <c r="I56" s="66">
        <f t="shared" si="39"/>
        <v>528</v>
      </c>
      <c r="J56" s="66">
        <f t="shared" si="39"/>
        <v>511</v>
      </c>
      <c r="K56" s="66">
        <f t="shared" si="39"/>
        <v>470</v>
      </c>
      <c r="L56" s="66">
        <f t="shared" si="39"/>
        <v>443</v>
      </c>
      <c r="M56" s="66">
        <f t="shared" si="39"/>
        <v>485</v>
      </c>
      <c r="N56" s="66">
        <f t="shared" si="39"/>
        <v>507</v>
      </c>
      <c r="O56" s="66">
        <f t="shared" si="39"/>
        <v>475</v>
      </c>
      <c r="P56" s="47">
        <f>O56-N56</f>
        <v>-32</v>
      </c>
      <c r="Q56" s="48">
        <f>IFERROR(O56/N56-1,0)</f>
        <v>-6.311637080867849E-2</v>
      </c>
      <c r="R56" s="48">
        <f>IFERROR(O56/J56-1,0)</f>
        <v>-7.0450097847358117E-2</v>
      </c>
      <c r="S56" s="48">
        <f>IFERROR(O56/E56-1,0)</f>
        <v>1.93133047210301E-2</v>
      </c>
      <c r="T56" s="48">
        <f t="shared" ref="T56:T64" si="40">O56/$O$64</f>
        <v>0.10432681748297826</v>
      </c>
    </row>
    <row r="57" spans="1:20" x14ac:dyDescent="0.25">
      <c r="A57" s="50" t="s">
        <v>11</v>
      </c>
      <c r="B57" s="67">
        <v>379</v>
      </c>
      <c r="C57" s="67">
        <v>458</v>
      </c>
      <c r="D57" s="67">
        <v>401</v>
      </c>
      <c r="E57" s="67">
        <v>430</v>
      </c>
      <c r="F57" s="67">
        <v>470</v>
      </c>
      <c r="G57" s="67">
        <v>426</v>
      </c>
      <c r="H57" s="67">
        <v>457</v>
      </c>
      <c r="I57" s="67">
        <v>479</v>
      </c>
      <c r="J57" s="67">
        <v>483</v>
      </c>
      <c r="K57" s="67">
        <v>438</v>
      </c>
      <c r="L57" s="67">
        <v>408</v>
      </c>
      <c r="M57" s="67">
        <v>442</v>
      </c>
      <c r="N57" s="67">
        <v>446</v>
      </c>
      <c r="O57" s="67">
        <v>414</v>
      </c>
      <c r="P57" s="51">
        <f t="shared" ref="P57:P64" si="41">O57-N57</f>
        <v>-32</v>
      </c>
      <c r="Q57" s="52">
        <f t="shared" ref="Q57:Q64" si="42">IFERROR(O57/N57-1,0)</f>
        <v>-7.1748878923766801E-2</v>
      </c>
      <c r="R57" s="52">
        <f t="shared" ref="R57:R64" si="43">IFERROR(O57/J57-1,0)</f>
        <v>-0.1428571428571429</v>
      </c>
      <c r="S57" s="52">
        <f t="shared" ref="S57:S64" si="44">IFERROR(O57/E57-1,0)</f>
        <v>-3.7209302325581395E-2</v>
      </c>
      <c r="T57" s="52">
        <f t="shared" si="40"/>
        <v>9.0929057764111573E-2</v>
      </c>
    </row>
    <row r="58" spans="1:20" x14ac:dyDescent="0.25">
      <c r="A58" s="50" t="s">
        <v>36</v>
      </c>
      <c r="B58" s="67">
        <v>30</v>
      </c>
      <c r="C58" s="67">
        <v>29</v>
      </c>
      <c r="D58" s="67">
        <v>32</v>
      </c>
      <c r="E58" s="67">
        <v>36</v>
      </c>
      <c r="F58" s="67">
        <v>43</v>
      </c>
      <c r="G58" s="67">
        <v>53</v>
      </c>
      <c r="H58" s="67">
        <v>37</v>
      </c>
      <c r="I58" s="67">
        <v>49</v>
      </c>
      <c r="J58" s="67">
        <v>28</v>
      </c>
      <c r="K58" s="67">
        <v>32</v>
      </c>
      <c r="L58" s="67">
        <v>35</v>
      </c>
      <c r="M58" s="67">
        <v>43</v>
      </c>
      <c r="N58" s="67">
        <v>61</v>
      </c>
      <c r="O58" s="67">
        <v>61</v>
      </c>
      <c r="P58" s="51">
        <f t="shared" si="41"/>
        <v>0</v>
      </c>
      <c r="Q58" s="52">
        <f t="shared" si="42"/>
        <v>0</v>
      </c>
      <c r="R58" s="52">
        <f t="shared" si="43"/>
        <v>1.1785714285714284</v>
      </c>
      <c r="S58" s="52">
        <f t="shared" si="44"/>
        <v>0.69444444444444442</v>
      </c>
      <c r="T58" s="52">
        <f t="shared" si="40"/>
        <v>1.3397759718866682E-2</v>
      </c>
    </row>
    <row r="59" spans="1:20" s="49" customFormat="1" x14ac:dyDescent="0.25">
      <c r="A59" s="46" t="s">
        <v>5</v>
      </c>
      <c r="B59" s="66">
        <f t="shared" ref="B59:O59" si="45">B60+B61</f>
        <v>3147</v>
      </c>
      <c r="C59" s="66">
        <f t="shared" si="45"/>
        <v>3207</v>
      </c>
      <c r="D59" s="66">
        <f t="shared" si="45"/>
        <v>3273</v>
      </c>
      <c r="E59" s="66">
        <f t="shared" si="45"/>
        <v>3435</v>
      </c>
      <c r="F59" s="66">
        <f t="shared" si="45"/>
        <v>3571</v>
      </c>
      <c r="G59" s="66">
        <f t="shared" si="45"/>
        <v>3688</v>
      </c>
      <c r="H59" s="66">
        <f t="shared" si="45"/>
        <v>3770</v>
      </c>
      <c r="I59" s="66">
        <f t="shared" si="45"/>
        <v>3798</v>
      </c>
      <c r="J59" s="66">
        <f t="shared" si="45"/>
        <v>3781</v>
      </c>
      <c r="K59" s="66">
        <f t="shared" si="45"/>
        <v>4052</v>
      </c>
      <c r="L59" s="66">
        <f t="shared" si="45"/>
        <v>4068</v>
      </c>
      <c r="M59" s="66">
        <f t="shared" si="45"/>
        <v>3990</v>
      </c>
      <c r="N59" s="66">
        <f t="shared" si="45"/>
        <v>3987</v>
      </c>
      <c r="O59" s="66">
        <f t="shared" si="45"/>
        <v>4078</v>
      </c>
      <c r="P59" s="47">
        <f t="shared" si="41"/>
        <v>91</v>
      </c>
      <c r="Q59" s="48">
        <f t="shared" si="42"/>
        <v>2.2824178580386212E-2</v>
      </c>
      <c r="R59" s="48">
        <f t="shared" si="43"/>
        <v>7.8550647976725729E-2</v>
      </c>
      <c r="S59" s="48">
        <f t="shared" si="44"/>
        <v>0.18719068413391549</v>
      </c>
      <c r="T59" s="48">
        <f t="shared" si="40"/>
        <v>0.89567318251702177</v>
      </c>
    </row>
    <row r="60" spans="1:20" x14ac:dyDescent="0.25">
      <c r="A60" s="50" t="s">
        <v>11</v>
      </c>
      <c r="B60" s="67">
        <v>2634</v>
      </c>
      <c r="C60" s="67">
        <v>2653</v>
      </c>
      <c r="D60" s="67">
        <v>2721</v>
      </c>
      <c r="E60" s="67">
        <v>2786</v>
      </c>
      <c r="F60" s="67">
        <v>2873</v>
      </c>
      <c r="G60" s="67">
        <v>2981</v>
      </c>
      <c r="H60" s="67">
        <v>3021</v>
      </c>
      <c r="I60" s="67">
        <v>2997</v>
      </c>
      <c r="J60" s="67">
        <v>2935</v>
      </c>
      <c r="K60" s="67">
        <v>3074</v>
      </c>
      <c r="L60" s="67">
        <v>3069</v>
      </c>
      <c r="M60" s="67">
        <v>3011</v>
      </c>
      <c r="N60" s="67">
        <v>3004</v>
      </c>
      <c r="O60" s="67">
        <v>3059</v>
      </c>
      <c r="P60" s="51">
        <f t="shared" si="41"/>
        <v>55</v>
      </c>
      <c r="Q60" s="52">
        <f t="shared" si="42"/>
        <v>1.8308921438082493E-2</v>
      </c>
      <c r="R60" s="52">
        <f t="shared" si="43"/>
        <v>4.2248722316865495E-2</v>
      </c>
      <c r="S60" s="52">
        <f t="shared" si="44"/>
        <v>9.7989949748743754E-2</v>
      </c>
      <c r="T60" s="52">
        <f t="shared" si="40"/>
        <v>0.67186470459037995</v>
      </c>
    </row>
    <row r="61" spans="1:20" x14ac:dyDescent="0.25">
      <c r="A61" s="50" t="s">
        <v>36</v>
      </c>
      <c r="B61" s="67">
        <v>513</v>
      </c>
      <c r="C61" s="67">
        <v>554</v>
      </c>
      <c r="D61" s="67">
        <v>552</v>
      </c>
      <c r="E61" s="67">
        <v>649</v>
      </c>
      <c r="F61" s="67">
        <v>698</v>
      </c>
      <c r="G61" s="67">
        <v>707</v>
      </c>
      <c r="H61" s="67">
        <v>749</v>
      </c>
      <c r="I61" s="67">
        <v>801</v>
      </c>
      <c r="J61" s="67">
        <v>846</v>
      </c>
      <c r="K61" s="67">
        <v>978</v>
      </c>
      <c r="L61" s="67">
        <v>999</v>
      </c>
      <c r="M61" s="67">
        <v>979</v>
      </c>
      <c r="N61" s="67">
        <v>983</v>
      </c>
      <c r="O61" s="67">
        <v>1019</v>
      </c>
      <c r="P61" s="51">
        <f t="shared" si="41"/>
        <v>36</v>
      </c>
      <c r="Q61" s="52">
        <f t="shared" si="42"/>
        <v>3.6622583926754881E-2</v>
      </c>
      <c r="R61" s="52">
        <f t="shared" si="43"/>
        <v>0.20449172576832142</v>
      </c>
      <c r="S61" s="52">
        <f t="shared" si="44"/>
        <v>0.57010785824345156</v>
      </c>
      <c r="T61" s="52">
        <f t="shared" si="40"/>
        <v>0.22380847792664177</v>
      </c>
    </row>
    <row r="62" spans="1:20" x14ac:dyDescent="0.25">
      <c r="A62" s="53" t="s">
        <v>39</v>
      </c>
      <c r="B62" s="54">
        <f t="shared" ref="B62:K63" si="46">B57+B60</f>
        <v>3013</v>
      </c>
      <c r="C62" s="54">
        <f t="shared" si="46"/>
        <v>3111</v>
      </c>
      <c r="D62" s="54">
        <f t="shared" si="46"/>
        <v>3122</v>
      </c>
      <c r="E62" s="54">
        <f t="shared" si="46"/>
        <v>3216</v>
      </c>
      <c r="F62" s="54">
        <f t="shared" si="46"/>
        <v>3343</v>
      </c>
      <c r="G62" s="54">
        <f t="shared" si="46"/>
        <v>3407</v>
      </c>
      <c r="H62" s="54">
        <f t="shared" si="46"/>
        <v>3478</v>
      </c>
      <c r="I62" s="54">
        <f t="shared" si="46"/>
        <v>3476</v>
      </c>
      <c r="J62" s="54">
        <f t="shared" si="46"/>
        <v>3418</v>
      </c>
      <c r="K62" s="54">
        <f t="shared" si="46"/>
        <v>3512</v>
      </c>
      <c r="L62" s="54">
        <f>L57+L60</f>
        <v>3477</v>
      </c>
      <c r="M62" s="54">
        <f>M57+M60</f>
        <v>3453</v>
      </c>
      <c r="N62" s="54">
        <f t="shared" ref="N62:O63" si="47">N57+N60</f>
        <v>3450</v>
      </c>
      <c r="O62" s="54">
        <f t="shared" si="47"/>
        <v>3473</v>
      </c>
      <c r="P62" s="54">
        <f t="shared" si="41"/>
        <v>23</v>
      </c>
      <c r="Q62" s="55">
        <f t="shared" si="42"/>
        <v>6.6666666666665986E-3</v>
      </c>
      <c r="R62" s="55">
        <f t="shared" si="43"/>
        <v>1.6091281451140915E-2</v>
      </c>
      <c r="S62" s="55">
        <f t="shared" si="44"/>
        <v>7.9912935323383172E-2</v>
      </c>
      <c r="T62" s="55">
        <f t="shared" si="40"/>
        <v>0.76279376235449159</v>
      </c>
    </row>
    <row r="63" spans="1:20" x14ac:dyDescent="0.25">
      <c r="A63" s="53" t="s">
        <v>40</v>
      </c>
      <c r="B63" s="54">
        <f t="shared" si="46"/>
        <v>543</v>
      </c>
      <c r="C63" s="54">
        <f t="shared" si="46"/>
        <v>583</v>
      </c>
      <c r="D63" s="54">
        <f t="shared" si="46"/>
        <v>584</v>
      </c>
      <c r="E63" s="54">
        <f t="shared" si="46"/>
        <v>685</v>
      </c>
      <c r="F63" s="54">
        <f t="shared" si="46"/>
        <v>741</v>
      </c>
      <c r="G63" s="54">
        <f t="shared" si="46"/>
        <v>760</v>
      </c>
      <c r="H63" s="54">
        <f t="shared" si="46"/>
        <v>786</v>
      </c>
      <c r="I63" s="54">
        <f t="shared" si="46"/>
        <v>850</v>
      </c>
      <c r="J63" s="54">
        <f t="shared" si="46"/>
        <v>874</v>
      </c>
      <c r="K63" s="54">
        <f t="shared" si="46"/>
        <v>1010</v>
      </c>
      <c r="L63" s="54">
        <f>L58+L61</f>
        <v>1034</v>
      </c>
      <c r="M63" s="54">
        <f>M58+M61</f>
        <v>1022</v>
      </c>
      <c r="N63" s="54">
        <f t="shared" si="47"/>
        <v>1044</v>
      </c>
      <c r="O63" s="54">
        <f t="shared" si="47"/>
        <v>1080</v>
      </c>
      <c r="P63" s="54">
        <f t="shared" si="41"/>
        <v>36</v>
      </c>
      <c r="Q63" s="55">
        <f t="shared" si="42"/>
        <v>3.4482758620689724E-2</v>
      </c>
      <c r="R63" s="55">
        <f t="shared" si="43"/>
        <v>0.23569794050343251</v>
      </c>
      <c r="S63" s="55">
        <f t="shared" si="44"/>
        <v>0.57664233576642343</v>
      </c>
      <c r="T63" s="55">
        <f t="shared" si="40"/>
        <v>0.23720623764550847</v>
      </c>
    </row>
    <row r="64" spans="1:20" ht="15.75" thickBot="1" x14ac:dyDescent="0.3">
      <c r="A64" s="56" t="s">
        <v>6</v>
      </c>
      <c r="B64" s="57">
        <f t="shared" ref="B64:O64" si="48">B62+B63</f>
        <v>3556</v>
      </c>
      <c r="C64" s="57">
        <f t="shared" si="48"/>
        <v>3694</v>
      </c>
      <c r="D64" s="57">
        <f t="shared" si="48"/>
        <v>3706</v>
      </c>
      <c r="E64" s="57">
        <f t="shared" si="48"/>
        <v>3901</v>
      </c>
      <c r="F64" s="57">
        <f t="shared" si="48"/>
        <v>4084</v>
      </c>
      <c r="G64" s="57">
        <f t="shared" si="48"/>
        <v>4167</v>
      </c>
      <c r="H64" s="57">
        <f t="shared" si="48"/>
        <v>4264</v>
      </c>
      <c r="I64" s="57">
        <f t="shared" si="48"/>
        <v>4326</v>
      </c>
      <c r="J64" s="57">
        <f t="shared" si="48"/>
        <v>4292</v>
      </c>
      <c r="K64" s="57">
        <f t="shared" si="48"/>
        <v>4522</v>
      </c>
      <c r="L64" s="57">
        <f t="shared" si="48"/>
        <v>4511</v>
      </c>
      <c r="M64" s="57">
        <f t="shared" si="48"/>
        <v>4475</v>
      </c>
      <c r="N64" s="57">
        <f t="shared" si="48"/>
        <v>4494</v>
      </c>
      <c r="O64" s="57">
        <f t="shared" si="48"/>
        <v>4553</v>
      </c>
      <c r="P64" s="57">
        <f t="shared" si="41"/>
        <v>59</v>
      </c>
      <c r="Q64" s="58">
        <f t="shared" si="42"/>
        <v>1.3128615932354259E-2</v>
      </c>
      <c r="R64" s="58">
        <f t="shared" si="43"/>
        <v>6.0810810810810745E-2</v>
      </c>
      <c r="S64" s="58">
        <f t="shared" si="44"/>
        <v>0.16713663163291459</v>
      </c>
      <c r="T64" s="58">
        <f t="shared" si="40"/>
        <v>1</v>
      </c>
    </row>
    <row r="65" spans="8:15" x14ac:dyDescent="0.25">
      <c r="H65" s="73"/>
      <c r="I65" s="73"/>
      <c r="J65" s="73"/>
      <c r="K65" s="73"/>
      <c r="L65" s="73"/>
      <c r="M65" s="73"/>
      <c r="N65" s="73"/>
      <c r="O65" s="73"/>
    </row>
  </sheetData>
  <phoneticPr fontId="15" type="noConversion"/>
  <pageMargins left="0.7" right="0.7" top="0.75" bottom="0.75" header="0.3" footer="0.3"/>
  <pageSetup scale="54" fitToHeight="0" orientation="landscape" r:id="rId1"/>
  <headerFooter>
    <oddFooter>&amp;LTable prepared by CU System Institutional Research (ir@cu.edu)</oddFooter>
  </headerFooter>
  <rowBreaks count="1" manualBreakCount="1">
    <brk id="43" max="19" man="1"/>
  </rowBreaks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CCE96-F760-4F64-9CCF-00C97779792F}">
  <dimension ref="A1:I229"/>
  <sheetViews>
    <sheetView view="pageBreakPreview" zoomScale="90" zoomScaleNormal="100" zoomScaleSheetLayoutView="90" workbookViewId="0"/>
  </sheetViews>
  <sheetFormatPr defaultColWidth="9.140625" defaultRowHeight="12" x14ac:dyDescent="0.2"/>
  <cols>
    <col min="1" max="1" width="15.140625" style="2" customWidth="1"/>
    <col min="2" max="2" width="14.5703125" style="2" customWidth="1"/>
    <col min="3" max="8" width="8.42578125" style="2" customWidth="1"/>
    <col min="9" max="9" width="10" style="2" bestFit="1" customWidth="1"/>
    <col min="10" max="16384" width="9.140625" style="2"/>
  </cols>
  <sheetData>
    <row r="1" spans="1:8" ht="18" customHeight="1" x14ac:dyDescent="0.25">
      <c r="A1" s="1" t="s">
        <v>0</v>
      </c>
    </row>
    <row r="2" spans="1:8" ht="18" customHeight="1" x14ac:dyDescent="0.2">
      <c r="A2" s="74" t="s">
        <v>1</v>
      </c>
      <c r="B2" s="75"/>
      <c r="C2" s="75"/>
      <c r="D2" s="75"/>
      <c r="E2" s="75"/>
      <c r="F2" s="75"/>
      <c r="G2" s="75"/>
      <c r="H2" s="75"/>
    </row>
    <row r="3" spans="1:8" ht="18" customHeight="1" x14ac:dyDescent="0.2">
      <c r="A3" s="78" t="s">
        <v>43</v>
      </c>
      <c r="B3" s="78"/>
      <c r="C3" s="78"/>
      <c r="D3" s="78"/>
      <c r="E3" s="78"/>
      <c r="F3" s="78"/>
      <c r="G3" s="78"/>
      <c r="H3" s="78"/>
    </row>
    <row r="4" spans="1:8" ht="19.5" customHeight="1" x14ac:dyDescent="0.25">
      <c r="A4" s="4" t="s">
        <v>2</v>
      </c>
      <c r="B4" s="5" t="s">
        <v>3</v>
      </c>
      <c r="C4" s="76" t="s">
        <v>4</v>
      </c>
      <c r="D4" s="76"/>
      <c r="E4" s="76" t="s">
        <v>5</v>
      </c>
      <c r="F4" s="76"/>
      <c r="G4" s="76" t="s">
        <v>6</v>
      </c>
      <c r="H4" s="77"/>
    </row>
    <row r="5" spans="1:8" ht="19.5" customHeight="1" x14ac:dyDescent="0.25">
      <c r="A5" s="6"/>
      <c r="B5" s="7"/>
      <c r="C5" s="8" t="s">
        <v>7</v>
      </c>
      <c r="D5" s="8" t="s">
        <v>8</v>
      </c>
      <c r="E5" s="8" t="s">
        <v>7</v>
      </c>
      <c r="F5" s="8" t="s">
        <v>8</v>
      </c>
      <c r="G5" s="8" t="s">
        <v>7</v>
      </c>
      <c r="H5" s="9" t="s">
        <v>8</v>
      </c>
    </row>
    <row r="6" spans="1:8" ht="15.75" customHeight="1" x14ac:dyDescent="0.25">
      <c r="A6" s="10" t="s">
        <v>9</v>
      </c>
      <c r="B6" s="11"/>
      <c r="C6" s="11"/>
      <c r="D6" s="11"/>
      <c r="E6" s="11"/>
      <c r="F6" s="11"/>
      <c r="G6" s="11"/>
      <c r="H6" s="12"/>
    </row>
    <row r="7" spans="1:8" ht="12.75" customHeight="1" x14ac:dyDescent="0.2">
      <c r="A7" s="13" t="s">
        <v>10</v>
      </c>
      <c r="B7" s="3" t="s">
        <v>6</v>
      </c>
      <c r="C7" s="14">
        <f>SUM(C8,C9)</f>
        <v>32244</v>
      </c>
      <c r="D7" s="15">
        <f>D8+D9</f>
        <v>1</v>
      </c>
      <c r="E7" s="14">
        <f>SUM(E8,E9)</f>
        <v>6555</v>
      </c>
      <c r="F7" s="16">
        <f>F8+F9</f>
        <v>1</v>
      </c>
      <c r="G7" s="17">
        <f>G8+G9</f>
        <v>38799</v>
      </c>
      <c r="H7" s="18">
        <f>G7/G7</f>
        <v>1</v>
      </c>
    </row>
    <row r="8" spans="1:8" ht="12.75" customHeight="1" x14ac:dyDescent="0.2">
      <c r="A8" s="19"/>
      <c r="B8" s="3" t="s">
        <v>11</v>
      </c>
      <c r="C8" s="20">
        <v>18505</v>
      </c>
      <c r="D8" s="21">
        <f>C8/C7</f>
        <v>0.57390522267708721</v>
      </c>
      <c r="E8" s="20">
        <v>3770</v>
      </c>
      <c r="F8" s="22">
        <f>E8/E7</f>
        <v>0.57513348588863467</v>
      </c>
      <c r="G8" s="23">
        <f>C8+E8</f>
        <v>22275</v>
      </c>
      <c r="H8" s="24">
        <f>G8/G7</f>
        <v>0.57411273486430059</v>
      </c>
    </row>
    <row r="9" spans="1:8" ht="12.75" customHeight="1" x14ac:dyDescent="0.2">
      <c r="A9" s="25"/>
      <c r="B9" s="26" t="s">
        <v>12</v>
      </c>
      <c r="C9" s="27">
        <v>13739</v>
      </c>
      <c r="D9" s="28">
        <f>C9/C7</f>
        <v>0.42609477732291279</v>
      </c>
      <c r="E9" s="27">
        <v>2785</v>
      </c>
      <c r="F9" s="29">
        <f>E9/E7</f>
        <v>0.42486651411136539</v>
      </c>
      <c r="G9" s="30">
        <f>C9+E9</f>
        <v>16524</v>
      </c>
      <c r="H9" s="31">
        <f>G9/G7</f>
        <v>0.42588726513569936</v>
      </c>
    </row>
    <row r="10" spans="1:8" ht="12.75" customHeight="1" x14ac:dyDescent="0.2">
      <c r="A10" s="19" t="s">
        <v>13</v>
      </c>
      <c r="B10" s="3" t="s">
        <v>6</v>
      </c>
      <c r="C10" s="14">
        <f>SUM(C11,C12)</f>
        <v>8682</v>
      </c>
      <c r="D10" s="15">
        <f>D11+D12</f>
        <v>1</v>
      </c>
      <c r="E10" s="14">
        <f>SUM(E11,E12)</f>
        <v>1944</v>
      </c>
      <c r="F10" s="16">
        <f>F11+F12</f>
        <v>1</v>
      </c>
      <c r="G10" s="17">
        <f>G11+G12</f>
        <v>10626</v>
      </c>
      <c r="H10" s="18">
        <f>G10/G10</f>
        <v>1</v>
      </c>
    </row>
    <row r="11" spans="1:8" ht="12.75" customHeight="1" x14ac:dyDescent="0.2">
      <c r="A11" s="19"/>
      <c r="B11" s="3" t="s">
        <v>11</v>
      </c>
      <c r="C11" s="20">
        <v>7462</v>
      </c>
      <c r="D11" s="21">
        <f>C11/C10</f>
        <v>0.8594793826307302</v>
      </c>
      <c r="E11" s="20">
        <v>1655</v>
      </c>
      <c r="F11" s="22">
        <f>E11/E10</f>
        <v>0.85133744855967075</v>
      </c>
      <c r="G11" s="23">
        <f>C11+E11</f>
        <v>9117</v>
      </c>
      <c r="H11" s="24">
        <f>G11/G10</f>
        <v>0.8579898362507058</v>
      </c>
    </row>
    <row r="12" spans="1:8" ht="12.75" customHeight="1" x14ac:dyDescent="0.2">
      <c r="A12" s="25"/>
      <c r="B12" s="26" t="s">
        <v>12</v>
      </c>
      <c r="C12" s="27">
        <v>1220</v>
      </c>
      <c r="D12" s="28">
        <f>C12/C10</f>
        <v>0.14052061736926974</v>
      </c>
      <c r="E12" s="27">
        <v>289</v>
      </c>
      <c r="F12" s="29">
        <f>E12/E10</f>
        <v>0.14866255144032922</v>
      </c>
      <c r="G12" s="30">
        <f>C12+E12</f>
        <v>1509</v>
      </c>
      <c r="H12" s="31">
        <f>G12/G10</f>
        <v>0.14201016374929418</v>
      </c>
    </row>
    <row r="13" spans="1:8" ht="12.75" customHeight="1" x14ac:dyDescent="0.2">
      <c r="A13" s="19" t="s">
        <v>14</v>
      </c>
      <c r="B13" s="3" t="s">
        <v>6</v>
      </c>
      <c r="C13" s="14">
        <f>SUM(C14,C15)</f>
        <v>9580</v>
      </c>
      <c r="D13" s="15">
        <f>D14+D15</f>
        <v>1</v>
      </c>
      <c r="E13" s="14">
        <f>SUM(E14,E15)</f>
        <v>4150</v>
      </c>
      <c r="F13" s="16">
        <f>F14+F15</f>
        <v>1</v>
      </c>
      <c r="G13" s="17">
        <f>G14+G15</f>
        <v>13730</v>
      </c>
      <c r="H13" s="18">
        <f>G13/G13</f>
        <v>1</v>
      </c>
    </row>
    <row r="14" spans="1:8" ht="12.75" customHeight="1" x14ac:dyDescent="0.2">
      <c r="A14" s="19"/>
      <c r="B14" s="3" t="s">
        <v>11</v>
      </c>
      <c r="C14" s="20">
        <v>8227</v>
      </c>
      <c r="D14" s="21">
        <f>C14/C13</f>
        <v>0.85876826722338206</v>
      </c>
      <c r="E14" s="20">
        <v>3286</v>
      </c>
      <c r="F14" s="22">
        <f>E14/E13</f>
        <v>0.79180722891566269</v>
      </c>
      <c r="G14" s="23">
        <f>C14+E14</f>
        <v>11513</v>
      </c>
      <c r="H14" s="24">
        <f>G14/G13</f>
        <v>0.8385287691187181</v>
      </c>
    </row>
    <row r="15" spans="1:8" ht="12.75" customHeight="1" x14ac:dyDescent="0.2">
      <c r="A15" s="25"/>
      <c r="B15" s="26" t="s">
        <v>12</v>
      </c>
      <c r="C15" s="27">
        <v>1353</v>
      </c>
      <c r="D15" s="28">
        <f>C15/C13</f>
        <v>0.14123173277661796</v>
      </c>
      <c r="E15" s="27">
        <v>864</v>
      </c>
      <c r="F15" s="29">
        <f>E15/E13</f>
        <v>0.20819277108433734</v>
      </c>
      <c r="G15" s="30">
        <f>C15+E15</f>
        <v>2217</v>
      </c>
      <c r="H15" s="31">
        <f>G15/G13</f>
        <v>0.16147123088128187</v>
      </c>
    </row>
    <row r="16" spans="1:8" ht="12.75" customHeight="1" x14ac:dyDescent="0.2">
      <c r="A16" s="19" t="s">
        <v>15</v>
      </c>
      <c r="B16" s="3" t="s">
        <v>6</v>
      </c>
      <c r="C16" s="14">
        <f>SUM(C17,C18)</f>
        <v>475</v>
      </c>
      <c r="D16" s="15">
        <f>D17+D18</f>
        <v>1</v>
      </c>
      <c r="E16" s="14">
        <f>SUM(E17,E18)</f>
        <v>4078</v>
      </c>
      <c r="F16" s="16">
        <f>F17+F18</f>
        <v>1</v>
      </c>
      <c r="G16" s="17">
        <f>G17+G18</f>
        <v>4553</v>
      </c>
      <c r="H16" s="18">
        <f>G16/G16</f>
        <v>1</v>
      </c>
    </row>
    <row r="17" spans="1:8" ht="12.75" customHeight="1" x14ac:dyDescent="0.2">
      <c r="A17" s="19"/>
      <c r="B17" s="3" t="s">
        <v>11</v>
      </c>
      <c r="C17" s="20">
        <v>414</v>
      </c>
      <c r="D17" s="21">
        <f>C17/C16</f>
        <v>0.87157894736842101</v>
      </c>
      <c r="E17" s="20">
        <v>3059</v>
      </c>
      <c r="F17" s="22">
        <f>E17/E16</f>
        <v>0.7501226091221187</v>
      </c>
      <c r="G17" s="23">
        <f>C17+E17</f>
        <v>3473</v>
      </c>
      <c r="H17" s="24">
        <f>G17/G16</f>
        <v>0.76279376235449159</v>
      </c>
    </row>
    <row r="18" spans="1:8" ht="12.75" customHeight="1" x14ac:dyDescent="0.2">
      <c r="A18" s="25"/>
      <c r="B18" s="26" t="s">
        <v>12</v>
      </c>
      <c r="C18" s="27">
        <v>61</v>
      </c>
      <c r="D18" s="28">
        <f>C18/C16</f>
        <v>0.12842105263157894</v>
      </c>
      <c r="E18" s="27">
        <v>1019</v>
      </c>
      <c r="F18" s="29">
        <f>E18/E16</f>
        <v>0.24987739087788133</v>
      </c>
      <c r="G18" s="30">
        <f>C18+E18</f>
        <v>1080</v>
      </c>
      <c r="H18" s="31">
        <f>G18/G16</f>
        <v>0.23720623764550847</v>
      </c>
    </row>
    <row r="19" spans="1:8" ht="12.75" customHeight="1" x14ac:dyDescent="0.2">
      <c r="A19" s="19" t="s">
        <v>16</v>
      </c>
      <c r="B19" s="3" t="s">
        <v>6</v>
      </c>
      <c r="C19" s="14">
        <f>SUM(C7,C10,C13,C16)</f>
        <v>50981</v>
      </c>
      <c r="D19" s="15">
        <f>D20+D21</f>
        <v>1</v>
      </c>
      <c r="E19" s="14">
        <f>SUM(E7, E10,E13,E16)</f>
        <v>16727</v>
      </c>
      <c r="F19" s="16">
        <f>F20+F21</f>
        <v>1</v>
      </c>
      <c r="G19" s="17">
        <f>G20+G21</f>
        <v>67708</v>
      </c>
      <c r="H19" s="18">
        <f>G19/G19</f>
        <v>1</v>
      </c>
    </row>
    <row r="20" spans="1:8" ht="12.75" customHeight="1" x14ac:dyDescent="0.2">
      <c r="A20" s="19"/>
      <c r="B20" s="3" t="s">
        <v>11</v>
      </c>
      <c r="C20" s="20">
        <f>C8+C11+C14+C17</f>
        <v>34608</v>
      </c>
      <c r="D20" s="21">
        <f>C20/C19</f>
        <v>0.67884113689413705</v>
      </c>
      <c r="E20" s="20">
        <f>E8+E11+E14+E17</f>
        <v>11770</v>
      </c>
      <c r="F20" s="22">
        <f>E20/E19</f>
        <v>0.70365277694745021</v>
      </c>
      <c r="G20" s="23">
        <f>C20+E20</f>
        <v>46378</v>
      </c>
      <c r="H20" s="24">
        <f>G20/G19</f>
        <v>0.68497075677911035</v>
      </c>
    </row>
    <row r="21" spans="1:8" ht="12.75" customHeight="1" x14ac:dyDescent="0.2">
      <c r="A21" s="33"/>
      <c r="B21" s="34" t="s">
        <v>12</v>
      </c>
      <c r="C21" s="35">
        <f>C9+C12+C15+C18</f>
        <v>16373</v>
      </c>
      <c r="D21" s="28">
        <f>C21/C19</f>
        <v>0.32115886310586295</v>
      </c>
      <c r="E21" s="35">
        <f>E9+E12+E15+E18</f>
        <v>4957</v>
      </c>
      <c r="F21" s="29">
        <f>E21/E19</f>
        <v>0.29634722305254979</v>
      </c>
      <c r="G21" s="36">
        <f>C21+E21</f>
        <v>21330</v>
      </c>
      <c r="H21" s="31">
        <f>G21/G19</f>
        <v>0.31502924322088971</v>
      </c>
    </row>
    <row r="22" spans="1:8" ht="15.75" customHeight="1" x14ac:dyDescent="0.25">
      <c r="A22" s="10" t="s">
        <v>17</v>
      </c>
      <c r="B22" s="11"/>
      <c r="C22" s="11"/>
      <c r="D22" s="11"/>
      <c r="E22" s="11"/>
      <c r="F22" s="11"/>
      <c r="G22" s="11"/>
      <c r="H22" s="12"/>
    </row>
    <row r="23" spans="1:8" ht="12.75" customHeight="1" x14ac:dyDescent="0.2">
      <c r="A23" s="13" t="s">
        <v>10</v>
      </c>
      <c r="B23" s="3" t="s">
        <v>6</v>
      </c>
      <c r="C23" s="14">
        <f>SUM(C24,C25)</f>
        <v>30978</v>
      </c>
      <c r="D23" s="15">
        <f>D24+D25</f>
        <v>1</v>
      </c>
      <c r="E23" s="14">
        <f>SUM(E24,E25)</f>
        <v>6507</v>
      </c>
      <c r="F23" s="16">
        <f>F24+F25</f>
        <v>1</v>
      </c>
      <c r="G23" s="17">
        <f>G24+G25</f>
        <v>37485</v>
      </c>
      <c r="H23" s="18">
        <f>G23/G23</f>
        <v>1</v>
      </c>
    </row>
    <row r="24" spans="1:8" ht="12.75" customHeight="1" x14ac:dyDescent="0.2">
      <c r="A24" s="19"/>
      <c r="B24" s="3" t="s">
        <v>11</v>
      </c>
      <c r="C24" s="20">
        <v>17778</v>
      </c>
      <c r="D24" s="21">
        <f>C24/C23</f>
        <v>0.57389114855704049</v>
      </c>
      <c r="E24" s="20">
        <v>3658</v>
      </c>
      <c r="F24" s="22">
        <f>E24/E23</f>
        <v>0.56216382357461192</v>
      </c>
      <c r="G24" s="23">
        <f>C24+E24</f>
        <v>21436</v>
      </c>
      <c r="H24" s="24">
        <f>G24/G23</f>
        <v>0.5718554088301987</v>
      </c>
    </row>
    <row r="25" spans="1:8" ht="12.75" customHeight="1" x14ac:dyDescent="0.2">
      <c r="A25" s="25"/>
      <c r="B25" s="26" t="s">
        <v>12</v>
      </c>
      <c r="C25" s="27">
        <v>13200</v>
      </c>
      <c r="D25" s="28">
        <f>C25/C23</f>
        <v>0.42610885144295951</v>
      </c>
      <c r="E25" s="27">
        <v>2849</v>
      </c>
      <c r="F25" s="29">
        <f>E25/E23</f>
        <v>0.43783617642538802</v>
      </c>
      <c r="G25" s="30">
        <f>C25+E25</f>
        <v>16049</v>
      </c>
      <c r="H25" s="31">
        <f>G25/G23</f>
        <v>0.42814459116980125</v>
      </c>
    </row>
    <row r="26" spans="1:8" ht="12.75" customHeight="1" x14ac:dyDescent="0.2">
      <c r="A26" s="19" t="s">
        <v>13</v>
      </c>
      <c r="B26" s="3" t="s">
        <v>6</v>
      </c>
      <c r="C26" s="14">
        <f>SUM(C27,C28)</f>
        <v>8810</v>
      </c>
      <c r="D26" s="15">
        <f>D27+D28</f>
        <v>1</v>
      </c>
      <c r="E26" s="14">
        <f>SUM(E27,E28)</f>
        <v>1868</v>
      </c>
      <c r="F26" s="16">
        <f>F27+F28</f>
        <v>1</v>
      </c>
      <c r="G26" s="17">
        <f>G27+G28</f>
        <v>10678</v>
      </c>
      <c r="H26" s="18">
        <f>G26/G26</f>
        <v>1</v>
      </c>
    </row>
    <row r="27" spans="1:8" ht="12.75" customHeight="1" x14ac:dyDescent="0.2">
      <c r="A27" s="19"/>
      <c r="B27" s="3" t="s">
        <v>11</v>
      </c>
      <c r="C27" s="20">
        <v>7493</v>
      </c>
      <c r="D27" s="21">
        <f>C27/C26</f>
        <v>0.850510783200908</v>
      </c>
      <c r="E27" s="20">
        <v>1578</v>
      </c>
      <c r="F27" s="22">
        <f>E27/E26</f>
        <v>0.84475374732334052</v>
      </c>
      <c r="G27" s="23">
        <f>C27+E27</f>
        <v>9071</v>
      </c>
      <c r="H27" s="24">
        <f>G27/G26</f>
        <v>0.84950365236935754</v>
      </c>
    </row>
    <row r="28" spans="1:8" ht="12.75" customHeight="1" x14ac:dyDescent="0.2">
      <c r="A28" s="25"/>
      <c r="B28" s="26" t="s">
        <v>12</v>
      </c>
      <c r="C28" s="27">
        <v>1317</v>
      </c>
      <c r="D28" s="28">
        <f>C28/C26</f>
        <v>0.14948921679909194</v>
      </c>
      <c r="E28" s="27">
        <v>290</v>
      </c>
      <c r="F28" s="29">
        <f>E28/E26</f>
        <v>0.15524625267665954</v>
      </c>
      <c r="G28" s="30">
        <f>C28+E28</f>
        <v>1607</v>
      </c>
      <c r="H28" s="31">
        <f>G28/G26</f>
        <v>0.15049634763064243</v>
      </c>
    </row>
    <row r="29" spans="1:8" ht="12.75" customHeight="1" x14ac:dyDescent="0.2">
      <c r="A29" s="19" t="s">
        <v>14</v>
      </c>
      <c r="B29" s="3" t="s">
        <v>6</v>
      </c>
      <c r="C29" s="14">
        <f>SUM(C30,C31)</f>
        <v>9711</v>
      </c>
      <c r="D29" s="15">
        <f>D30+D31</f>
        <v>1</v>
      </c>
      <c r="E29" s="14">
        <f>SUM(E30,E31)</f>
        <v>4257</v>
      </c>
      <c r="F29" s="16">
        <f>F30+F31</f>
        <v>1</v>
      </c>
      <c r="G29" s="17">
        <f>G30+G31</f>
        <v>13968</v>
      </c>
      <c r="H29" s="18">
        <f>G29/G29</f>
        <v>1</v>
      </c>
    </row>
    <row r="30" spans="1:8" ht="12.75" customHeight="1" x14ac:dyDescent="0.2">
      <c r="A30" s="19"/>
      <c r="B30" s="3" t="s">
        <v>11</v>
      </c>
      <c r="C30" s="20">
        <v>8305</v>
      </c>
      <c r="D30" s="21">
        <f>C30/C29</f>
        <v>0.85521573473380708</v>
      </c>
      <c r="E30" s="20">
        <v>3208</v>
      </c>
      <c r="F30" s="22">
        <f>E30/E29</f>
        <v>0.75358233497768379</v>
      </c>
      <c r="G30" s="23">
        <f>C30+E30</f>
        <v>11513</v>
      </c>
      <c r="H30" s="24">
        <f>G30/G29</f>
        <v>0.82424112256586479</v>
      </c>
    </row>
    <row r="31" spans="1:8" ht="12.75" customHeight="1" x14ac:dyDescent="0.2">
      <c r="A31" s="25"/>
      <c r="B31" s="26" t="s">
        <v>12</v>
      </c>
      <c r="C31" s="27">
        <v>1406</v>
      </c>
      <c r="D31" s="28">
        <f>C31/C29</f>
        <v>0.14478426526619298</v>
      </c>
      <c r="E31" s="27">
        <v>1049</v>
      </c>
      <c r="F31" s="29">
        <f>E31/E29</f>
        <v>0.24641766502231618</v>
      </c>
      <c r="G31" s="30">
        <f>C31+E31</f>
        <v>2455</v>
      </c>
      <c r="H31" s="31">
        <f>G31/G29</f>
        <v>0.17575887743413515</v>
      </c>
    </row>
    <row r="32" spans="1:8" ht="12.75" customHeight="1" x14ac:dyDescent="0.2">
      <c r="A32" s="19" t="s">
        <v>15</v>
      </c>
      <c r="B32" s="3" t="s">
        <v>6</v>
      </c>
      <c r="C32" s="14">
        <f>SUM(C33,C34)</f>
        <v>507</v>
      </c>
      <c r="D32" s="15">
        <f>D33+D34</f>
        <v>1</v>
      </c>
      <c r="E32" s="14">
        <f>SUM(E33,E34)</f>
        <v>3987</v>
      </c>
      <c r="F32" s="16">
        <f>F33+F34</f>
        <v>1</v>
      </c>
      <c r="G32" s="17">
        <f>G33+G34</f>
        <v>4494</v>
      </c>
      <c r="H32" s="18">
        <f>G32/G32</f>
        <v>1</v>
      </c>
    </row>
    <row r="33" spans="1:8" ht="12.75" customHeight="1" x14ac:dyDescent="0.2">
      <c r="A33" s="19"/>
      <c r="B33" s="3" t="s">
        <v>11</v>
      </c>
      <c r="C33" s="20">
        <v>446</v>
      </c>
      <c r="D33" s="21">
        <f>C33/C32</f>
        <v>0.87968441814595666</v>
      </c>
      <c r="E33" s="20">
        <v>3004</v>
      </c>
      <c r="F33" s="22">
        <f>E33/E32</f>
        <v>0.75344870830198141</v>
      </c>
      <c r="G33" s="23">
        <f>C33+E33</f>
        <v>3450</v>
      </c>
      <c r="H33" s="24">
        <f>G33/G32</f>
        <v>0.76769025367156207</v>
      </c>
    </row>
    <row r="34" spans="1:8" ht="12.75" customHeight="1" x14ac:dyDescent="0.2">
      <c r="A34" s="25"/>
      <c r="B34" s="26" t="s">
        <v>12</v>
      </c>
      <c r="C34" s="27">
        <v>61</v>
      </c>
      <c r="D34" s="28">
        <f>C34/C32</f>
        <v>0.1203155818540434</v>
      </c>
      <c r="E34" s="27">
        <v>983</v>
      </c>
      <c r="F34" s="29">
        <f>E34/E32</f>
        <v>0.24655129169801857</v>
      </c>
      <c r="G34" s="30">
        <f>C34+E34</f>
        <v>1044</v>
      </c>
      <c r="H34" s="31">
        <f>G34/G32</f>
        <v>0.23230974632843793</v>
      </c>
    </row>
    <row r="35" spans="1:8" ht="12.75" customHeight="1" x14ac:dyDescent="0.2">
      <c r="A35" s="19" t="s">
        <v>16</v>
      </c>
      <c r="B35" s="3" t="s">
        <v>6</v>
      </c>
      <c r="C35" s="14">
        <f>SUM(C23,C26,C29,C32)</f>
        <v>50006</v>
      </c>
      <c r="D35" s="15">
        <f>D36+D37</f>
        <v>1</v>
      </c>
      <c r="E35" s="14">
        <f>SUM(E23, E26,E29,E32)</f>
        <v>16619</v>
      </c>
      <c r="F35" s="16">
        <f>F36+F37</f>
        <v>1</v>
      </c>
      <c r="G35" s="17">
        <f>G36+G37</f>
        <v>66625</v>
      </c>
      <c r="H35" s="18">
        <f>G35/G35</f>
        <v>1</v>
      </c>
    </row>
    <row r="36" spans="1:8" ht="12.75" customHeight="1" x14ac:dyDescent="0.2">
      <c r="A36" s="19"/>
      <c r="B36" s="3" t="s">
        <v>11</v>
      </c>
      <c r="C36" s="20">
        <f>C24+C27+C30+C33</f>
        <v>34022</v>
      </c>
      <c r="D36" s="21">
        <f>C36/C35</f>
        <v>0.6803583569971603</v>
      </c>
      <c r="E36" s="20">
        <f>E24+E27+E30+E33</f>
        <v>11448</v>
      </c>
      <c r="F36" s="22">
        <f>E36/E35</f>
        <v>0.68885011131837059</v>
      </c>
      <c r="G36" s="23">
        <f>C36+E36</f>
        <v>45470</v>
      </c>
      <c r="H36" s="24">
        <f>G36/G35</f>
        <v>0.68247654784240153</v>
      </c>
    </row>
    <row r="37" spans="1:8" ht="12.75" customHeight="1" x14ac:dyDescent="0.2">
      <c r="A37" s="33"/>
      <c r="B37" s="34" t="s">
        <v>12</v>
      </c>
      <c r="C37" s="35">
        <f>C25+C28+C31+C34</f>
        <v>15984</v>
      </c>
      <c r="D37" s="28">
        <f>C37/C35</f>
        <v>0.31964164300283965</v>
      </c>
      <c r="E37" s="35">
        <f>E25+E28+E31+E34</f>
        <v>5171</v>
      </c>
      <c r="F37" s="29">
        <f>E37/E35</f>
        <v>0.31114988868162946</v>
      </c>
      <c r="G37" s="36">
        <f>C37+E37</f>
        <v>21155</v>
      </c>
      <c r="H37" s="31">
        <f>G37/G35</f>
        <v>0.31752345215759847</v>
      </c>
    </row>
    <row r="38" spans="1:8" ht="15.75" customHeight="1" x14ac:dyDescent="0.25">
      <c r="A38" s="10" t="s">
        <v>18</v>
      </c>
      <c r="B38" s="11"/>
      <c r="C38" s="11"/>
      <c r="D38" s="11"/>
      <c r="E38" s="11"/>
      <c r="F38" s="11"/>
      <c r="G38" s="11"/>
      <c r="H38" s="12"/>
    </row>
    <row r="39" spans="1:8" ht="12.75" customHeight="1" x14ac:dyDescent="0.2">
      <c r="A39" s="13" t="s">
        <v>10</v>
      </c>
      <c r="B39" s="3" t="s">
        <v>6</v>
      </c>
      <c r="C39" s="14">
        <f>SUM(C40,C41)</f>
        <v>29817</v>
      </c>
      <c r="D39" s="15">
        <f>D40+D41</f>
        <v>1</v>
      </c>
      <c r="E39" s="14">
        <f>SUM(E40,E41)</f>
        <v>6613</v>
      </c>
      <c r="F39" s="16">
        <f>F40+F41</f>
        <v>1</v>
      </c>
      <c r="G39" s="17">
        <f>G40+G41</f>
        <v>36430</v>
      </c>
      <c r="H39" s="18">
        <f>G39/G39</f>
        <v>1</v>
      </c>
    </row>
    <row r="40" spans="1:8" ht="12.75" customHeight="1" x14ac:dyDescent="0.2">
      <c r="A40" s="19"/>
      <c r="B40" s="3" t="s">
        <v>11</v>
      </c>
      <c r="C40" s="20">
        <v>16834</v>
      </c>
      <c r="D40" s="21">
        <f>C40/C39</f>
        <v>0.56457725458630981</v>
      </c>
      <c r="E40" s="20">
        <v>3728</v>
      </c>
      <c r="F40" s="22">
        <f>E40/E39</f>
        <v>0.5637380916376834</v>
      </c>
      <c r="G40" s="23">
        <f>C40+E40</f>
        <v>20562</v>
      </c>
      <c r="H40" s="24">
        <f>G40/G39</f>
        <v>0.56442492451276416</v>
      </c>
    </row>
    <row r="41" spans="1:8" ht="12.75" customHeight="1" x14ac:dyDescent="0.2">
      <c r="A41" s="25"/>
      <c r="B41" s="26" t="s">
        <v>12</v>
      </c>
      <c r="C41" s="27">
        <v>12983</v>
      </c>
      <c r="D41" s="28">
        <f>C41/C39</f>
        <v>0.43542274541369019</v>
      </c>
      <c r="E41" s="27">
        <v>2885</v>
      </c>
      <c r="F41" s="29">
        <f>E41/E39</f>
        <v>0.43626190836231665</v>
      </c>
      <c r="G41" s="30">
        <f>C41+E41</f>
        <v>15868</v>
      </c>
      <c r="H41" s="31">
        <f>G41/G39</f>
        <v>0.43557507548723579</v>
      </c>
    </row>
    <row r="42" spans="1:8" ht="12.75" customHeight="1" x14ac:dyDescent="0.2">
      <c r="A42" s="19" t="s">
        <v>13</v>
      </c>
      <c r="B42" s="3" t="s">
        <v>6</v>
      </c>
      <c r="C42" s="14">
        <f>SUM(C43,C44)</f>
        <v>9020</v>
      </c>
      <c r="D42" s="15">
        <f>D43+D44</f>
        <v>1</v>
      </c>
      <c r="E42" s="14">
        <f>SUM(E43,E44)</f>
        <v>1792</v>
      </c>
      <c r="F42" s="16">
        <f>F43+F44</f>
        <v>1</v>
      </c>
      <c r="G42" s="17">
        <f>G43+G44</f>
        <v>10812</v>
      </c>
      <c r="H42" s="18">
        <f>G42/G42</f>
        <v>1</v>
      </c>
    </row>
    <row r="43" spans="1:8" ht="12.75" customHeight="1" x14ac:dyDescent="0.2">
      <c r="A43" s="19"/>
      <c r="B43" s="3" t="s">
        <v>11</v>
      </c>
      <c r="C43" s="20">
        <v>7684</v>
      </c>
      <c r="D43" s="21">
        <f>C43/C42</f>
        <v>0.85188470066518851</v>
      </c>
      <c r="E43" s="20">
        <v>1541</v>
      </c>
      <c r="F43" s="22">
        <f>E43/E42</f>
        <v>0.8599330357142857</v>
      </c>
      <c r="G43" s="23">
        <f>C43+E43</f>
        <v>9225</v>
      </c>
      <c r="H43" s="24">
        <f>G43/G42</f>
        <v>0.85321864594894559</v>
      </c>
    </row>
    <row r="44" spans="1:8" ht="12.75" customHeight="1" x14ac:dyDescent="0.2">
      <c r="A44" s="25"/>
      <c r="B44" s="26" t="s">
        <v>12</v>
      </c>
      <c r="C44" s="27">
        <v>1336</v>
      </c>
      <c r="D44" s="28">
        <f>C44/C42</f>
        <v>0.14811529933481152</v>
      </c>
      <c r="E44" s="27">
        <v>251</v>
      </c>
      <c r="F44" s="29">
        <f>E44/E42</f>
        <v>0.14006696428571427</v>
      </c>
      <c r="G44" s="30">
        <f>C44+E44</f>
        <v>1587</v>
      </c>
      <c r="H44" s="31">
        <f>G44/G42</f>
        <v>0.14678135405105439</v>
      </c>
    </row>
    <row r="45" spans="1:8" ht="12.75" customHeight="1" x14ac:dyDescent="0.2">
      <c r="A45" s="19" t="s">
        <v>14</v>
      </c>
      <c r="B45" s="3" t="s">
        <v>6</v>
      </c>
      <c r="C45" s="14">
        <f>SUM(C46,C47)</f>
        <v>9930</v>
      </c>
      <c r="D45" s="15">
        <f>D46+D47</f>
        <v>1</v>
      </c>
      <c r="E45" s="14">
        <f>SUM(E46,E47)</f>
        <v>4579</v>
      </c>
      <c r="F45" s="16">
        <f>F46+F47</f>
        <v>1</v>
      </c>
      <c r="G45" s="17">
        <f>G46+G47</f>
        <v>14509</v>
      </c>
      <c r="H45" s="18">
        <f>G45/G45</f>
        <v>1</v>
      </c>
    </row>
    <row r="46" spans="1:8" ht="12.75" customHeight="1" x14ac:dyDescent="0.2">
      <c r="A46" s="19"/>
      <c r="B46" s="3" t="s">
        <v>11</v>
      </c>
      <c r="C46" s="20">
        <v>8480</v>
      </c>
      <c r="D46" s="21">
        <f>C46/C45</f>
        <v>0.85397784491440076</v>
      </c>
      <c r="E46" s="20">
        <v>3496</v>
      </c>
      <c r="F46" s="22">
        <f>E46/E45</f>
        <v>0.76348547717842319</v>
      </c>
      <c r="G46" s="23">
        <f>C46+E46</f>
        <v>11976</v>
      </c>
      <c r="H46" s="24">
        <f>G46/G45</f>
        <v>0.82541870563098763</v>
      </c>
    </row>
    <row r="47" spans="1:8" ht="12.75" customHeight="1" x14ac:dyDescent="0.2">
      <c r="A47" s="25"/>
      <c r="B47" s="26" t="s">
        <v>12</v>
      </c>
      <c r="C47" s="27">
        <v>1450</v>
      </c>
      <c r="D47" s="28">
        <f>C47/C45</f>
        <v>0.14602215508559918</v>
      </c>
      <c r="E47" s="27">
        <v>1083</v>
      </c>
      <c r="F47" s="29">
        <f>E47/E45</f>
        <v>0.23651452282157676</v>
      </c>
      <c r="G47" s="30">
        <f>C47+E47</f>
        <v>2533</v>
      </c>
      <c r="H47" s="31">
        <f>G47/G45</f>
        <v>0.17458129436901235</v>
      </c>
    </row>
    <row r="48" spans="1:8" ht="12.75" customHeight="1" x14ac:dyDescent="0.2">
      <c r="A48" s="19" t="s">
        <v>15</v>
      </c>
      <c r="B48" s="3" t="s">
        <v>6</v>
      </c>
      <c r="C48" s="14">
        <f>SUM(C49,C50)</f>
        <v>485</v>
      </c>
      <c r="D48" s="15">
        <f>D49+D50</f>
        <v>1</v>
      </c>
      <c r="E48" s="14">
        <f>SUM(E49,E50)</f>
        <v>3990</v>
      </c>
      <c r="F48" s="16">
        <f>F49+F50</f>
        <v>1</v>
      </c>
      <c r="G48" s="17">
        <f>G49+G50</f>
        <v>4475</v>
      </c>
      <c r="H48" s="18">
        <f>G48/G48</f>
        <v>1</v>
      </c>
    </row>
    <row r="49" spans="1:8" ht="12.75" customHeight="1" x14ac:dyDescent="0.2">
      <c r="A49" s="19"/>
      <c r="B49" s="3" t="s">
        <v>11</v>
      </c>
      <c r="C49" s="20">
        <v>442</v>
      </c>
      <c r="D49" s="21">
        <f>C49/C48</f>
        <v>0.91134020618556699</v>
      </c>
      <c r="E49" s="20">
        <v>3011</v>
      </c>
      <c r="F49" s="22">
        <f>E49/E48</f>
        <v>0.75463659147869677</v>
      </c>
      <c r="G49" s="23">
        <f>C49+E49</f>
        <v>3453</v>
      </c>
      <c r="H49" s="24">
        <f>G49/G48</f>
        <v>0.77162011173184353</v>
      </c>
    </row>
    <row r="50" spans="1:8" ht="12.75" customHeight="1" x14ac:dyDescent="0.2">
      <c r="A50" s="25"/>
      <c r="B50" s="26" t="s">
        <v>12</v>
      </c>
      <c r="C50" s="27">
        <v>43</v>
      </c>
      <c r="D50" s="28">
        <f>C50/C48</f>
        <v>8.8659793814432994E-2</v>
      </c>
      <c r="E50" s="27">
        <v>979</v>
      </c>
      <c r="F50" s="29">
        <f>E50/E48</f>
        <v>0.24536340852130326</v>
      </c>
      <c r="G50" s="30">
        <f>C50+E50</f>
        <v>1022</v>
      </c>
      <c r="H50" s="31">
        <f>G50/G48</f>
        <v>0.22837988826815642</v>
      </c>
    </row>
    <row r="51" spans="1:8" ht="12.75" customHeight="1" x14ac:dyDescent="0.2">
      <c r="A51" s="19" t="s">
        <v>16</v>
      </c>
      <c r="B51" s="3" t="s">
        <v>6</v>
      </c>
      <c r="C51" s="14">
        <f>SUM(C39,C42,C45,C48)</f>
        <v>49252</v>
      </c>
      <c r="D51" s="15">
        <f>D52+D53</f>
        <v>1</v>
      </c>
      <c r="E51" s="14">
        <f>SUM(E39, E42,E45,E48)</f>
        <v>16974</v>
      </c>
      <c r="F51" s="16">
        <f>F52+F53</f>
        <v>1</v>
      </c>
      <c r="G51" s="17">
        <f>G52+G53</f>
        <v>66226</v>
      </c>
      <c r="H51" s="18">
        <f>G51/G51</f>
        <v>1</v>
      </c>
    </row>
    <row r="52" spans="1:8" ht="12.75" customHeight="1" x14ac:dyDescent="0.2">
      <c r="A52" s="19"/>
      <c r="B52" s="3" t="s">
        <v>11</v>
      </c>
      <c r="C52" s="20">
        <f>C40+C43+C46+C49</f>
        <v>33440</v>
      </c>
      <c r="D52" s="21">
        <f>C52/C51</f>
        <v>0.67895719970762614</v>
      </c>
      <c r="E52" s="20">
        <f>E40+E43+E46+E49</f>
        <v>11776</v>
      </c>
      <c r="F52" s="22">
        <f>E52/E51</f>
        <v>0.69376693766937669</v>
      </c>
      <c r="G52" s="23">
        <f>C52+E52</f>
        <v>45216</v>
      </c>
      <c r="H52" s="24">
        <f>G52/G51</f>
        <v>0.68275299731223382</v>
      </c>
    </row>
    <row r="53" spans="1:8" ht="12.75" customHeight="1" x14ac:dyDescent="0.2">
      <c r="A53" s="33"/>
      <c r="B53" s="34" t="s">
        <v>12</v>
      </c>
      <c r="C53" s="35">
        <f>C41+C44+C47+C50</f>
        <v>15812</v>
      </c>
      <c r="D53" s="28">
        <f>C53/C51</f>
        <v>0.32104280029237392</v>
      </c>
      <c r="E53" s="35">
        <f>E41+E44+E47+E50</f>
        <v>5198</v>
      </c>
      <c r="F53" s="29">
        <f>E53/E51</f>
        <v>0.30623306233062331</v>
      </c>
      <c r="G53" s="36">
        <f>C53+E53</f>
        <v>21010</v>
      </c>
      <c r="H53" s="31">
        <f>G53/G51</f>
        <v>0.31724700268776612</v>
      </c>
    </row>
    <row r="54" spans="1:8" ht="15.75" customHeight="1" x14ac:dyDescent="0.25">
      <c r="A54" s="10" t="s">
        <v>19</v>
      </c>
      <c r="B54" s="11"/>
      <c r="C54" s="11"/>
      <c r="D54" s="11"/>
      <c r="E54" s="11"/>
      <c r="F54" s="11"/>
      <c r="G54" s="11"/>
      <c r="H54" s="12"/>
    </row>
    <row r="55" spans="1:8" ht="12.75" customHeight="1" x14ac:dyDescent="0.2">
      <c r="A55" s="13" t="s">
        <v>10</v>
      </c>
      <c r="B55" s="3" t="s">
        <v>6</v>
      </c>
      <c r="C55" s="14">
        <f>SUM(C56,C57)</f>
        <v>29813</v>
      </c>
      <c r="D55" s="15">
        <f>D56+D57</f>
        <v>1</v>
      </c>
      <c r="E55" s="14">
        <f>SUM(E56,E57)</f>
        <v>6476</v>
      </c>
      <c r="F55" s="16">
        <f>F56+F57</f>
        <v>1</v>
      </c>
      <c r="G55" s="17">
        <f>G56+G57</f>
        <v>36289</v>
      </c>
      <c r="H55" s="18">
        <f>G55/G55</f>
        <v>1</v>
      </c>
    </row>
    <row r="56" spans="1:8" ht="12.75" customHeight="1" x14ac:dyDescent="0.2">
      <c r="A56" s="19"/>
      <c r="B56" s="3" t="s">
        <v>11</v>
      </c>
      <c r="C56" s="20">
        <v>16850</v>
      </c>
      <c r="D56" s="21">
        <f>C56/C55</f>
        <v>0.56518968235333578</v>
      </c>
      <c r="E56" s="20">
        <v>3855</v>
      </c>
      <c r="F56" s="22">
        <f>E56/E55</f>
        <v>0.59527486102532423</v>
      </c>
      <c r="G56" s="23">
        <f>C56+E56</f>
        <v>20705</v>
      </c>
      <c r="H56" s="24">
        <f>G56/G55</f>
        <v>0.57055857146793798</v>
      </c>
    </row>
    <row r="57" spans="1:8" ht="12.75" customHeight="1" x14ac:dyDescent="0.2">
      <c r="A57" s="25"/>
      <c r="B57" s="26" t="s">
        <v>12</v>
      </c>
      <c r="C57" s="27">
        <v>12963</v>
      </c>
      <c r="D57" s="28">
        <f>C57/C55</f>
        <v>0.43481031764666422</v>
      </c>
      <c r="E57" s="27">
        <v>2621</v>
      </c>
      <c r="F57" s="29">
        <f>E57/E55</f>
        <v>0.40472513897467571</v>
      </c>
      <c r="G57" s="30">
        <f>C57+E57</f>
        <v>15584</v>
      </c>
      <c r="H57" s="31">
        <f>G57/G55</f>
        <v>0.42944142853206207</v>
      </c>
    </row>
    <row r="58" spans="1:8" ht="12.75" customHeight="1" x14ac:dyDescent="0.2">
      <c r="A58" s="19" t="s">
        <v>13</v>
      </c>
      <c r="B58" s="3" t="s">
        <v>6</v>
      </c>
      <c r="C58" s="14">
        <f>SUM(C59,C60)</f>
        <v>9467</v>
      </c>
      <c r="D58" s="15">
        <f>D59+D60</f>
        <v>1</v>
      </c>
      <c r="E58" s="14">
        <f>SUM(E59,E60)</f>
        <v>1918</v>
      </c>
      <c r="F58" s="16">
        <f>F59+F60</f>
        <v>1</v>
      </c>
      <c r="G58" s="17">
        <f>G59+G60</f>
        <v>11385</v>
      </c>
      <c r="H58" s="18">
        <f>G58/G58</f>
        <v>1</v>
      </c>
    </row>
    <row r="59" spans="1:8" ht="12.75" customHeight="1" x14ac:dyDescent="0.2">
      <c r="A59" s="19"/>
      <c r="B59" s="3" t="s">
        <v>11</v>
      </c>
      <c r="C59" s="20">
        <v>8080</v>
      </c>
      <c r="D59" s="21">
        <f>C59/C58</f>
        <v>0.85349107425794868</v>
      </c>
      <c r="E59" s="20">
        <v>1625</v>
      </c>
      <c r="F59" s="22">
        <f>E59/E58</f>
        <v>0.8472367049009385</v>
      </c>
      <c r="G59" s="23">
        <f>C59+E59</f>
        <v>9705</v>
      </c>
      <c r="H59" s="24">
        <f>G59/G58</f>
        <v>0.85243741765480896</v>
      </c>
    </row>
    <row r="60" spans="1:8" ht="12.75" customHeight="1" x14ac:dyDescent="0.2">
      <c r="A60" s="25"/>
      <c r="B60" s="26" t="s">
        <v>12</v>
      </c>
      <c r="C60" s="27">
        <f>1338+49</f>
        <v>1387</v>
      </c>
      <c r="D60" s="28">
        <f>C60/C58</f>
        <v>0.14650892574205135</v>
      </c>
      <c r="E60" s="27">
        <v>293</v>
      </c>
      <c r="F60" s="29">
        <f>E60/E58</f>
        <v>0.15276329509906153</v>
      </c>
      <c r="G60" s="30">
        <f>C60+E60</f>
        <v>1680</v>
      </c>
      <c r="H60" s="31">
        <f>G60/G58</f>
        <v>0.14756258234519104</v>
      </c>
    </row>
    <row r="61" spans="1:8" ht="12.75" customHeight="1" x14ac:dyDescent="0.2">
      <c r="A61" s="19" t="s">
        <v>14</v>
      </c>
      <c r="B61" s="3" t="s">
        <v>6</v>
      </c>
      <c r="C61" s="14">
        <f>SUM(C62,C63)</f>
        <v>10172</v>
      </c>
      <c r="D61" s="15">
        <f>D62+D63</f>
        <v>1</v>
      </c>
      <c r="E61" s="14">
        <f>SUM(E62,E63)</f>
        <v>4712</v>
      </c>
      <c r="F61" s="16">
        <f>F62+F63</f>
        <v>1</v>
      </c>
      <c r="G61" s="17">
        <f>G62+G63</f>
        <v>14884</v>
      </c>
      <c r="H61" s="18">
        <f>G61/G61</f>
        <v>1</v>
      </c>
    </row>
    <row r="62" spans="1:8" ht="12.75" customHeight="1" x14ac:dyDescent="0.2">
      <c r="A62" s="19"/>
      <c r="B62" s="3" t="s">
        <v>11</v>
      </c>
      <c r="C62" s="20">
        <v>8725</v>
      </c>
      <c r="D62" s="21">
        <f>C62/C61</f>
        <v>0.85774675580023596</v>
      </c>
      <c r="E62" s="20">
        <v>3827</v>
      </c>
      <c r="F62" s="22">
        <f>E62/E61</f>
        <v>0.81218166383701185</v>
      </c>
      <c r="G62" s="23">
        <f>C62+E62</f>
        <v>12552</v>
      </c>
      <c r="H62" s="24">
        <f>G62/G61</f>
        <v>0.84332168771835525</v>
      </c>
    </row>
    <row r="63" spans="1:8" ht="12.75" customHeight="1" x14ac:dyDescent="0.2">
      <c r="A63" s="25"/>
      <c r="B63" s="26" t="s">
        <v>12</v>
      </c>
      <c r="C63" s="27">
        <v>1447</v>
      </c>
      <c r="D63" s="28">
        <f>C63/C61</f>
        <v>0.14225324419976407</v>
      </c>
      <c r="E63" s="27">
        <v>885</v>
      </c>
      <c r="F63" s="29">
        <f>E63/E61</f>
        <v>0.18781833616298813</v>
      </c>
      <c r="G63" s="30">
        <f>C63+E63</f>
        <v>2332</v>
      </c>
      <c r="H63" s="31">
        <f>G63/G61</f>
        <v>0.15667831228164472</v>
      </c>
    </row>
    <row r="64" spans="1:8" ht="12.75" customHeight="1" x14ac:dyDescent="0.2">
      <c r="A64" s="19" t="s">
        <v>15</v>
      </c>
      <c r="B64" s="3" t="s">
        <v>6</v>
      </c>
      <c r="C64" s="14">
        <f>SUM(C65,C66)</f>
        <v>443</v>
      </c>
      <c r="D64" s="15">
        <f>D65+D66</f>
        <v>1</v>
      </c>
      <c r="E64" s="14">
        <f>SUM(E65,E66)</f>
        <v>4068</v>
      </c>
      <c r="F64" s="16">
        <f>F65+F66</f>
        <v>1</v>
      </c>
      <c r="G64" s="17">
        <f>G65+G66</f>
        <v>4511</v>
      </c>
      <c r="H64" s="18">
        <f>G64/G64</f>
        <v>1</v>
      </c>
    </row>
    <row r="65" spans="1:8" ht="12.75" customHeight="1" x14ac:dyDescent="0.2">
      <c r="A65" s="19"/>
      <c r="B65" s="3" t="s">
        <v>11</v>
      </c>
      <c r="C65" s="20">
        <v>408</v>
      </c>
      <c r="D65" s="21">
        <f>C65/C64</f>
        <v>0.92099322799097061</v>
      </c>
      <c r="E65" s="20">
        <v>3069</v>
      </c>
      <c r="F65" s="22">
        <f>E65/E64</f>
        <v>0.75442477876106195</v>
      </c>
      <c r="G65" s="23">
        <f>C65+E65</f>
        <v>3477</v>
      </c>
      <c r="H65" s="24">
        <f>G65/G64</f>
        <v>0.77078253158944798</v>
      </c>
    </row>
    <row r="66" spans="1:8" ht="12.75" customHeight="1" x14ac:dyDescent="0.2">
      <c r="A66" s="25"/>
      <c r="B66" s="26" t="s">
        <v>12</v>
      </c>
      <c r="C66" s="27">
        <v>35</v>
      </c>
      <c r="D66" s="28">
        <f>C66/C64</f>
        <v>7.900677200902935E-2</v>
      </c>
      <c r="E66" s="27">
        <v>999</v>
      </c>
      <c r="F66" s="29">
        <f>E66/E64</f>
        <v>0.24557522123893805</v>
      </c>
      <c r="G66" s="30">
        <f>C66+E66</f>
        <v>1034</v>
      </c>
      <c r="H66" s="31">
        <f>G66/G64</f>
        <v>0.22921746841055199</v>
      </c>
    </row>
    <row r="67" spans="1:8" ht="12.75" customHeight="1" x14ac:dyDescent="0.2">
      <c r="A67" s="19" t="s">
        <v>16</v>
      </c>
      <c r="B67" s="3" t="s">
        <v>6</v>
      </c>
      <c r="C67" s="14">
        <f>SUM(C55,C58,C61,C64)</f>
        <v>49895</v>
      </c>
      <c r="D67" s="15">
        <f>D68+D69</f>
        <v>1</v>
      </c>
      <c r="E67" s="14">
        <f>SUM(E55, E58,E61,E64)</f>
        <v>17174</v>
      </c>
      <c r="F67" s="16">
        <f>F68+F69</f>
        <v>1</v>
      </c>
      <c r="G67" s="17">
        <f>G68+G69</f>
        <v>67069</v>
      </c>
      <c r="H67" s="18">
        <f>G67/G67</f>
        <v>1</v>
      </c>
    </row>
    <row r="68" spans="1:8" ht="12.75" customHeight="1" x14ac:dyDescent="0.2">
      <c r="A68" s="19"/>
      <c r="B68" s="3" t="s">
        <v>11</v>
      </c>
      <c r="C68" s="20">
        <f>C56+C59+C62+C65</f>
        <v>34063</v>
      </c>
      <c r="D68" s="21">
        <f>C68/C67</f>
        <v>0.68269365667902593</v>
      </c>
      <c r="E68" s="20">
        <f>E56+E59+E62+E65</f>
        <v>12376</v>
      </c>
      <c r="F68" s="22">
        <f>E68/E67</f>
        <v>0.72062419937114242</v>
      </c>
      <c r="G68" s="23">
        <f>C68+E68</f>
        <v>46439</v>
      </c>
      <c r="H68" s="24">
        <f>G68/G67</f>
        <v>0.69240632781165667</v>
      </c>
    </row>
    <row r="69" spans="1:8" ht="12.75" customHeight="1" x14ac:dyDescent="0.2">
      <c r="A69" s="33"/>
      <c r="B69" s="34" t="s">
        <v>12</v>
      </c>
      <c r="C69" s="35">
        <f>C57+C60+C63+C66</f>
        <v>15832</v>
      </c>
      <c r="D69" s="28">
        <f>C69/C67</f>
        <v>0.31730634332097407</v>
      </c>
      <c r="E69" s="35">
        <f>E57+E60+E63+E66</f>
        <v>4798</v>
      </c>
      <c r="F69" s="29">
        <f>E69/E67</f>
        <v>0.27937580062885758</v>
      </c>
      <c r="G69" s="36">
        <f>C69+E69</f>
        <v>20630</v>
      </c>
      <c r="H69" s="31">
        <f>G69/G67</f>
        <v>0.30759367218834333</v>
      </c>
    </row>
    <row r="70" spans="1:8" ht="15.75" customHeight="1" x14ac:dyDescent="0.25">
      <c r="A70" s="10" t="s">
        <v>20</v>
      </c>
      <c r="B70" s="11"/>
      <c r="C70" s="11"/>
      <c r="D70" s="11"/>
      <c r="E70" s="11"/>
      <c r="F70" s="11"/>
      <c r="G70" s="11"/>
      <c r="H70" s="12"/>
    </row>
    <row r="71" spans="1:8" ht="12.75" customHeight="1" x14ac:dyDescent="0.2">
      <c r="A71" s="13" t="s">
        <v>10</v>
      </c>
      <c r="B71" s="3" t="s">
        <v>6</v>
      </c>
      <c r="C71" s="14">
        <f>SUM(C72,C73)</f>
        <v>29301</v>
      </c>
      <c r="D71" s="15">
        <f>D72+D73</f>
        <v>1</v>
      </c>
      <c r="E71" s="14">
        <f>SUM(E72,E73)</f>
        <v>6140</v>
      </c>
      <c r="F71" s="16">
        <f>F72+F73</f>
        <v>1</v>
      </c>
      <c r="G71" s="17">
        <f>G72+G73</f>
        <v>35441</v>
      </c>
      <c r="H71" s="18">
        <f>G71/G71</f>
        <v>1</v>
      </c>
    </row>
    <row r="72" spans="1:8" ht="12.75" customHeight="1" x14ac:dyDescent="0.2">
      <c r="A72" s="19"/>
      <c r="B72" s="3" t="s">
        <v>11</v>
      </c>
      <c r="C72" s="20">
        <f>1358+3850+3930+7+287+4050+3910</f>
        <v>17392</v>
      </c>
      <c r="D72" s="21">
        <f>C72/C71</f>
        <v>0.59356335961229989</v>
      </c>
      <c r="E72" s="20">
        <v>3898</v>
      </c>
      <c r="F72" s="22">
        <f>E72/E71</f>
        <v>0.63485342019543978</v>
      </c>
      <c r="G72" s="23">
        <f>C72+E72</f>
        <v>21290</v>
      </c>
      <c r="H72" s="24">
        <f>G72/G71</f>
        <v>0.60071668406647671</v>
      </c>
    </row>
    <row r="73" spans="1:8" ht="12.75" customHeight="1" x14ac:dyDescent="0.2">
      <c r="A73" s="25"/>
      <c r="B73" s="26" t="s">
        <v>12</v>
      </c>
      <c r="C73" s="27">
        <f>373+3698+2704+2+36+2273+2823</f>
        <v>11909</v>
      </c>
      <c r="D73" s="28">
        <f>C73/C71</f>
        <v>0.40643664038770005</v>
      </c>
      <c r="E73" s="27">
        <v>2242</v>
      </c>
      <c r="F73" s="29">
        <f>E73/E71</f>
        <v>0.36514657980456028</v>
      </c>
      <c r="G73" s="30">
        <f>C73+E73</f>
        <v>14151</v>
      </c>
      <c r="H73" s="31">
        <f>G73/G71</f>
        <v>0.39928331593352334</v>
      </c>
    </row>
    <row r="74" spans="1:8" ht="12.75" customHeight="1" x14ac:dyDescent="0.2">
      <c r="A74" s="19" t="s">
        <v>13</v>
      </c>
      <c r="B74" s="3" t="s">
        <v>6</v>
      </c>
      <c r="C74" s="14">
        <f>SUM(C75,C76)</f>
        <v>9767</v>
      </c>
      <c r="D74" s="15">
        <f>D75+D76</f>
        <v>1</v>
      </c>
      <c r="E74" s="14">
        <f>SUM(E75,E76)</f>
        <v>1980</v>
      </c>
      <c r="F74" s="16">
        <f>F75+F76</f>
        <v>1</v>
      </c>
      <c r="G74" s="17">
        <f>G75+G76</f>
        <v>11747</v>
      </c>
      <c r="H74" s="18">
        <f>G74/G74</f>
        <v>1</v>
      </c>
    </row>
    <row r="75" spans="1:8" ht="12.75" customHeight="1" x14ac:dyDescent="0.2">
      <c r="A75" s="19"/>
      <c r="B75" s="3" t="s">
        <v>11</v>
      </c>
      <c r="C75" s="20">
        <v>8532</v>
      </c>
      <c r="D75" s="21">
        <f>C75/C74</f>
        <v>0.87355380362444968</v>
      </c>
      <c r="E75" s="20">
        <v>1682</v>
      </c>
      <c r="F75" s="22">
        <f>E75/E74</f>
        <v>0.84949494949494953</v>
      </c>
      <c r="G75" s="23">
        <f>C75+E75</f>
        <v>10214</v>
      </c>
      <c r="H75" s="24">
        <f>G75/G74</f>
        <v>0.86949859538605601</v>
      </c>
    </row>
    <row r="76" spans="1:8" ht="12.75" customHeight="1" x14ac:dyDescent="0.2">
      <c r="A76" s="25"/>
      <c r="B76" s="26" t="s">
        <v>12</v>
      </c>
      <c r="C76" s="27">
        <f>1215+20</f>
        <v>1235</v>
      </c>
      <c r="D76" s="28">
        <f>C76/C74</f>
        <v>0.12644619637555032</v>
      </c>
      <c r="E76" s="27">
        <f>295+3</f>
        <v>298</v>
      </c>
      <c r="F76" s="29">
        <f>E76/E74</f>
        <v>0.1505050505050505</v>
      </c>
      <c r="G76" s="30">
        <f>C76+E76</f>
        <v>1533</v>
      </c>
      <c r="H76" s="31">
        <f>G76/G74</f>
        <v>0.13050140461394399</v>
      </c>
    </row>
    <row r="77" spans="1:8" ht="12.75" customHeight="1" x14ac:dyDescent="0.2">
      <c r="A77" s="19" t="s">
        <v>14</v>
      </c>
      <c r="B77" s="3" t="s">
        <v>6</v>
      </c>
      <c r="C77" s="14">
        <f>SUM(C78,C79)</f>
        <v>10612</v>
      </c>
      <c r="D77" s="15">
        <f>D78+D79</f>
        <v>1</v>
      </c>
      <c r="E77" s="14">
        <f>SUM(E78,E79)</f>
        <v>4550</v>
      </c>
      <c r="F77" s="16">
        <f>F78+F79</f>
        <v>1</v>
      </c>
      <c r="G77" s="17">
        <f>G78+G79</f>
        <v>15162</v>
      </c>
      <c r="H77" s="18">
        <f>G77/G77</f>
        <v>1</v>
      </c>
    </row>
    <row r="78" spans="1:8" ht="12.75" customHeight="1" x14ac:dyDescent="0.2">
      <c r="A78" s="19"/>
      <c r="B78" s="3" t="s">
        <v>11</v>
      </c>
      <c r="C78" s="20">
        <v>9226</v>
      </c>
      <c r="D78" s="21">
        <f>C78/C77</f>
        <v>0.86939313984168864</v>
      </c>
      <c r="E78" s="20">
        <v>3813</v>
      </c>
      <c r="F78" s="22">
        <f>E78/E77</f>
        <v>0.83802197802197798</v>
      </c>
      <c r="G78" s="23">
        <f>C78+E78</f>
        <v>13039</v>
      </c>
      <c r="H78" s="24">
        <f>G78/G77</f>
        <v>0.85997889460493337</v>
      </c>
    </row>
    <row r="79" spans="1:8" ht="12.75" customHeight="1" x14ac:dyDescent="0.2">
      <c r="A79" s="25"/>
      <c r="B79" s="26" t="s">
        <v>12</v>
      </c>
      <c r="C79" s="27">
        <v>1386</v>
      </c>
      <c r="D79" s="28">
        <f>C79/C77</f>
        <v>0.13060686015831136</v>
      </c>
      <c r="E79" s="27">
        <v>737</v>
      </c>
      <c r="F79" s="29">
        <f>E79/E77</f>
        <v>0.16197802197802197</v>
      </c>
      <c r="G79" s="30">
        <f>C79+E79</f>
        <v>2123</v>
      </c>
      <c r="H79" s="31">
        <f>G79/G77</f>
        <v>0.14002110539506663</v>
      </c>
    </row>
    <row r="80" spans="1:8" ht="12.75" customHeight="1" x14ac:dyDescent="0.2">
      <c r="A80" s="19" t="s">
        <v>15</v>
      </c>
      <c r="B80" s="3" t="s">
        <v>6</v>
      </c>
      <c r="C80" s="14">
        <f>SUM(C81,C82)</f>
        <v>470</v>
      </c>
      <c r="D80" s="15">
        <f>D81+D82</f>
        <v>1</v>
      </c>
      <c r="E80" s="14">
        <f>SUM(E81,E82)</f>
        <v>4052</v>
      </c>
      <c r="F80" s="16">
        <f>F81+F82</f>
        <v>1</v>
      </c>
      <c r="G80" s="17">
        <f>G81+G82</f>
        <v>4522</v>
      </c>
      <c r="H80" s="18">
        <f>G80/G80</f>
        <v>1</v>
      </c>
    </row>
    <row r="81" spans="1:8" ht="12.75" customHeight="1" x14ac:dyDescent="0.2">
      <c r="A81" s="19"/>
      <c r="B81" s="3" t="s">
        <v>11</v>
      </c>
      <c r="C81" s="20">
        <v>438</v>
      </c>
      <c r="D81" s="21">
        <f>C81/C80</f>
        <v>0.93191489361702129</v>
      </c>
      <c r="E81" s="20">
        <v>3074</v>
      </c>
      <c r="F81" s="22">
        <f>E81/E80</f>
        <v>0.75863770977295164</v>
      </c>
      <c r="G81" s="23">
        <f>C81+E81</f>
        <v>3512</v>
      </c>
      <c r="H81" s="24">
        <f>G81/G80</f>
        <v>0.77664750110570546</v>
      </c>
    </row>
    <row r="82" spans="1:8" ht="12.75" customHeight="1" x14ac:dyDescent="0.2">
      <c r="A82" s="25"/>
      <c r="B82" s="26" t="s">
        <v>12</v>
      </c>
      <c r="C82" s="27">
        <v>32</v>
      </c>
      <c r="D82" s="28">
        <f>C82/C80</f>
        <v>6.8085106382978725E-2</v>
      </c>
      <c r="E82" s="27">
        <v>978</v>
      </c>
      <c r="F82" s="29">
        <f>E82/E80</f>
        <v>0.24136229022704836</v>
      </c>
      <c r="G82" s="30">
        <f>C82+E82</f>
        <v>1010</v>
      </c>
      <c r="H82" s="31">
        <f>G82/G80</f>
        <v>0.22335249889429457</v>
      </c>
    </row>
    <row r="83" spans="1:8" ht="12.75" customHeight="1" x14ac:dyDescent="0.2">
      <c r="A83" s="19" t="s">
        <v>16</v>
      </c>
      <c r="B83" s="3" t="s">
        <v>6</v>
      </c>
      <c r="C83" s="14">
        <f>SUM(C71,C74,C77,C80)</f>
        <v>50150</v>
      </c>
      <c r="D83" s="15">
        <f>D84+D85</f>
        <v>1</v>
      </c>
      <c r="E83" s="14">
        <f>SUM(E71, E74,E77,E80)</f>
        <v>16722</v>
      </c>
      <c r="F83" s="16">
        <f>F84+F85</f>
        <v>1</v>
      </c>
      <c r="G83" s="17">
        <f>G84+G85</f>
        <v>66872</v>
      </c>
      <c r="H83" s="18">
        <f>G83/G83</f>
        <v>1</v>
      </c>
    </row>
    <row r="84" spans="1:8" ht="12.75" customHeight="1" x14ac:dyDescent="0.2">
      <c r="A84" s="19"/>
      <c r="B84" s="3" t="s">
        <v>11</v>
      </c>
      <c r="C84" s="20">
        <f>C72+C75+C78+C81</f>
        <v>35588</v>
      </c>
      <c r="D84" s="21">
        <f>C84/C83</f>
        <v>0.7096311066799601</v>
      </c>
      <c r="E84" s="20">
        <f>E72+E75+E78+E81</f>
        <v>12467</v>
      </c>
      <c r="F84" s="22">
        <f>E84/E83</f>
        <v>0.74554479129290752</v>
      </c>
      <c r="G84" s="23">
        <f>C84+E84</f>
        <v>48055</v>
      </c>
      <c r="H84" s="24">
        <f>G84/G83</f>
        <v>0.71861167603780352</v>
      </c>
    </row>
    <row r="85" spans="1:8" ht="12.75" customHeight="1" x14ac:dyDescent="0.2">
      <c r="A85" s="33"/>
      <c r="B85" s="34" t="s">
        <v>12</v>
      </c>
      <c r="C85" s="35">
        <f>C73+C76+C79+C82</f>
        <v>14562</v>
      </c>
      <c r="D85" s="28">
        <f>C85/C83</f>
        <v>0.2903688933200399</v>
      </c>
      <c r="E85" s="35">
        <f>E73+E76+E79+E82</f>
        <v>4255</v>
      </c>
      <c r="F85" s="29">
        <f>E85/E83</f>
        <v>0.25445520870709243</v>
      </c>
      <c r="G85" s="36">
        <f>C85+E85</f>
        <v>18817</v>
      </c>
      <c r="H85" s="31">
        <f>G85/G83</f>
        <v>0.28138832396219643</v>
      </c>
    </row>
    <row r="86" spans="1:8" ht="15.75" customHeight="1" x14ac:dyDescent="0.25">
      <c r="A86" s="10" t="s">
        <v>21</v>
      </c>
      <c r="B86" s="11"/>
      <c r="C86" s="11"/>
      <c r="D86" s="11"/>
      <c r="E86" s="11"/>
      <c r="F86" s="11"/>
      <c r="G86" s="11"/>
      <c r="H86" s="12"/>
    </row>
    <row r="87" spans="1:8" ht="12.75" customHeight="1" x14ac:dyDescent="0.2">
      <c r="A87" s="13" t="s">
        <v>10</v>
      </c>
      <c r="B87" s="3" t="s">
        <v>6</v>
      </c>
      <c r="C87" s="14">
        <f>SUM(C88,C89)</f>
        <v>29928</v>
      </c>
      <c r="D87" s="15">
        <f>D88+D89</f>
        <v>1</v>
      </c>
      <c r="E87" s="14">
        <f>SUM(E88,E89)</f>
        <v>6039</v>
      </c>
      <c r="F87" s="16">
        <f>F88+F89</f>
        <v>1</v>
      </c>
      <c r="G87" s="17">
        <f>G88+G89</f>
        <v>35967</v>
      </c>
      <c r="H87" s="18">
        <f>G87/G87</f>
        <v>1</v>
      </c>
    </row>
    <row r="88" spans="1:8" ht="12.75" customHeight="1" x14ac:dyDescent="0.2">
      <c r="A88" s="19"/>
      <c r="B88" s="3" t="s">
        <v>11</v>
      </c>
      <c r="C88" s="20">
        <v>17350</v>
      </c>
      <c r="D88" s="21">
        <f>C88/C87</f>
        <v>0.5797246725474472</v>
      </c>
      <c r="E88" s="20">
        <v>3711</v>
      </c>
      <c r="F88" s="22">
        <f>E88/E87</f>
        <v>0.61450571286636857</v>
      </c>
      <c r="G88" s="23">
        <f>C88+E88</f>
        <v>21061</v>
      </c>
      <c r="H88" s="24">
        <f>G88/G87</f>
        <v>0.58556454527761559</v>
      </c>
    </row>
    <row r="89" spans="1:8" ht="12.75" customHeight="1" x14ac:dyDescent="0.2">
      <c r="A89" s="25"/>
      <c r="B89" s="26" t="s">
        <v>12</v>
      </c>
      <c r="C89" s="27">
        <v>12578</v>
      </c>
      <c r="D89" s="28">
        <f>C89/C87</f>
        <v>0.4202753274525528</v>
      </c>
      <c r="E89" s="27">
        <v>2328</v>
      </c>
      <c r="F89" s="29">
        <f>E89/E87</f>
        <v>0.38549428713363137</v>
      </c>
      <c r="G89" s="30">
        <f>C89+E89</f>
        <v>14906</v>
      </c>
      <c r="H89" s="31">
        <f>G89/G87</f>
        <v>0.41443545472238441</v>
      </c>
    </row>
    <row r="90" spans="1:8" ht="12.75" customHeight="1" x14ac:dyDescent="0.2">
      <c r="A90" s="19" t="s">
        <v>13</v>
      </c>
      <c r="B90" s="3" t="s">
        <v>6</v>
      </c>
      <c r="C90" s="14">
        <f>SUM(C91,C92)</f>
        <v>10196</v>
      </c>
      <c r="D90" s="15">
        <f>D91+D92</f>
        <v>1</v>
      </c>
      <c r="E90" s="14">
        <f>SUM(E91,E92)</f>
        <v>1984</v>
      </c>
      <c r="F90" s="16">
        <f>F91+F92</f>
        <v>1</v>
      </c>
      <c r="G90" s="17">
        <f>G91+G92</f>
        <v>12180</v>
      </c>
      <c r="H90" s="18">
        <f>G90/G90</f>
        <v>1</v>
      </c>
    </row>
    <row r="91" spans="1:8" ht="12.75" customHeight="1" x14ac:dyDescent="0.2">
      <c r="A91" s="19"/>
      <c r="B91" s="3" t="s">
        <v>11</v>
      </c>
      <c r="C91" s="20">
        <v>8849</v>
      </c>
      <c r="D91" s="21">
        <f>C91/C90</f>
        <v>0.86788936837975672</v>
      </c>
      <c r="E91" s="20">
        <v>1668</v>
      </c>
      <c r="F91" s="22">
        <f>E91/E90</f>
        <v>0.84072580645161288</v>
      </c>
      <c r="G91" s="23">
        <f>C91+E91</f>
        <v>10517</v>
      </c>
      <c r="H91" s="24">
        <f>G91/G90</f>
        <v>0.8634646962233169</v>
      </c>
    </row>
    <row r="92" spans="1:8" ht="12.75" customHeight="1" x14ac:dyDescent="0.2">
      <c r="A92" s="25"/>
      <c r="B92" s="26" t="s">
        <v>12</v>
      </c>
      <c r="C92" s="27">
        <v>1347</v>
      </c>
      <c r="D92" s="28">
        <f>C92/C90</f>
        <v>0.13211063162024322</v>
      </c>
      <c r="E92" s="27">
        <v>316</v>
      </c>
      <c r="F92" s="29">
        <f>E92/E90</f>
        <v>0.15927419354838709</v>
      </c>
      <c r="G92" s="30">
        <f>C92+E92</f>
        <v>1663</v>
      </c>
      <c r="H92" s="31">
        <f>G92/G90</f>
        <v>0.13653530377668308</v>
      </c>
    </row>
    <row r="93" spans="1:8" ht="12.75" customHeight="1" x14ac:dyDescent="0.2">
      <c r="A93" s="19" t="s">
        <v>14</v>
      </c>
      <c r="B93" s="3" t="s">
        <v>6</v>
      </c>
      <c r="C93" s="14">
        <f>SUM(C94,C95)</f>
        <v>10896</v>
      </c>
      <c r="D93" s="15">
        <f>D94+D95</f>
        <v>1</v>
      </c>
      <c r="E93" s="14">
        <f>SUM(E94,E95)</f>
        <v>4051</v>
      </c>
      <c r="F93" s="16">
        <f>F94+F95</f>
        <v>1</v>
      </c>
      <c r="G93" s="17">
        <f>G94+G95</f>
        <v>14947</v>
      </c>
      <c r="H93" s="18">
        <f>G93/G93</f>
        <v>1</v>
      </c>
    </row>
    <row r="94" spans="1:8" ht="12.75" customHeight="1" x14ac:dyDescent="0.2">
      <c r="A94" s="19"/>
      <c r="B94" s="3" t="s">
        <v>11</v>
      </c>
      <c r="C94" s="20">
        <v>9415</v>
      </c>
      <c r="D94" s="21">
        <f>C94/C93</f>
        <v>0.8640785609397944</v>
      </c>
      <c r="E94" s="20">
        <v>3319</v>
      </c>
      <c r="F94" s="22">
        <f>E94/E93</f>
        <v>0.81930387558627504</v>
      </c>
      <c r="G94" s="23">
        <f>C94+E94</f>
        <v>12734</v>
      </c>
      <c r="H94" s="24">
        <f>G94/G93</f>
        <v>0.8519435338194955</v>
      </c>
    </row>
    <row r="95" spans="1:8" ht="12.75" customHeight="1" x14ac:dyDescent="0.2">
      <c r="A95" s="25"/>
      <c r="B95" s="26" t="s">
        <v>12</v>
      </c>
      <c r="C95" s="27">
        <v>1481</v>
      </c>
      <c r="D95" s="28">
        <f>C95/C93</f>
        <v>0.13592143906020557</v>
      </c>
      <c r="E95" s="27">
        <v>732</v>
      </c>
      <c r="F95" s="29">
        <f>E95/E93</f>
        <v>0.18069612441372501</v>
      </c>
      <c r="G95" s="30">
        <f>C95+E95</f>
        <v>2213</v>
      </c>
      <c r="H95" s="31">
        <f>G95/G93</f>
        <v>0.14805646618050444</v>
      </c>
    </row>
    <row r="96" spans="1:8" ht="12.75" customHeight="1" x14ac:dyDescent="0.2">
      <c r="A96" s="19" t="s">
        <v>15</v>
      </c>
      <c r="B96" s="3" t="s">
        <v>6</v>
      </c>
      <c r="C96" s="14">
        <f>SUM(C97,C98)</f>
        <v>511</v>
      </c>
      <c r="D96" s="15">
        <f>D97+D98</f>
        <v>1</v>
      </c>
      <c r="E96" s="14">
        <f>SUM(E97,E98)</f>
        <v>3781</v>
      </c>
      <c r="F96" s="16">
        <f>F97+F98</f>
        <v>1</v>
      </c>
      <c r="G96" s="17">
        <f>G97+G98</f>
        <v>4292</v>
      </c>
      <c r="H96" s="18">
        <f>G96/G96</f>
        <v>1</v>
      </c>
    </row>
    <row r="97" spans="1:9" ht="12.75" customHeight="1" x14ac:dyDescent="0.2">
      <c r="A97" s="19"/>
      <c r="B97" s="3" t="s">
        <v>11</v>
      </c>
      <c r="C97" s="20">
        <v>483</v>
      </c>
      <c r="D97" s="21">
        <f>C97/C96</f>
        <v>0.9452054794520548</v>
      </c>
      <c r="E97" s="20">
        <v>2935</v>
      </c>
      <c r="F97" s="22">
        <f>E97/E96</f>
        <v>0.77624966939962969</v>
      </c>
      <c r="G97" s="23">
        <f>C97+E97</f>
        <v>3418</v>
      </c>
      <c r="H97" s="24">
        <f>G97/G96</f>
        <v>0.79636533084808947</v>
      </c>
    </row>
    <row r="98" spans="1:9" ht="12.75" customHeight="1" x14ac:dyDescent="0.2">
      <c r="A98" s="25"/>
      <c r="B98" s="26" t="s">
        <v>12</v>
      </c>
      <c r="C98" s="27">
        <v>28</v>
      </c>
      <c r="D98" s="28">
        <f>C98/C96</f>
        <v>5.4794520547945202E-2</v>
      </c>
      <c r="E98" s="27">
        <v>846</v>
      </c>
      <c r="F98" s="29">
        <f>E98/E96</f>
        <v>0.22375033060037028</v>
      </c>
      <c r="G98" s="30">
        <f>C98+E98</f>
        <v>874</v>
      </c>
      <c r="H98" s="31">
        <f>G98/G96</f>
        <v>0.20363466915191053</v>
      </c>
    </row>
    <row r="99" spans="1:9" ht="12.75" customHeight="1" x14ac:dyDescent="0.2">
      <c r="A99" s="19" t="s">
        <v>16</v>
      </c>
      <c r="B99" s="3" t="s">
        <v>6</v>
      </c>
      <c r="C99" s="14">
        <f>SUM(C87,C90,C93,C96)</f>
        <v>51531</v>
      </c>
      <c r="D99" s="15">
        <f>D100+D101</f>
        <v>1</v>
      </c>
      <c r="E99" s="14">
        <f>SUM(E87, E90,E93,E96)</f>
        <v>15855</v>
      </c>
      <c r="F99" s="16">
        <f>F100+F101</f>
        <v>1</v>
      </c>
      <c r="G99" s="17">
        <f>G100+G101</f>
        <v>67386</v>
      </c>
      <c r="H99" s="18">
        <f>G99/G99</f>
        <v>1</v>
      </c>
    </row>
    <row r="100" spans="1:9" ht="12.75" customHeight="1" x14ac:dyDescent="0.2">
      <c r="A100" s="19"/>
      <c r="B100" s="3" t="s">
        <v>11</v>
      </c>
      <c r="C100" s="20">
        <f>C88+C91+C94+C97</f>
        <v>36097</v>
      </c>
      <c r="D100" s="21">
        <f>C100/C99</f>
        <v>0.70049096660262755</v>
      </c>
      <c r="E100" s="20">
        <f>E88+E91+E94+E97</f>
        <v>11633</v>
      </c>
      <c r="F100" s="22">
        <f>E100/E99</f>
        <v>0.73371176285083572</v>
      </c>
      <c r="G100" s="23">
        <f>C100+E100</f>
        <v>47730</v>
      </c>
      <c r="H100" s="24">
        <f>G100/G99</f>
        <v>0.70830736354732438</v>
      </c>
    </row>
    <row r="101" spans="1:9" ht="12.75" customHeight="1" x14ac:dyDescent="0.2">
      <c r="A101" s="33"/>
      <c r="B101" s="34" t="s">
        <v>12</v>
      </c>
      <c r="C101" s="35">
        <f>C89+C92+C95+C98</f>
        <v>15434</v>
      </c>
      <c r="D101" s="28">
        <f>C101/C99</f>
        <v>0.29950903339737245</v>
      </c>
      <c r="E101" s="35">
        <f>E89+E92+E95+E98</f>
        <v>4222</v>
      </c>
      <c r="F101" s="29">
        <f>E101/E99</f>
        <v>0.26628823714916428</v>
      </c>
      <c r="G101" s="36">
        <f>C101+E101</f>
        <v>19656</v>
      </c>
      <c r="H101" s="31">
        <f>G101/G99</f>
        <v>0.29169263645267562</v>
      </c>
    </row>
    <row r="102" spans="1:9" ht="15" customHeight="1" x14ac:dyDescent="0.25">
      <c r="A102" s="10" t="s">
        <v>22</v>
      </c>
      <c r="B102" s="11"/>
      <c r="C102" s="11"/>
      <c r="D102" s="11"/>
      <c r="E102" s="11"/>
      <c r="F102" s="11"/>
      <c r="G102" s="11"/>
      <c r="H102" s="12"/>
    </row>
    <row r="103" spans="1:9" ht="12.75" customHeight="1" x14ac:dyDescent="0.2">
      <c r="A103" s="13" t="s">
        <v>10</v>
      </c>
      <c r="B103" s="3" t="s">
        <v>6</v>
      </c>
      <c r="C103" s="14">
        <f>SUM(C104,C105)</f>
        <v>28990</v>
      </c>
      <c r="D103" s="15">
        <f>D104+D105</f>
        <v>1</v>
      </c>
      <c r="E103" s="14">
        <f>SUM(E104,E105)</f>
        <v>5880</v>
      </c>
      <c r="F103" s="16">
        <f>F104+F105</f>
        <v>1</v>
      </c>
      <c r="G103" s="17">
        <f>G104+G105</f>
        <v>34870</v>
      </c>
      <c r="H103" s="18">
        <f>G103/G103</f>
        <v>1</v>
      </c>
      <c r="I103" s="38"/>
    </row>
    <row r="104" spans="1:9" ht="12.75" customHeight="1" x14ac:dyDescent="0.2">
      <c r="A104" s="19"/>
      <c r="B104" s="3" t="s">
        <v>11</v>
      </c>
      <c r="C104" s="20">
        <v>16801</v>
      </c>
      <c r="D104" s="21">
        <f>C104/C103</f>
        <v>0.57954467057606074</v>
      </c>
      <c r="E104" s="20">
        <v>3576</v>
      </c>
      <c r="F104" s="22">
        <f>E104/E103</f>
        <v>0.60816326530612241</v>
      </c>
      <c r="G104" s="23">
        <f>C104+E104</f>
        <v>20377</v>
      </c>
      <c r="H104" s="24">
        <f>G104/G103</f>
        <v>0.58437051907083448</v>
      </c>
      <c r="I104" s="38"/>
    </row>
    <row r="105" spans="1:9" ht="12.75" customHeight="1" x14ac:dyDescent="0.2">
      <c r="A105" s="25"/>
      <c r="B105" s="26" t="s">
        <v>12</v>
      </c>
      <c r="C105" s="27">
        <v>12189</v>
      </c>
      <c r="D105" s="28">
        <f>C105/C103</f>
        <v>0.42045532942393932</v>
      </c>
      <c r="E105" s="27">
        <v>2304</v>
      </c>
      <c r="F105" s="29">
        <f>E105/E103</f>
        <v>0.39183673469387753</v>
      </c>
      <c r="G105" s="30">
        <f>C105+E105</f>
        <v>14493</v>
      </c>
      <c r="H105" s="31">
        <f>G105/G103</f>
        <v>0.41562948092916546</v>
      </c>
      <c r="I105" s="38"/>
    </row>
    <row r="106" spans="1:9" ht="12.75" customHeight="1" x14ac:dyDescent="0.2">
      <c r="A106" s="19" t="s">
        <v>13</v>
      </c>
      <c r="B106" s="3" t="s">
        <v>6</v>
      </c>
      <c r="C106" s="14">
        <f>SUM(C107,C108)</f>
        <v>10528</v>
      </c>
      <c r="D106" s="15">
        <f>D107+D108</f>
        <v>1</v>
      </c>
      <c r="E106" s="14">
        <f>SUM(E107,E108)</f>
        <v>2046</v>
      </c>
      <c r="F106" s="16">
        <f>F107+F108</f>
        <v>1</v>
      </c>
      <c r="G106" s="17">
        <f>G107+G108</f>
        <v>12574</v>
      </c>
      <c r="H106" s="18">
        <f>G106/G106</f>
        <v>1</v>
      </c>
      <c r="I106" s="38"/>
    </row>
    <row r="107" spans="1:9" ht="12.75" customHeight="1" x14ac:dyDescent="0.2">
      <c r="A107" s="19"/>
      <c r="B107" s="3" t="s">
        <v>11</v>
      </c>
      <c r="C107" s="20">
        <v>9110</v>
      </c>
      <c r="D107" s="21">
        <f>C107/C106</f>
        <v>0.86531155015197569</v>
      </c>
      <c r="E107" s="20">
        <v>1677</v>
      </c>
      <c r="F107" s="22">
        <f>E107/E106</f>
        <v>0.81964809384164228</v>
      </c>
      <c r="G107" s="23">
        <f>C107+E107</f>
        <v>10787</v>
      </c>
      <c r="H107" s="24">
        <f>G107/G106</f>
        <v>0.85788134245268011</v>
      </c>
      <c r="I107" s="38"/>
    </row>
    <row r="108" spans="1:9" ht="12.75" customHeight="1" x14ac:dyDescent="0.2">
      <c r="A108" s="25"/>
      <c r="B108" s="26" t="s">
        <v>12</v>
      </c>
      <c r="C108" s="27">
        <v>1418</v>
      </c>
      <c r="D108" s="28">
        <f>C108/C106</f>
        <v>0.13468844984802431</v>
      </c>
      <c r="E108" s="27">
        <v>369</v>
      </c>
      <c r="F108" s="29">
        <f>E108/E106</f>
        <v>0.18035190615835778</v>
      </c>
      <c r="G108" s="30">
        <f>C108+E108</f>
        <v>1787</v>
      </c>
      <c r="H108" s="31">
        <f>G108/G106</f>
        <v>0.14211865754731987</v>
      </c>
      <c r="I108" s="38"/>
    </row>
    <row r="109" spans="1:9" ht="12.75" customHeight="1" x14ac:dyDescent="0.2">
      <c r="A109" s="19" t="s">
        <v>14</v>
      </c>
      <c r="B109" s="3" t="s">
        <v>6</v>
      </c>
      <c r="C109" s="14">
        <f>SUM(C110,C111)</f>
        <v>11101</v>
      </c>
      <c r="D109" s="15">
        <f>D110+D111</f>
        <v>1</v>
      </c>
      <c r="E109" s="14">
        <f>SUM(E110,E111)</f>
        <v>4131</v>
      </c>
      <c r="F109" s="16">
        <f>F110+F111</f>
        <v>1</v>
      </c>
      <c r="G109" s="17">
        <f>G110+G111</f>
        <v>15232</v>
      </c>
      <c r="H109" s="18">
        <f>G109/G109</f>
        <v>1</v>
      </c>
      <c r="I109" s="38"/>
    </row>
    <row r="110" spans="1:9" ht="12.75" customHeight="1" x14ac:dyDescent="0.2">
      <c r="A110" s="19"/>
      <c r="B110" s="3" t="s">
        <v>11</v>
      </c>
      <c r="C110" s="20">
        <v>9556</v>
      </c>
      <c r="D110" s="21">
        <f>C110/C109</f>
        <v>0.86082334924781556</v>
      </c>
      <c r="E110" s="20">
        <v>3339</v>
      </c>
      <c r="F110" s="22">
        <f>E110/E109</f>
        <v>0.80827886710239649</v>
      </c>
      <c r="G110" s="23">
        <f>C110+E110</f>
        <v>12895</v>
      </c>
      <c r="H110" s="24">
        <f>G110/G109</f>
        <v>0.84657300420168069</v>
      </c>
      <c r="I110" s="38"/>
    </row>
    <row r="111" spans="1:9" ht="12.75" customHeight="1" x14ac:dyDescent="0.2">
      <c r="A111" s="25"/>
      <c r="B111" s="26" t="s">
        <v>12</v>
      </c>
      <c r="C111" s="27">
        <v>1545</v>
      </c>
      <c r="D111" s="28">
        <f>C111/C109</f>
        <v>0.13917665075218449</v>
      </c>
      <c r="E111" s="27">
        <v>792</v>
      </c>
      <c r="F111" s="29">
        <f>E111/E109</f>
        <v>0.19172113289760348</v>
      </c>
      <c r="G111" s="30">
        <f>C111+E111</f>
        <v>2337</v>
      </c>
      <c r="H111" s="31">
        <f>G111/G109</f>
        <v>0.15342699579831934</v>
      </c>
      <c r="I111" s="38"/>
    </row>
    <row r="112" spans="1:9" ht="12.75" customHeight="1" x14ac:dyDescent="0.2">
      <c r="A112" s="19" t="s">
        <v>15</v>
      </c>
      <c r="B112" s="3" t="s">
        <v>6</v>
      </c>
      <c r="C112" s="14">
        <f>SUM(C113,C114)</f>
        <v>528</v>
      </c>
      <c r="D112" s="15">
        <f>D113+D114</f>
        <v>1</v>
      </c>
      <c r="E112" s="14">
        <f>SUM(E113,E114)</f>
        <v>3798</v>
      </c>
      <c r="F112" s="16">
        <f>F113+F114</f>
        <v>1</v>
      </c>
      <c r="G112" s="17">
        <f>G113+G114</f>
        <v>4326</v>
      </c>
      <c r="H112" s="18">
        <f>G112/G112</f>
        <v>1</v>
      </c>
      <c r="I112" s="38"/>
    </row>
    <row r="113" spans="1:9" ht="12.75" customHeight="1" x14ac:dyDescent="0.2">
      <c r="A113" s="19"/>
      <c r="B113" s="3" t="s">
        <v>11</v>
      </c>
      <c r="C113" s="20">
        <v>479</v>
      </c>
      <c r="D113" s="21">
        <f>C113/C112</f>
        <v>0.90719696969696972</v>
      </c>
      <c r="E113" s="20">
        <v>2997</v>
      </c>
      <c r="F113" s="22">
        <f>E113/E112</f>
        <v>0.7890995260663507</v>
      </c>
      <c r="G113" s="23">
        <f>C113+E113</f>
        <v>3476</v>
      </c>
      <c r="H113" s="24">
        <f>G113/G112</f>
        <v>0.80351363846509483</v>
      </c>
      <c r="I113" s="38"/>
    </row>
    <row r="114" spans="1:9" ht="12.75" customHeight="1" x14ac:dyDescent="0.2">
      <c r="A114" s="25"/>
      <c r="B114" s="26" t="s">
        <v>12</v>
      </c>
      <c r="C114" s="27">
        <v>49</v>
      </c>
      <c r="D114" s="28">
        <f>C114/C112</f>
        <v>9.2803030303030304E-2</v>
      </c>
      <c r="E114" s="27">
        <v>801</v>
      </c>
      <c r="F114" s="29">
        <f>E114/E112</f>
        <v>0.2109004739336493</v>
      </c>
      <c r="G114" s="30">
        <f>C114+E114</f>
        <v>850</v>
      </c>
      <c r="H114" s="31">
        <f>G114/G112</f>
        <v>0.19648636153490523</v>
      </c>
      <c r="I114" s="38"/>
    </row>
    <row r="115" spans="1:9" ht="12.75" customHeight="1" x14ac:dyDescent="0.2">
      <c r="A115" s="19" t="s">
        <v>16</v>
      </c>
      <c r="B115" s="3" t="s">
        <v>6</v>
      </c>
      <c r="C115" s="14">
        <f>SUM(C103,C106,C109,C112)</f>
        <v>51147</v>
      </c>
      <c r="D115" s="15">
        <f>D116+D117</f>
        <v>1</v>
      </c>
      <c r="E115" s="14">
        <f>SUM(E103, E106,E109,E112)</f>
        <v>15855</v>
      </c>
      <c r="F115" s="16">
        <f>F116+F117</f>
        <v>1</v>
      </c>
      <c r="G115" s="17">
        <f>G116+G117</f>
        <v>67002</v>
      </c>
      <c r="H115" s="18">
        <f>G115/G115</f>
        <v>1</v>
      </c>
      <c r="I115" s="38"/>
    </row>
    <row r="116" spans="1:9" ht="12.75" customHeight="1" x14ac:dyDescent="0.2">
      <c r="A116" s="19"/>
      <c r="B116" s="3" t="s">
        <v>11</v>
      </c>
      <c r="C116" s="20">
        <f>C104+C107+C110+C113</f>
        <v>35946</v>
      </c>
      <c r="D116" s="21">
        <f>C116/C115</f>
        <v>0.70279781805384478</v>
      </c>
      <c r="E116" s="20">
        <f>E104+E107+E110+E113</f>
        <v>11589</v>
      </c>
      <c r="F116" s="22">
        <f>E116/E115</f>
        <v>0.73093661305581836</v>
      </c>
      <c r="G116" s="23">
        <f>C116+E116</f>
        <v>47535</v>
      </c>
      <c r="H116" s="24">
        <f>G116/G115</f>
        <v>0.70945643413629444</v>
      </c>
    </row>
    <row r="117" spans="1:9" ht="12.75" customHeight="1" x14ac:dyDescent="0.2">
      <c r="A117" s="33"/>
      <c r="B117" s="34" t="s">
        <v>12</v>
      </c>
      <c r="C117" s="35">
        <f>C105+C108+C111+C114</f>
        <v>15201</v>
      </c>
      <c r="D117" s="28">
        <f>C117/C115</f>
        <v>0.29720218194615522</v>
      </c>
      <c r="E117" s="35">
        <f>E105+E108+E111+E114</f>
        <v>4266</v>
      </c>
      <c r="F117" s="29">
        <f>E117/E115</f>
        <v>0.26906338694418164</v>
      </c>
      <c r="G117" s="36">
        <f>C117+E117</f>
        <v>19467</v>
      </c>
      <c r="H117" s="31">
        <f>G117/G115</f>
        <v>0.29054356586370556</v>
      </c>
    </row>
    <row r="118" spans="1:9" ht="15" customHeight="1" x14ac:dyDescent="0.25">
      <c r="A118" s="10" t="s">
        <v>23</v>
      </c>
      <c r="B118" s="11"/>
      <c r="C118" s="11"/>
      <c r="D118" s="11"/>
      <c r="E118" s="11"/>
      <c r="F118" s="11"/>
      <c r="G118" s="11"/>
      <c r="H118" s="12"/>
    </row>
    <row r="119" spans="1:9" ht="12.75" customHeight="1" x14ac:dyDescent="0.2">
      <c r="A119" s="13" t="s">
        <v>10</v>
      </c>
      <c r="B119" s="3" t="s">
        <v>6</v>
      </c>
      <c r="C119" s="14">
        <f>SUM(C120,C121)</f>
        <v>27966</v>
      </c>
      <c r="D119" s="15">
        <f>D120+D121</f>
        <v>1</v>
      </c>
      <c r="E119" s="14">
        <f>SUM(E120,E121)</f>
        <v>5715</v>
      </c>
      <c r="F119" s="16">
        <f>F120+F121</f>
        <v>1</v>
      </c>
      <c r="G119" s="17">
        <f>G120+G121</f>
        <v>33681</v>
      </c>
      <c r="H119" s="18">
        <f>G119/G119</f>
        <v>1</v>
      </c>
      <c r="I119" s="38"/>
    </row>
    <row r="120" spans="1:9" ht="12.75" customHeight="1" x14ac:dyDescent="0.2">
      <c r="A120" s="19"/>
      <c r="B120" s="3" t="s">
        <v>11</v>
      </c>
      <c r="C120" s="20">
        <v>16416</v>
      </c>
      <c r="D120" s="21">
        <f>C120/C119</f>
        <v>0.58699849817635696</v>
      </c>
      <c r="E120" s="20">
        <v>3492</v>
      </c>
      <c r="F120" s="22">
        <f>E120/E119</f>
        <v>0.61102362204724414</v>
      </c>
      <c r="G120" s="23">
        <f>C120+E120</f>
        <v>19908</v>
      </c>
      <c r="H120" s="24">
        <f>G120/G119</f>
        <v>0.59107508684421484</v>
      </c>
      <c r="I120" s="38"/>
    </row>
    <row r="121" spans="1:9" ht="12.75" customHeight="1" x14ac:dyDescent="0.2">
      <c r="A121" s="25"/>
      <c r="B121" s="26" t="s">
        <v>12</v>
      </c>
      <c r="C121" s="27">
        <v>11550</v>
      </c>
      <c r="D121" s="28">
        <f>C121/C119</f>
        <v>0.41300150182364298</v>
      </c>
      <c r="E121" s="27">
        <v>2223</v>
      </c>
      <c r="F121" s="29">
        <f>E121/E119</f>
        <v>0.38897637795275591</v>
      </c>
      <c r="G121" s="30">
        <f>C121+E121</f>
        <v>13773</v>
      </c>
      <c r="H121" s="31">
        <f>G121/G119</f>
        <v>0.40892491315578516</v>
      </c>
      <c r="I121" s="38"/>
    </row>
    <row r="122" spans="1:9" ht="12.75" customHeight="1" x14ac:dyDescent="0.2">
      <c r="A122" s="19" t="s">
        <v>13</v>
      </c>
      <c r="B122" s="3" t="s">
        <v>6</v>
      </c>
      <c r="C122" s="14">
        <f>SUM(C123,C124)</f>
        <v>10437</v>
      </c>
      <c r="D122" s="15">
        <f>D123+D124</f>
        <v>1</v>
      </c>
      <c r="E122" s="14">
        <f>SUM(E123,E124)</f>
        <v>1985</v>
      </c>
      <c r="F122" s="16">
        <f>F123+F124</f>
        <v>1</v>
      </c>
      <c r="G122" s="17">
        <f>G123+G124</f>
        <v>12422</v>
      </c>
      <c r="H122" s="18">
        <f>G122/G122</f>
        <v>1</v>
      </c>
      <c r="I122" s="38"/>
    </row>
    <row r="123" spans="1:9" ht="12.75" customHeight="1" x14ac:dyDescent="0.2">
      <c r="A123" s="19"/>
      <c r="B123" s="3" t="s">
        <v>11</v>
      </c>
      <c r="C123" s="20">
        <v>9032</v>
      </c>
      <c r="D123" s="21">
        <f>C123/C122</f>
        <v>0.8653827728274408</v>
      </c>
      <c r="E123" s="20">
        <v>1580</v>
      </c>
      <c r="F123" s="22">
        <f>E123/E122</f>
        <v>0.79596977329974816</v>
      </c>
      <c r="G123" s="23">
        <f>C123+E123</f>
        <v>10612</v>
      </c>
      <c r="H123" s="24">
        <f>G123/G122</f>
        <v>0.85429077443245849</v>
      </c>
      <c r="I123" s="38"/>
    </row>
    <row r="124" spans="1:9" ht="12.75" customHeight="1" x14ac:dyDescent="0.2">
      <c r="A124" s="25"/>
      <c r="B124" s="26" t="s">
        <v>12</v>
      </c>
      <c r="C124" s="27">
        <v>1405</v>
      </c>
      <c r="D124" s="28">
        <f>C124/C122</f>
        <v>0.13461722717255917</v>
      </c>
      <c r="E124" s="27">
        <v>405</v>
      </c>
      <c r="F124" s="29">
        <f>E124/E122</f>
        <v>0.20403022670025189</v>
      </c>
      <c r="G124" s="30">
        <f>C124+E124</f>
        <v>1810</v>
      </c>
      <c r="H124" s="31">
        <f>G124/G122</f>
        <v>0.14570922556754146</v>
      </c>
      <c r="I124" s="38"/>
    </row>
    <row r="125" spans="1:9" ht="12.75" customHeight="1" x14ac:dyDescent="0.2">
      <c r="A125" s="19" t="s">
        <v>14</v>
      </c>
      <c r="B125" s="3" t="s">
        <v>6</v>
      </c>
      <c r="C125" s="14">
        <f>SUM(C126,C127)</f>
        <v>10800</v>
      </c>
      <c r="D125" s="15">
        <f>D126+D127</f>
        <v>1</v>
      </c>
      <c r="E125" s="14">
        <f>SUM(E126,E127)</f>
        <v>4208</v>
      </c>
      <c r="F125" s="16">
        <f>F126+F127</f>
        <v>1</v>
      </c>
      <c r="G125" s="17">
        <f>G126+G127</f>
        <v>15008</v>
      </c>
      <c r="H125" s="18">
        <f>G125/G125</f>
        <v>1</v>
      </c>
      <c r="I125" s="38"/>
    </row>
    <row r="126" spans="1:9" ht="12.75" customHeight="1" x14ac:dyDescent="0.2">
      <c r="A126" s="19"/>
      <c r="B126" s="3" t="s">
        <v>11</v>
      </c>
      <c r="C126" s="20">
        <v>9270</v>
      </c>
      <c r="D126" s="21">
        <f>C126/C125</f>
        <v>0.85833333333333328</v>
      </c>
      <c r="E126" s="20">
        <v>3357</v>
      </c>
      <c r="F126" s="22">
        <f>E126/E125</f>
        <v>0.79776615969581754</v>
      </c>
      <c r="G126" s="23">
        <f>C126+E126</f>
        <v>12627</v>
      </c>
      <c r="H126" s="24">
        <f>G126/G125</f>
        <v>0.84135127931769726</v>
      </c>
      <c r="I126" s="38"/>
    </row>
    <row r="127" spans="1:9" ht="12.75" customHeight="1" x14ac:dyDescent="0.2">
      <c r="A127" s="25"/>
      <c r="B127" s="26" t="s">
        <v>12</v>
      </c>
      <c r="C127" s="27">
        <v>1530</v>
      </c>
      <c r="D127" s="28">
        <f>C127/C125</f>
        <v>0.14166666666666666</v>
      </c>
      <c r="E127" s="27">
        <v>851</v>
      </c>
      <c r="F127" s="29">
        <f>E127/E125</f>
        <v>0.20223384030418251</v>
      </c>
      <c r="G127" s="30">
        <f>C127+E127</f>
        <v>2381</v>
      </c>
      <c r="H127" s="31">
        <f>G127/G125</f>
        <v>0.15864872068230276</v>
      </c>
      <c r="I127" s="38"/>
    </row>
    <row r="128" spans="1:9" ht="12.75" customHeight="1" x14ac:dyDescent="0.2">
      <c r="A128" s="19" t="s">
        <v>15</v>
      </c>
      <c r="B128" s="3" t="s">
        <v>6</v>
      </c>
      <c r="C128" s="14">
        <f>SUM(C129,C130)</f>
        <v>494</v>
      </c>
      <c r="D128" s="15">
        <f>D129+D130</f>
        <v>1</v>
      </c>
      <c r="E128" s="14">
        <f>SUM(E129,E130)</f>
        <v>3770</v>
      </c>
      <c r="F128" s="16">
        <f>F129+F130</f>
        <v>1</v>
      </c>
      <c r="G128" s="17">
        <f>G129+G130</f>
        <v>4264</v>
      </c>
      <c r="H128" s="18">
        <f>G128/G128</f>
        <v>1</v>
      </c>
      <c r="I128" s="38"/>
    </row>
    <row r="129" spans="1:9" ht="12.75" customHeight="1" x14ac:dyDescent="0.2">
      <c r="A129" s="19"/>
      <c r="B129" s="3" t="s">
        <v>11</v>
      </c>
      <c r="C129" s="20">
        <v>457</v>
      </c>
      <c r="D129" s="21">
        <f>C129/C128</f>
        <v>0.9251012145748988</v>
      </c>
      <c r="E129" s="20">
        <v>3021</v>
      </c>
      <c r="F129" s="22">
        <f>E129/E128</f>
        <v>0.80132625994694962</v>
      </c>
      <c r="G129" s="23">
        <f>C129+E129</f>
        <v>3478</v>
      </c>
      <c r="H129" s="24">
        <f>G129/G128</f>
        <v>0.81566604127579734</v>
      </c>
      <c r="I129" s="38"/>
    </row>
    <row r="130" spans="1:9" ht="12.75" customHeight="1" x14ac:dyDescent="0.2">
      <c r="A130" s="25"/>
      <c r="B130" s="26" t="s">
        <v>12</v>
      </c>
      <c r="C130" s="27">
        <v>37</v>
      </c>
      <c r="D130" s="28">
        <f>C130/C128</f>
        <v>7.4898785425101214E-2</v>
      </c>
      <c r="E130" s="27">
        <v>749</v>
      </c>
      <c r="F130" s="29">
        <f>E130/E128</f>
        <v>0.19867374005305038</v>
      </c>
      <c r="G130" s="30">
        <f>C130+E130</f>
        <v>786</v>
      </c>
      <c r="H130" s="31">
        <f>G130/G128</f>
        <v>0.18433395872420263</v>
      </c>
      <c r="I130" s="38"/>
    </row>
    <row r="131" spans="1:9" ht="12.75" customHeight="1" x14ac:dyDescent="0.2">
      <c r="A131" s="19" t="s">
        <v>16</v>
      </c>
      <c r="B131" s="3" t="s">
        <v>6</v>
      </c>
      <c r="C131" s="14">
        <f>SUM(C119,C122,C125,C128)</f>
        <v>49697</v>
      </c>
      <c r="D131" s="15">
        <f>D132+D133</f>
        <v>1</v>
      </c>
      <c r="E131" s="14">
        <f>SUM(E119, E122,E125,E128)</f>
        <v>15678</v>
      </c>
      <c r="F131" s="16">
        <f>F132+F133</f>
        <v>1</v>
      </c>
      <c r="G131" s="17">
        <f>G132+G133</f>
        <v>65375</v>
      </c>
      <c r="H131" s="18">
        <f>G131/G131</f>
        <v>1</v>
      </c>
      <c r="I131" s="38"/>
    </row>
    <row r="132" spans="1:9" ht="12.75" customHeight="1" x14ac:dyDescent="0.2">
      <c r="A132" s="19"/>
      <c r="B132" s="3" t="s">
        <v>11</v>
      </c>
      <c r="C132" s="20">
        <f>C120+C123+C126+C129</f>
        <v>35175</v>
      </c>
      <c r="D132" s="21">
        <f>C132/C131</f>
        <v>0.70778920256755939</v>
      </c>
      <c r="E132" s="20">
        <f>E120+E123+E126+E129</f>
        <v>11450</v>
      </c>
      <c r="F132" s="22">
        <f>E132/E131</f>
        <v>0.73032274524811835</v>
      </c>
      <c r="G132" s="23">
        <f>C132+E132</f>
        <v>46625</v>
      </c>
      <c r="H132" s="24">
        <f>G132/G131</f>
        <v>0.71319311663479923</v>
      </c>
    </row>
    <row r="133" spans="1:9" ht="12.75" customHeight="1" x14ac:dyDescent="0.2">
      <c r="A133" s="33"/>
      <c r="B133" s="34" t="s">
        <v>12</v>
      </c>
      <c r="C133" s="35">
        <f>C121+C124+C127+C130</f>
        <v>14522</v>
      </c>
      <c r="D133" s="28">
        <f>C133/C131</f>
        <v>0.29221079743244061</v>
      </c>
      <c r="E133" s="35">
        <f>E121+E124+E127+E130</f>
        <v>4228</v>
      </c>
      <c r="F133" s="29">
        <f>E133/E131</f>
        <v>0.26967725475188159</v>
      </c>
      <c r="G133" s="36">
        <f>C133+E133</f>
        <v>18750</v>
      </c>
      <c r="H133" s="31">
        <f>G133/G131</f>
        <v>0.28680688336520077</v>
      </c>
    </row>
    <row r="134" spans="1:9" ht="15" customHeight="1" x14ac:dyDescent="0.25">
      <c r="A134" s="10" t="s">
        <v>24</v>
      </c>
      <c r="B134" s="11"/>
      <c r="C134" s="11"/>
      <c r="D134" s="11"/>
      <c r="E134" s="11"/>
      <c r="F134" s="11"/>
      <c r="G134" s="11"/>
      <c r="H134" s="12"/>
    </row>
    <row r="135" spans="1:9" ht="12.75" customHeight="1" x14ac:dyDescent="0.2">
      <c r="A135" s="13" t="s">
        <v>10</v>
      </c>
      <c r="B135" s="3" t="s">
        <v>6</v>
      </c>
      <c r="C135" s="14">
        <f>SUM(C136,C137)</f>
        <v>26726</v>
      </c>
      <c r="D135" s="15">
        <f>D136+D137</f>
        <v>1</v>
      </c>
      <c r="E135" s="14">
        <f>SUM(E136,E137)</f>
        <v>5544</v>
      </c>
      <c r="F135" s="16">
        <f>F136+F137</f>
        <v>1</v>
      </c>
      <c r="G135" s="17">
        <f>G136+G137</f>
        <v>32270</v>
      </c>
      <c r="H135" s="18">
        <f>G135/G135</f>
        <v>1</v>
      </c>
    </row>
    <row r="136" spans="1:9" ht="12.75" customHeight="1" x14ac:dyDescent="0.2">
      <c r="A136" s="19"/>
      <c r="B136" s="3" t="s">
        <v>11</v>
      </c>
      <c r="C136" s="20">
        <v>15870</v>
      </c>
      <c r="D136" s="21">
        <f>C136/C135</f>
        <v>0.59380378657487087</v>
      </c>
      <c r="E136" s="20">
        <v>3451</v>
      </c>
      <c r="F136" s="22">
        <f>E136/E135</f>
        <v>0.62247474747474751</v>
      </c>
      <c r="G136" s="23">
        <f>C136+E136</f>
        <v>19321</v>
      </c>
      <c r="H136" s="24">
        <f>G136/G135</f>
        <v>0.59872947009606448</v>
      </c>
    </row>
    <row r="137" spans="1:9" ht="12.75" customHeight="1" x14ac:dyDescent="0.2">
      <c r="A137" s="25"/>
      <c r="B137" s="26" t="s">
        <v>12</v>
      </c>
      <c r="C137" s="27">
        <v>10856</v>
      </c>
      <c r="D137" s="28">
        <f>C137/C135</f>
        <v>0.40619621342512907</v>
      </c>
      <c r="E137" s="27">
        <v>2093</v>
      </c>
      <c r="F137" s="29">
        <f>E137/E135</f>
        <v>0.37752525252525254</v>
      </c>
      <c r="G137" s="30">
        <f>C137+E137</f>
        <v>12949</v>
      </c>
      <c r="H137" s="31">
        <f>G137/G135</f>
        <v>0.40127052990393552</v>
      </c>
    </row>
    <row r="138" spans="1:9" ht="12.75" customHeight="1" x14ac:dyDescent="0.2">
      <c r="A138" s="19" t="s">
        <v>13</v>
      </c>
      <c r="B138" s="3" t="s">
        <v>6</v>
      </c>
      <c r="C138" s="14">
        <f>SUM(C139,C140)</f>
        <v>10187</v>
      </c>
      <c r="D138" s="15">
        <f>D139+D140</f>
        <v>1</v>
      </c>
      <c r="E138" s="14">
        <f>SUM(E139,E140)</f>
        <v>1808</v>
      </c>
      <c r="F138" s="16">
        <f>F139+F140</f>
        <v>1</v>
      </c>
      <c r="G138" s="17">
        <f>G139+G140</f>
        <v>11995</v>
      </c>
      <c r="H138" s="18">
        <f>G138/G138</f>
        <v>1</v>
      </c>
    </row>
    <row r="139" spans="1:9" ht="12.75" customHeight="1" x14ac:dyDescent="0.2">
      <c r="A139" s="19"/>
      <c r="B139" s="3" t="s">
        <v>11</v>
      </c>
      <c r="C139" s="20">
        <v>8836</v>
      </c>
      <c r="D139" s="21">
        <f>C139/C138</f>
        <v>0.86737999411014033</v>
      </c>
      <c r="E139" s="20">
        <v>1447</v>
      </c>
      <c r="F139" s="22">
        <f>E139/E138</f>
        <v>0.80033185840707965</v>
      </c>
      <c r="G139" s="23">
        <f>C139+E139</f>
        <v>10283</v>
      </c>
      <c r="H139" s="24">
        <f>G139/G138</f>
        <v>0.8572738641100458</v>
      </c>
    </row>
    <row r="140" spans="1:9" ht="12.75" customHeight="1" x14ac:dyDescent="0.2">
      <c r="A140" s="25"/>
      <c r="B140" s="26" t="s">
        <v>12</v>
      </c>
      <c r="C140" s="27">
        <v>1351</v>
      </c>
      <c r="D140" s="28">
        <f>C140/C138</f>
        <v>0.13262000588985962</v>
      </c>
      <c r="E140" s="27">
        <v>361</v>
      </c>
      <c r="F140" s="29">
        <f>E140/E138</f>
        <v>0.19966814159292035</v>
      </c>
      <c r="G140" s="30">
        <f>C140+E140</f>
        <v>1712</v>
      </c>
      <c r="H140" s="31">
        <f>G140/G138</f>
        <v>0.14272613588995414</v>
      </c>
    </row>
    <row r="141" spans="1:9" ht="12.75" customHeight="1" x14ac:dyDescent="0.2">
      <c r="A141" s="19" t="s">
        <v>14</v>
      </c>
      <c r="B141" s="3" t="s">
        <v>6</v>
      </c>
      <c r="C141" s="14">
        <f>SUM(C142,C143)</f>
        <v>10493</v>
      </c>
      <c r="D141" s="15">
        <f>D142+D143</f>
        <v>1</v>
      </c>
      <c r="E141" s="14">
        <f>SUM(E142,E143)</f>
        <v>4277</v>
      </c>
      <c r="F141" s="16">
        <f>F142+F143</f>
        <v>1</v>
      </c>
      <c r="G141" s="17">
        <f>G142+G143</f>
        <v>14770</v>
      </c>
      <c r="H141" s="18">
        <f>G141/G141</f>
        <v>1</v>
      </c>
    </row>
    <row r="142" spans="1:9" ht="12.75" customHeight="1" x14ac:dyDescent="0.2">
      <c r="A142" s="19"/>
      <c r="B142" s="3" t="s">
        <v>11</v>
      </c>
      <c r="C142" s="20">
        <v>9037</v>
      </c>
      <c r="D142" s="21">
        <f>C142/C141</f>
        <v>0.86124082721814543</v>
      </c>
      <c r="E142" s="20">
        <v>3436</v>
      </c>
      <c r="F142" s="22">
        <f>E142/E141</f>
        <v>0.80336684592003738</v>
      </c>
      <c r="G142" s="23">
        <f>C142+E142</f>
        <v>12473</v>
      </c>
      <c r="H142" s="24">
        <f>G142/G141</f>
        <v>0.84448205822613409</v>
      </c>
    </row>
    <row r="143" spans="1:9" ht="12.75" customHeight="1" x14ac:dyDescent="0.2">
      <c r="A143" s="25"/>
      <c r="B143" s="26" t="s">
        <v>12</v>
      </c>
      <c r="C143" s="27">
        <v>1456</v>
      </c>
      <c r="D143" s="28">
        <f>C143/C141</f>
        <v>0.13875917278185457</v>
      </c>
      <c r="E143" s="27">
        <v>841</v>
      </c>
      <c r="F143" s="29">
        <f>E143/E141</f>
        <v>0.1966331540799626</v>
      </c>
      <c r="G143" s="30">
        <f>C143+E143</f>
        <v>2297</v>
      </c>
      <c r="H143" s="31">
        <f>G143/G141</f>
        <v>0.15551794177386594</v>
      </c>
    </row>
    <row r="144" spans="1:9" ht="12.75" customHeight="1" x14ac:dyDescent="0.2">
      <c r="A144" s="19" t="s">
        <v>15</v>
      </c>
      <c r="B144" s="3" t="s">
        <v>6</v>
      </c>
      <c r="C144" s="14">
        <f>SUM(C145,C146)</f>
        <v>479</v>
      </c>
      <c r="D144" s="15">
        <f>D145+D146</f>
        <v>1</v>
      </c>
      <c r="E144" s="14">
        <f>SUM(E145,E146)</f>
        <v>3688</v>
      </c>
      <c r="F144" s="16">
        <f>F145+F146</f>
        <v>1</v>
      </c>
      <c r="G144" s="17">
        <f>G145+G146</f>
        <v>4167</v>
      </c>
      <c r="H144" s="18">
        <f>G144/G144</f>
        <v>1</v>
      </c>
    </row>
    <row r="145" spans="1:8" ht="12.75" customHeight="1" x14ac:dyDescent="0.2">
      <c r="A145" s="19"/>
      <c r="B145" s="3" t="s">
        <v>11</v>
      </c>
      <c r="C145" s="20">
        <v>426</v>
      </c>
      <c r="D145" s="21">
        <f>C145/C144</f>
        <v>0.88935281837160751</v>
      </c>
      <c r="E145" s="20">
        <v>2981</v>
      </c>
      <c r="F145" s="22">
        <f>E145/E144</f>
        <v>0.80829718004338391</v>
      </c>
      <c r="G145" s="23">
        <f>C145+E145</f>
        <v>3407</v>
      </c>
      <c r="H145" s="24">
        <f>G145/G144</f>
        <v>0.81761459083273336</v>
      </c>
    </row>
    <row r="146" spans="1:8" ht="12.75" customHeight="1" x14ac:dyDescent="0.2">
      <c r="A146" s="25"/>
      <c r="B146" s="26" t="s">
        <v>12</v>
      </c>
      <c r="C146" s="27">
        <v>53</v>
      </c>
      <c r="D146" s="28">
        <f>C146/C144</f>
        <v>0.11064718162839249</v>
      </c>
      <c r="E146" s="27">
        <v>707</v>
      </c>
      <c r="F146" s="29">
        <f>E146/E144</f>
        <v>0.19170281995661606</v>
      </c>
      <c r="G146" s="30">
        <f>C146+E146</f>
        <v>760</v>
      </c>
      <c r="H146" s="31">
        <f>G146/G144</f>
        <v>0.18238540916726662</v>
      </c>
    </row>
    <row r="147" spans="1:8" ht="12.75" customHeight="1" x14ac:dyDescent="0.2">
      <c r="A147" s="19" t="s">
        <v>16</v>
      </c>
      <c r="B147" s="3" t="s">
        <v>6</v>
      </c>
      <c r="C147" s="14">
        <f>SUM(C135,C138,C141,C144)</f>
        <v>47885</v>
      </c>
      <c r="D147" s="15">
        <f>D148+D149</f>
        <v>1</v>
      </c>
      <c r="E147" s="14">
        <f>SUM(E135, E138,E141,E144)</f>
        <v>15317</v>
      </c>
      <c r="F147" s="16">
        <f>F148+F149</f>
        <v>1</v>
      </c>
      <c r="G147" s="17">
        <f>G148+G149</f>
        <v>63202</v>
      </c>
      <c r="H147" s="18">
        <f>G147/G147</f>
        <v>1</v>
      </c>
    </row>
    <row r="148" spans="1:8" ht="12.75" customHeight="1" x14ac:dyDescent="0.2">
      <c r="A148" s="19"/>
      <c r="B148" s="3" t="s">
        <v>11</v>
      </c>
      <c r="C148" s="20">
        <f>C136+C139+C142+C145</f>
        <v>34169</v>
      </c>
      <c r="D148" s="21">
        <f>C148/C147</f>
        <v>0.7135637464759319</v>
      </c>
      <c r="E148" s="20">
        <f>E136+E139+E142+E145</f>
        <v>11315</v>
      </c>
      <c r="F148" s="22">
        <f>E148/E147</f>
        <v>0.73872168179147357</v>
      </c>
      <c r="G148" s="23">
        <f>C148+E148</f>
        <v>45484</v>
      </c>
      <c r="H148" s="24">
        <f>G148/G147</f>
        <v>0.71966077022879027</v>
      </c>
    </row>
    <row r="149" spans="1:8" ht="12.75" customHeight="1" x14ac:dyDescent="0.2">
      <c r="A149" s="33"/>
      <c r="B149" s="34" t="s">
        <v>12</v>
      </c>
      <c r="C149" s="35">
        <f>C137+C140+C143+C146</f>
        <v>13716</v>
      </c>
      <c r="D149" s="28">
        <f>C149/C147</f>
        <v>0.2864362535240681</v>
      </c>
      <c r="E149" s="35">
        <f>E137+E140+E143+E146</f>
        <v>4002</v>
      </c>
      <c r="F149" s="29">
        <f>E149/E147</f>
        <v>0.26127831820852648</v>
      </c>
      <c r="G149" s="36">
        <f>C149+E149</f>
        <v>17718</v>
      </c>
      <c r="H149" s="31">
        <f>G149/G147</f>
        <v>0.28033922977120979</v>
      </c>
    </row>
    <row r="150" spans="1:8" ht="15" customHeight="1" x14ac:dyDescent="0.25">
      <c r="A150" s="10" t="s">
        <v>25</v>
      </c>
      <c r="B150" s="11"/>
      <c r="C150" s="11"/>
      <c r="D150" s="11"/>
      <c r="E150" s="11"/>
      <c r="F150" s="11"/>
      <c r="G150" s="11"/>
      <c r="H150" s="12"/>
    </row>
    <row r="151" spans="1:8" ht="12.75" customHeight="1" x14ac:dyDescent="0.2">
      <c r="A151" s="13" t="s">
        <v>10</v>
      </c>
      <c r="B151" s="3" t="s">
        <v>6</v>
      </c>
      <c r="C151" s="14">
        <f>SUM(C152,C153)</f>
        <v>25864</v>
      </c>
      <c r="D151" s="15">
        <f>D152+D153</f>
        <v>1</v>
      </c>
      <c r="E151" s="14">
        <f>SUM(E152,E153)</f>
        <v>5436</v>
      </c>
      <c r="F151" s="16">
        <f>F152+F153</f>
        <v>1</v>
      </c>
      <c r="G151" s="17">
        <f>G152+G153</f>
        <v>31300</v>
      </c>
      <c r="H151" s="18">
        <f>G151/G151</f>
        <v>1</v>
      </c>
    </row>
    <row r="152" spans="1:8" ht="12.75" customHeight="1" x14ac:dyDescent="0.2">
      <c r="A152" s="19"/>
      <c r="B152" s="3" t="s">
        <v>11</v>
      </c>
      <c r="C152" s="20">
        <v>15746</v>
      </c>
      <c r="D152" s="21">
        <f>C152/C151</f>
        <v>0.60879987627590471</v>
      </c>
      <c r="E152" s="20">
        <v>3363</v>
      </c>
      <c r="F152" s="22">
        <f>E152/E151</f>
        <v>0.61865342163355408</v>
      </c>
      <c r="G152" s="23">
        <f>C152+E152</f>
        <v>19109</v>
      </c>
      <c r="H152" s="24">
        <f>G152/G151</f>
        <v>0.6105111821086262</v>
      </c>
    </row>
    <row r="153" spans="1:8" ht="12.75" customHeight="1" x14ac:dyDescent="0.2">
      <c r="A153" s="25"/>
      <c r="B153" s="26" t="s">
        <v>12</v>
      </c>
      <c r="C153" s="27">
        <v>10118</v>
      </c>
      <c r="D153" s="28">
        <f>C153/C151</f>
        <v>0.39120012372409529</v>
      </c>
      <c r="E153" s="27">
        <v>2073</v>
      </c>
      <c r="F153" s="29">
        <f>E153/E151</f>
        <v>0.38134657836644592</v>
      </c>
      <c r="G153" s="30">
        <f>C153+E153</f>
        <v>12191</v>
      </c>
      <c r="H153" s="31">
        <f>G153/G151</f>
        <v>0.3894888178913738</v>
      </c>
    </row>
    <row r="154" spans="1:8" ht="12.75" customHeight="1" x14ac:dyDescent="0.2">
      <c r="A154" s="19" t="s">
        <v>13</v>
      </c>
      <c r="B154" s="3" t="s">
        <v>6</v>
      </c>
      <c r="C154" s="14">
        <f>SUM(C155,C156)</f>
        <v>9618</v>
      </c>
      <c r="D154" s="15">
        <f>D155+D156</f>
        <v>1</v>
      </c>
      <c r="E154" s="14">
        <f>SUM(E155,E156)</f>
        <v>1681</v>
      </c>
      <c r="F154" s="16">
        <f>F155+F156</f>
        <v>1</v>
      </c>
      <c r="G154" s="17">
        <f>G155+G156</f>
        <v>11299</v>
      </c>
      <c r="H154" s="18">
        <f>G154/G154</f>
        <v>1</v>
      </c>
    </row>
    <row r="155" spans="1:8" ht="12.75" customHeight="1" x14ac:dyDescent="0.2">
      <c r="A155" s="19"/>
      <c r="B155" s="3" t="s">
        <v>11</v>
      </c>
      <c r="C155" s="20">
        <v>8430</v>
      </c>
      <c r="D155" s="21">
        <f>C155/C154</f>
        <v>0.87648159700561445</v>
      </c>
      <c r="E155" s="20">
        <v>1422</v>
      </c>
      <c r="F155" s="22">
        <f>E155/E154</f>
        <v>0.8459250446162998</v>
      </c>
      <c r="G155" s="23">
        <f>C155+E155</f>
        <v>9852</v>
      </c>
      <c r="H155" s="24">
        <f>G155/G154</f>
        <v>0.87193556951942652</v>
      </c>
    </row>
    <row r="156" spans="1:8" ht="12.75" customHeight="1" x14ac:dyDescent="0.2">
      <c r="A156" s="25"/>
      <c r="B156" s="26" t="s">
        <v>12</v>
      </c>
      <c r="C156" s="27">
        <v>1188</v>
      </c>
      <c r="D156" s="28">
        <f>C156/C154</f>
        <v>0.12351840299438553</v>
      </c>
      <c r="E156" s="27">
        <v>259</v>
      </c>
      <c r="F156" s="29">
        <f>E156/E154</f>
        <v>0.15407495538370017</v>
      </c>
      <c r="G156" s="30">
        <f>C156+E156</f>
        <v>1447</v>
      </c>
      <c r="H156" s="31">
        <f>G156/G154</f>
        <v>0.1280644304805735</v>
      </c>
    </row>
    <row r="157" spans="1:8" ht="12.75" customHeight="1" x14ac:dyDescent="0.2">
      <c r="A157" s="19" t="s">
        <v>14</v>
      </c>
      <c r="B157" s="3" t="s">
        <v>6</v>
      </c>
      <c r="C157" s="14">
        <f>SUM(C158,C159)</f>
        <v>10038</v>
      </c>
      <c r="D157" s="15">
        <f>D158+D159</f>
        <v>1</v>
      </c>
      <c r="E157" s="14">
        <f>SUM(E158,E159)</f>
        <v>4295</v>
      </c>
      <c r="F157" s="16">
        <f>F158+F159</f>
        <v>1</v>
      </c>
      <c r="G157" s="17">
        <f>G158+G159</f>
        <v>14333</v>
      </c>
      <c r="H157" s="18">
        <f>G157/G157</f>
        <v>1</v>
      </c>
    </row>
    <row r="158" spans="1:8" ht="12.75" customHeight="1" x14ac:dyDescent="0.2">
      <c r="A158" s="19"/>
      <c r="B158" s="3" t="s">
        <v>11</v>
      </c>
      <c r="C158" s="20">
        <v>8666</v>
      </c>
      <c r="D158" s="21">
        <f>C158/C157</f>
        <v>0.86331938633193861</v>
      </c>
      <c r="E158" s="20">
        <v>3385</v>
      </c>
      <c r="F158" s="22">
        <f>E158/E157</f>
        <v>0.78812572759022115</v>
      </c>
      <c r="G158" s="23">
        <f>C158+E158</f>
        <v>12051</v>
      </c>
      <c r="H158" s="24">
        <f>G158/G157</f>
        <v>0.84078699504639642</v>
      </c>
    </row>
    <row r="159" spans="1:8" ht="12.75" customHeight="1" x14ac:dyDescent="0.2">
      <c r="A159" s="25"/>
      <c r="B159" s="26" t="s">
        <v>12</v>
      </c>
      <c r="C159" s="27">
        <v>1372</v>
      </c>
      <c r="D159" s="28">
        <f>C159/C157</f>
        <v>0.13668061366806136</v>
      </c>
      <c r="E159" s="27">
        <v>910</v>
      </c>
      <c r="F159" s="29">
        <f>E159/E157</f>
        <v>0.21187427240977882</v>
      </c>
      <c r="G159" s="30">
        <f>C159+E159</f>
        <v>2282</v>
      </c>
      <c r="H159" s="31">
        <f>G159/G157</f>
        <v>0.15921300495360358</v>
      </c>
    </row>
    <row r="160" spans="1:8" ht="12.75" customHeight="1" x14ac:dyDescent="0.2">
      <c r="A160" s="19" t="s">
        <v>15</v>
      </c>
      <c r="B160" s="3" t="s">
        <v>6</v>
      </c>
      <c r="C160" s="14">
        <f>SUM(C161,C162)</f>
        <v>513</v>
      </c>
      <c r="D160" s="15">
        <f>D161+D162</f>
        <v>1</v>
      </c>
      <c r="E160" s="14">
        <f>SUM(E161,E162)</f>
        <v>3571</v>
      </c>
      <c r="F160" s="16">
        <f>F161+F162</f>
        <v>1</v>
      </c>
      <c r="G160" s="17">
        <f>G161+G162</f>
        <v>4084</v>
      </c>
      <c r="H160" s="18">
        <f>G160/G160</f>
        <v>1</v>
      </c>
    </row>
    <row r="161" spans="1:8" ht="12.75" customHeight="1" x14ac:dyDescent="0.2">
      <c r="A161" s="19"/>
      <c r="B161" s="3" t="s">
        <v>11</v>
      </c>
      <c r="C161" s="20">
        <v>470</v>
      </c>
      <c r="D161" s="21">
        <f>C161/C160</f>
        <v>0.91617933723196876</v>
      </c>
      <c r="E161" s="20">
        <v>2873</v>
      </c>
      <c r="F161" s="22">
        <f>E161/E160</f>
        <v>0.80453654438532629</v>
      </c>
      <c r="G161" s="23">
        <f>C161+E161</f>
        <v>3343</v>
      </c>
      <c r="H161" s="24">
        <f>G161/G160</f>
        <v>0.81856023506366304</v>
      </c>
    </row>
    <row r="162" spans="1:8" ht="12.75" customHeight="1" x14ac:dyDescent="0.2">
      <c r="A162" s="25"/>
      <c r="B162" s="26" t="s">
        <v>12</v>
      </c>
      <c r="C162" s="27">
        <v>43</v>
      </c>
      <c r="D162" s="28">
        <f>C162/C160</f>
        <v>8.3820662768031184E-2</v>
      </c>
      <c r="E162" s="27">
        <v>698</v>
      </c>
      <c r="F162" s="29">
        <f>E162/E160</f>
        <v>0.19546345561467376</v>
      </c>
      <c r="G162" s="30">
        <f>C162+E162</f>
        <v>741</v>
      </c>
      <c r="H162" s="31">
        <f>G162/G160</f>
        <v>0.18143976493633693</v>
      </c>
    </row>
    <row r="163" spans="1:8" ht="12.75" customHeight="1" x14ac:dyDescent="0.2">
      <c r="A163" s="19" t="s">
        <v>16</v>
      </c>
      <c r="B163" s="3" t="s">
        <v>6</v>
      </c>
      <c r="C163" s="14">
        <f>SUM(C151,C154,C157,C160)</f>
        <v>46033</v>
      </c>
      <c r="D163" s="15">
        <f>D164+D165</f>
        <v>1</v>
      </c>
      <c r="E163" s="14">
        <f>SUM(E151, E154,E157,E160)</f>
        <v>14983</v>
      </c>
      <c r="F163" s="16">
        <f>F164+F165</f>
        <v>1</v>
      </c>
      <c r="G163" s="17">
        <f>G164+G165</f>
        <v>61016</v>
      </c>
      <c r="H163" s="18">
        <f>G163/G163</f>
        <v>1</v>
      </c>
    </row>
    <row r="164" spans="1:8" ht="12.75" customHeight="1" x14ac:dyDescent="0.2">
      <c r="A164" s="19"/>
      <c r="B164" s="3" t="s">
        <v>11</v>
      </c>
      <c r="C164" s="20">
        <f>C152+C155+C158+C161</f>
        <v>33312</v>
      </c>
      <c r="D164" s="21">
        <f>C164/C163</f>
        <v>0.72365476940455764</v>
      </c>
      <c r="E164" s="20">
        <f>E152+E155+E158+E161</f>
        <v>11043</v>
      </c>
      <c r="F164" s="22">
        <f>E164/E163</f>
        <v>0.737035306680905</v>
      </c>
      <c r="G164" s="23">
        <f>C164+E164</f>
        <v>44355</v>
      </c>
      <c r="H164" s="24">
        <f>G164/G163</f>
        <v>0.72694047462960532</v>
      </c>
    </row>
    <row r="165" spans="1:8" ht="12.75" customHeight="1" x14ac:dyDescent="0.2">
      <c r="A165" s="33"/>
      <c r="B165" s="34" t="s">
        <v>12</v>
      </c>
      <c r="C165" s="35">
        <f>C153+C156+C159+C162</f>
        <v>12721</v>
      </c>
      <c r="D165" s="28">
        <f>C165/C163</f>
        <v>0.27634523059544241</v>
      </c>
      <c r="E165" s="35">
        <f>E153+E156+E159+E162</f>
        <v>3940</v>
      </c>
      <c r="F165" s="29">
        <f>E165/E163</f>
        <v>0.262964693319095</v>
      </c>
      <c r="G165" s="36">
        <f>C165+E165</f>
        <v>16661</v>
      </c>
      <c r="H165" s="31">
        <f>G165/G163</f>
        <v>0.27305952537039463</v>
      </c>
    </row>
    <row r="166" spans="1:8" ht="15" customHeight="1" x14ac:dyDescent="0.25">
      <c r="A166" s="10" t="s">
        <v>26</v>
      </c>
      <c r="B166" s="11"/>
      <c r="C166" s="11"/>
      <c r="D166" s="11"/>
      <c r="E166" s="11"/>
      <c r="F166" s="11"/>
      <c r="G166" s="11"/>
      <c r="H166" s="12"/>
    </row>
    <row r="167" spans="1:8" ht="12.75" customHeight="1" x14ac:dyDescent="0.2">
      <c r="A167" s="13" t="s">
        <v>10</v>
      </c>
      <c r="B167" s="3" t="s">
        <v>6</v>
      </c>
      <c r="C167" s="14">
        <f>SUM(C168,C169)</f>
        <v>25188</v>
      </c>
      <c r="D167" s="15">
        <f>D168+D169</f>
        <v>1</v>
      </c>
      <c r="E167" s="14">
        <f>SUM(E168,E169)</f>
        <v>5077</v>
      </c>
      <c r="F167" s="16">
        <f>F168+F169</f>
        <v>1</v>
      </c>
      <c r="G167" s="17">
        <f>G168+G169</f>
        <v>30265</v>
      </c>
      <c r="H167" s="18">
        <f>G167/G167</f>
        <v>1</v>
      </c>
    </row>
    <row r="168" spans="1:8" ht="12.75" customHeight="1" x14ac:dyDescent="0.2">
      <c r="A168" s="19"/>
      <c r="B168" s="3" t="s">
        <v>11</v>
      </c>
      <c r="C168" s="20">
        <v>15634</v>
      </c>
      <c r="D168" s="21">
        <f>C168/C167</f>
        <v>0.62069239320311265</v>
      </c>
      <c r="E168" s="20">
        <v>3274</v>
      </c>
      <c r="F168" s="22">
        <f>E168/E167</f>
        <v>0.64486901713610401</v>
      </c>
      <c r="G168" s="23">
        <f>C168+E168</f>
        <v>18908</v>
      </c>
      <c r="H168" s="24">
        <f>G168/G167</f>
        <v>0.62474805881381135</v>
      </c>
    </row>
    <row r="169" spans="1:8" ht="12.75" customHeight="1" x14ac:dyDescent="0.2">
      <c r="A169" s="25"/>
      <c r="B169" s="26" t="s">
        <v>12</v>
      </c>
      <c r="C169" s="27">
        <v>9554</v>
      </c>
      <c r="D169" s="28">
        <f>C169/C167</f>
        <v>0.37930760679688741</v>
      </c>
      <c r="E169" s="27">
        <v>1803</v>
      </c>
      <c r="F169" s="29">
        <f>E169/E167</f>
        <v>0.35513098286389599</v>
      </c>
      <c r="G169" s="30">
        <f>C169+E169</f>
        <v>11357</v>
      </c>
      <c r="H169" s="31">
        <f>G169/G167</f>
        <v>0.37525194118618865</v>
      </c>
    </row>
    <row r="170" spans="1:8" ht="12.75" customHeight="1" x14ac:dyDescent="0.2">
      <c r="A170" s="19" t="s">
        <v>13</v>
      </c>
      <c r="B170" s="3" t="s">
        <v>6</v>
      </c>
      <c r="C170" s="14">
        <f>SUM(C171,C172)</f>
        <v>9379</v>
      </c>
      <c r="D170" s="15">
        <f>D171+D172</f>
        <v>1</v>
      </c>
      <c r="E170" s="14">
        <f>SUM(E171,E172)</f>
        <v>1753</v>
      </c>
      <c r="F170" s="16">
        <f>F171+F172</f>
        <v>1</v>
      </c>
      <c r="G170" s="17">
        <f>G171+G172</f>
        <v>11132</v>
      </c>
      <c r="H170" s="18">
        <f>G170/G170</f>
        <v>1</v>
      </c>
    </row>
    <row r="171" spans="1:8" ht="12.75" customHeight="1" x14ac:dyDescent="0.2">
      <c r="A171" s="19"/>
      <c r="B171" s="3" t="s">
        <v>11</v>
      </c>
      <c r="C171" s="20">
        <v>8187</v>
      </c>
      <c r="D171" s="21">
        <f>C171/C170</f>
        <v>0.87290755944130505</v>
      </c>
      <c r="E171" s="20">
        <v>1478</v>
      </c>
      <c r="F171" s="22">
        <f>E171/E170</f>
        <v>0.84312606959498004</v>
      </c>
      <c r="G171" s="23">
        <f>C171+E171</f>
        <v>9665</v>
      </c>
      <c r="H171" s="24">
        <f>G171/G170</f>
        <v>0.86821775062881779</v>
      </c>
    </row>
    <row r="172" spans="1:8" ht="12.75" customHeight="1" x14ac:dyDescent="0.2">
      <c r="A172" s="25"/>
      <c r="B172" s="26" t="s">
        <v>12</v>
      </c>
      <c r="C172" s="27">
        <v>1192</v>
      </c>
      <c r="D172" s="28">
        <f>C172/C170</f>
        <v>0.12709244055869495</v>
      </c>
      <c r="E172" s="27">
        <v>275</v>
      </c>
      <c r="F172" s="29">
        <f>E172/E170</f>
        <v>0.15687393040501996</v>
      </c>
      <c r="G172" s="30">
        <f>C172+E172</f>
        <v>1467</v>
      </c>
      <c r="H172" s="31">
        <f>G172/G170</f>
        <v>0.13178224937118219</v>
      </c>
    </row>
    <row r="173" spans="1:8" ht="12.75" customHeight="1" x14ac:dyDescent="0.2">
      <c r="A173" s="19" t="s">
        <v>14</v>
      </c>
      <c r="B173" s="3" t="s">
        <v>6</v>
      </c>
      <c r="C173" s="14">
        <f>SUM(C174,C175)</f>
        <v>9987</v>
      </c>
      <c r="D173" s="15">
        <f>D174+D175</f>
        <v>1</v>
      </c>
      <c r="E173" s="14">
        <f>SUM(E174,E175)</f>
        <v>4382</v>
      </c>
      <c r="F173" s="16">
        <f>F174+F175</f>
        <v>1</v>
      </c>
      <c r="G173" s="17">
        <f>G174+G175</f>
        <v>14369</v>
      </c>
      <c r="H173" s="18">
        <f>G173/G173</f>
        <v>1</v>
      </c>
    </row>
    <row r="174" spans="1:8" ht="12.75" customHeight="1" x14ac:dyDescent="0.2">
      <c r="A174" s="19"/>
      <c r="B174" s="3" t="s">
        <v>11</v>
      </c>
      <c r="C174" s="20">
        <v>8473</v>
      </c>
      <c r="D174" s="21">
        <f>C174/C173</f>
        <v>0.84840292380094118</v>
      </c>
      <c r="E174" s="20">
        <v>3432</v>
      </c>
      <c r="F174" s="22">
        <f>E174/E173</f>
        <v>0.78320401643085347</v>
      </c>
      <c r="G174" s="23">
        <f>C174+E174</f>
        <v>11905</v>
      </c>
      <c r="H174" s="24">
        <f>G174/G173</f>
        <v>0.82851972997425016</v>
      </c>
    </row>
    <row r="175" spans="1:8" ht="12.75" customHeight="1" x14ac:dyDescent="0.2">
      <c r="A175" s="25"/>
      <c r="B175" s="26" t="s">
        <v>12</v>
      </c>
      <c r="C175" s="27">
        <v>1514</v>
      </c>
      <c r="D175" s="28">
        <f>C175/C173</f>
        <v>0.15159707619905877</v>
      </c>
      <c r="E175" s="27">
        <v>950</v>
      </c>
      <c r="F175" s="29">
        <f>E175/E173</f>
        <v>0.21679598356914651</v>
      </c>
      <c r="G175" s="30">
        <f>C175+E175</f>
        <v>2464</v>
      </c>
      <c r="H175" s="31">
        <f>G175/G173</f>
        <v>0.17148027002574986</v>
      </c>
    </row>
    <row r="176" spans="1:8" ht="12.75" customHeight="1" x14ac:dyDescent="0.2">
      <c r="A176" s="19" t="s">
        <v>15</v>
      </c>
      <c r="B176" s="3" t="s">
        <v>6</v>
      </c>
      <c r="C176" s="14">
        <f>SUM(C177,C178)</f>
        <v>466</v>
      </c>
      <c r="D176" s="15">
        <f>D177+D178</f>
        <v>1</v>
      </c>
      <c r="E176" s="14">
        <f>SUM(E177,E178)</f>
        <v>3435</v>
      </c>
      <c r="F176" s="16">
        <f>F177+F178</f>
        <v>1</v>
      </c>
      <c r="G176" s="17">
        <f>G177+G178</f>
        <v>3901</v>
      </c>
      <c r="H176" s="18">
        <f>G176/G176</f>
        <v>1</v>
      </c>
    </row>
    <row r="177" spans="1:8" ht="12.75" customHeight="1" x14ac:dyDescent="0.2">
      <c r="A177" s="19"/>
      <c r="B177" s="3" t="s">
        <v>11</v>
      </c>
      <c r="C177" s="20">
        <v>430</v>
      </c>
      <c r="D177" s="21">
        <f>C177/C176</f>
        <v>0.92274678111587982</v>
      </c>
      <c r="E177" s="20">
        <v>2786</v>
      </c>
      <c r="F177" s="22">
        <f>E177/E176</f>
        <v>0.81106259097525468</v>
      </c>
      <c r="G177" s="23">
        <f>C177+E177</f>
        <v>3216</v>
      </c>
      <c r="H177" s="24">
        <f>G177/G176</f>
        <v>0.82440399897462191</v>
      </c>
    </row>
    <row r="178" spans="1:8" ht="12.75" customHeight="1" x14ac:dyDescent="0.2">
      <c r="A178" s="25"/>
      <c r="B178" s="26" t="s">
        <v>12</v>
      </c>
      <c r="C178" s="27">
        <v>36</v>
      </c>
      <c r="D178" s="28">
        <f>C178/C176</f>
        <v>7.7253218884120178E-2</v>
      </c>
      <c r="E178" s="27">
        <v>649</v>
      </c>
      <c r="F178" s="29">
        <f>E178/E176</f>
        <v>0.18893740902474526</v>
      </c>
      <c r="G178" s="30">
        <f>C178+E178</f>
        <v>685</v>
      </c>
      <c r="H178" s="31">
        <f>G178/G176</f>
        <v>0.17559600102537812</v>
      </c>
    </row>
    <row r="179" spans="1:8" ht="12.75" customHeight="1" x14ac:dyDescent="0.2">
      <c r="A179" s="19" t="s">
        <v>16</v>
      </c>
      <c r="B179" s="3" t="s">
        <v>6</v>
      </c>
      <c r="C179" s="14">
        <f>SUM(C167,C170,C173,C176)</f>
        <v>45020</v>
      </c>
      <c r="D179" s="15">
        <f>D180+D181</f>
        <v>1</v>
      </c>
      <c r="E179" s="14">
        <f>SUM(E167, E170,E173,E176)</f>
        <v>14647</v>
      </c>
      <c r="F179" s="16">
        <f>F180+F181</f>
        <v>1</v>
      </c>
      <c r="G179" s="17">
        <f>G180+G181</f>
        <v>59667</v>
      </c>
      <c r="H179" s="18">
        <f>G179/G179</f>
        <v>1</v>
      </c>
    </row>
    <row r="180" spans="1:8" ht="12.75" customHeight="1" x14ac:dyDescent="0.2">
      <c r="A180" s="19"/>
      <c r="B180" s="3" t="s">
        <v>11</v>
      </c>
      <c r="C180" s="20">
        <f>C168+C171+C174+C177</f>
        <v>32724</v>
      </c>
      <c r="D180" s="21">
        <f>C180/C179</f>
        <v>0.72687694358063082</v>
      </c>
      <c r="E180" s="20">
        <f>E168+E171+E174+E177</f>
        <v>10970</v>
      </c>
      <c r="F180" s="22">
        <f>E180/E179</f>
        <v>0.74895883115996453</v>
      </c>
      <c r="G180" s="23">
        <f>C180+E180</f>
        <v>43694</v>
      </c>
      <c r="H180" s="24">
        <f>G180/G179</f>
        <v>0.7322975849296931</v>
      </c>
    </row>
    <row r="181" spans="1:8" ht="12.75" customHeight="1" x14ac:dyDescent="0.2">
      <c r="A181" s="33"/>
      <c r="B181" s="34" t="s">
        <v>12</v>
      </c>
      <c r="C181" s="35">
        <f>C169+C172+C175+C178</f>
        <v>12296</v>
      </c>
      <c r="D181" s="28">
        <f>C181/C179</f>
        <v>0.27312305641936918</v>
      </c>
      <c r="E181" s="35">
        <f>E169+E172+E175+E178</f>
        <v>3677</v>
      </c>
      <c r="F181" s="29">
        <f>E181/E179</f>
        <v>0.25104116884003552</v>
      </c>
      <c r="G181" s="36">
        <f>C181+E181</f>
        <v>15973</v>
      </c>
      <c r="H181" s="31">
        <f>G181/G179</f>
        <v>0.26770241507030684</v>
      </c>
    </row>
    <row r="182" spans="1:8" ht="15" customHeight="1" x14ac:dyDescent="0.25">
      <c r="A182" s="10" t="s">
        <v>27</v>
      </c>
      <c r="B182" s="11"/>
      <c r="C182" s="11"/>
      <c r="D182" s="11"/>
      <c r="E182" s="11"/>
      <c r="F182" s="11"/>
      <c r="G182" s="11"/>
      <c r="H182" s="12"/>
    </row>
    <row r="183" spans="1:8" ht="12.75" customHeight="1" x14ac:dyDescent="0.2">
      <c r="A183" s="13" t="s">
        <v>10</v>
      </c>
      <c r="B183" s="3" t="s">
        <v>6</v>
      </c>
      <c r="C183" s="14">
        <f>SUM(C184,C185)</f>
        <v>24768</v>
      </c>
      <c r="D183" s="15">
        <f>D184+D185</f>
        <v>1</v>
      </c>
      <c r="E183" s="14">
        <f>SUM(E184,E185)</f>
        <v>5071</v>
      </c>
      <c r="F183" s="16">
        <f>F184+F185</f>
        <v>1</v>
      </c>
      <c r="G183" s="17">
        <f>G184+G185</f>
        <v>29839</v>
      </c>
      <c r="H183" s="18">
        <f>G183/G183</f>
        <v>1</v>
      </c>
    </row>
    <row r="184" spans="1:8" ht="12.75" customHeight="1" x14ac:dyDescent="0.2">
      <c r="A184" s="19"/>
      <c r="B184" s="3" t="s">
        <v>11</v>
      </c>
      <c r="C184" s="20">
        <v>15742</v>
      </c>
      <c r="D184" s="21">
        <f>C184/C183</f>
        <v>0.63557816537467704</v>
      </c>
      <c r="E184" s="20">
        <v>3216</v>
      </c>
      <c r="F184" s="22">
        <f>E184/E183</f>
        <v>0.63419443896667327</v>
      </c>
      <c r="G184" s="23">
        <f>C184+E184</f>
        <v>18958</v>
      </c>
      <c r="H184" s="24">
        <f>G184/G183</f>
        <v>0.63534300747344075</v>
      </c>
    </row>
    <row r="185" spans="1:8" ht="12.75" customHeight="1" x14ac:dyDescent="0.2">
      <c r="A185" s="25"/>
      <c r="B185" s="26" t="s">
        <v>12</v>
      </c>
      <c r="C185" s="27">
        <v>9026</v>
      </c>
      <c r="D185" s="28">
        <f>C185/C183</f>
        <v>0.36442183462532302</v>
      </c>
      <c r="E185" s="27">
        <v>1855</v>
      </c>
      <c r="F185" s="29">
        <f>E185/E183</f>
        <v>0.36580556103332679</v>
      </c>
      <c r="G185" s="30">
        <f>C185+E185</f>
        <v>10881</v>
      </c>
      <c r="H185" s="31">
        <f>G185/G183</f>
        <v>0.3646569925265592</v>
      </c>
    </row>
    <row r="186" spans="1:8" ht="12.75" customHeight="1" x14ac:dyDescent="0.2">
      <c r="A186" s="19" t="s">
        <v>13</v>
      </c>
      <c r="B186" s="3" t="s">
        <v>6</v>
      </c>
      <c r="C186" s="14">
        <f>SUM(C187,C188)</f>
        <v>8871</v>
      </c>
      <c r="D186" s="15">
        <f>D187+D188</f>
        <v>1</v>
      </c>
      <c r="E186" s="14">
        <f>SUM(E187,E188)</f>
        <v>1727</v>
      </c>
      <c r="F186" s="16">
        <f>F187+F188</f>
        <v>1</v>
      </c>
      <c r="G186" s="17">
        <f>G187+G188</f>
        <v>10598</v>
      </c>
      <c r="H186" s="18">
        <f>G186/G186</f>
        <v>1</v>
      </c>
    </row>
    <row r="187" spans="1:8" ht="12.75" customHeight="1" x14ac:dyDescent="0.2">
      <c r="A187" s="19"/>
      <c r="B187" s="3" t="s">
        <v>11</v>
      </c>
      <c r="C187" s="20">
        <v>7867</v>
      </c>
      <c r="D187" s="21">
        <f>C187/C186</f>
        <v>0.88682222973734637</v>
      </c>
      <c r="E187" s="20">
        <v>1507</v>
      </c>
      <c r="F187" s="22">
        <f>E187/E186</f>
        <v>0.87261146496815289</v>
      </c>
      <c r="G187" s="23">
        <f>C187+E187</f>
        <v>9374</v>
      </c>
      <c r="H187" s="24">
        <f>G187/G186</f>
        <v>0.88450651066238917</v>
      </c>
    </row>
    <row r="188" spans="1:8" ht="12.75" customHeight="1" x14ac:dyDescent="0.2">
      <c r="A188" s="25"/>
      <c r="B188" s="26" t="s">
        <v>12</v>
      </c>
      <c r="C188" s="27">
        <v>1004</v>
      </c>
      <c r="D188" s="28">
        <f>C188/C186</f>
        <v>0.11317777026265359</v>
      </c>
      <c r="E188" s="27">
        <v>220</v>
      </c>
      <c r="F188" s="29">
        <f>E188/E186</f>
        <v>0.12738853503184713</v>
      </c>
      <c r="G188" s="30">
        <f>C188+E188</f>
        <v>1224</v>
      </c>
      <c r="H188" s="31">
        <f>G188/G186</f>
        <v>0.11549348933761087</v>
      </c>
    </row>
    <row r="189" spans="1:8" ht="12.75" customHeight="1" x14ac:dyDescent="0.2">
      <c r="A189" s="19" t="s">
        <v>14</v>
      </c>
      <c r="B189" s="3" t="s">
        <v>6</v>
      </c>
      <c r="C189" s="14">
        <f>SUM(C190,C191)</f>
        <v>9736</v>
      </c>
      <c r="D189" s="15">
        <f>D190+D191</f>
        <v>1</v>
      </c>
      <c r="E189" s="14">
        <f>SUM(E190,E191)</f>
        <v>4287</v>
      </c>
      <c r="F189" s="16">
        <f>F190+F191</f>
        <v>1</v>
      </c>
      <c r="G189" s="17">
        <f>G190+G191</f>
        <v>14023</v>
      </c>
      <c r="H189" s="18">
        <f>G189/G189</f>
        <v>1</v>
      </c>
    </row>
    <row r="190" spans="1:8" ht="12.75" customHeight="1" x14ac:dyDescent="0.2">
      <c r="A190" s="19"/>
      <c r="B190" s="3" t="s">
        <v>11</v>
      </c>
      <c r="C190" s="20">
        <v>8292</v>
      </c>
      <c r="D190" s="21">
        <f>C190/C189</f>
        <v>0.8516844700082169</v>
      </c>
      <c r="E190" s="20">
        <v>3500</v>
      </c>
      <c r="F190" s="22">
        <f>E190/E189</f>
        <v>0.81642174014462332</v>
      </c>
      <c r="G190" s="23">
        <f>C190+E190</f>
        <v>11792</v>
      </c>
      <c r="H190" s="24">
        <f>G190/G189</f>
        <v>0.84090422876702564</v>
      </c>
    </row>
    <row r="191" spans="1:8" ht="12.75" customHeight="1" x14ac:dyDescent="0.2">
      <c r="A191" s="25"/>
      <c r="B191" s="26" t="s">
        <v>12</v>
      </c>
      <c r="C191" s="27">
        <v>1444</v>
      </c>
      <c r="D191" s="28">
        <f>C191/C189</f>
        <v>0.14831552999178307</v>
      </c>
      <c r="E191" s="27">
        <v>787</v>
      </c>
      <c r="F191" s="29">
        <f>E191/E189</f>
        <v>0.18357825985537671</v>
      </c>
      <c r="G191" s="30">
        <f>C191+E191</f>
        <v>2231</v>
      </c>
      <c r="H191" s="31">
        <f>G191/G189</f>
        <v>0.15909577123297439</v>
      </c>
    </row>
    <row r="192" spans="1:8" ht="12.75" customHeight="1" x14ac:dyDescent="0.2">
      <c r="A192" s="19" t="s">
        <v>15</v>
      </c>
      <c r="B192" s="3" t="s">
        <v>6</v>
      </c>
      <c r="C192" s="14">
        <f>SUM(C193,C194)</f>
        <v>433</v>
      </c>
      <c r="D192" s="15">
        <f>D193+D194</f>
        <v>1</v>
      </c>
      <c r="E192" s="14">
        <f>SUM(E193,E194)</f>
        <v>3273</v>
      </c>
      <c r="F192" s="16">
        <f>F193+F194</f>
        <v>1</v>
      </c>
      <c r="G192" s="17">
        <f>G193+G194</f>
        <v>3706</v>
      </c>
      <c r="H192" s="18">
        <f>G192/G192</f>
        <v>1</v>
      </c>
    </row>
    <row r="193" spans="1:8" ht="12.75" customHeight="1" x14ac:dyDescent="0.2">
      <c r="A193" s="19"/>
      <c r="B193" s="3" t="s">
        <v>11</v>
      </c>
      <c r="C193" s="20">
        <v>401</v>
      </c>
      <c r="D193" s="21">
        <f>C193/C192</f>
        <v>0.92609699769053122</v>
      </c>
      <c r="E193" s="20">
        <v>2721</v>
      </c>
      <c r="F193" s="22">
        <f>E193/E192</f>
        <v>0.83134738771769023</v>
      </c>
      <c r="G193" s="23">
        <f>C193+E193</f>
        <v>3122</v>
      </c>
      <c r="H193" s="24">
        <f>G193/G192</f>
        <v>0.84241770102536428</v>
      </c>
    </row>
    <row r="194" spans="1:8" ht="12.75" customHeight="1" x14ac:dyDescent="0.2">
      <c r="A194" s="25"/>
      <c r="B194" s="26" t="s">
        <v>12</v>
      </c>
      <c r="C194" s="27">
        <v>32</v>
      </c>
      <c r="D194" s="28">
        <f>C194/C192</f>
        <v>7.3903002309468821E-2</v>
      </c>
      <c r="E194" s="27">
        <v>552</v>
      </c>
      <c r="F194" s="29">
        <f>E194/E192</f>
        <v>0.16865261228230979</v>
      </c>
      <c r="G194" s="30">
        <f>C194+E194</f>
        <v>584</v>
      </c>
      <c r="H194" s="31">
        <f>G194/G192</f>
        <v>0.15758229897463572</v>
      </c>
    </row>
    <row r="195" spans="1:8" ht="12.75" customHeight="1" x14ac:dyDescent="0.2">
      <c r="A195" s="19" t="s">
        <v>16</v>
      </c>
      <c r="B195" s="3" t="s">
        <v>6</v>
      </c>
      <c r="C195" s="14">
        <f>SUM(C183,C186,C189,C192)</f>
        <v>43808</v>
      </c>
      <c r="D195" s="15">
        <f>D196+D197</f>
        <v>1</v>
      </c>
      <c r="E195" s="14">
        <f>SUM(E183, E186,E189,E192)</f>
        <v>14358</v>
      </c>
      <c r="F195" s="16">
        <f>F196+F197</f>
        <v>1</v>
      </c>
      <c r="G195" s="17">
        <f>G196+G197</f>
        <v>58166</v>
      </c>
      <c r="H195" s="18">
        <f>G195/G195</f>
        <v>1</v>
      </c>
    </row>
    <row r="196" spans="1:8" ht="12.75" customHeight="1" x14ac:dyDescent="0.2">
      <c r="A196" s="19"/>
      <c r="B196" s="3" t="s">
        <v>11</v>
      </c>
      <c r="C196" s="20">
        <f>C184+C187+C190+C193</f>
        <v>32302</v>
      </c>
      <c r="D196" s="21">
        <f>C196/C195</f>
        <v>0.73735390796201605</v>
      </c>
      <c r="E196" s="20">
        <f>E184+E187+E190+E193</f>
        <v>10944</v>
      </c>
      <c r="F196" s="22">
        <f>E196/E195</f>
        <v>0.76222315085666525</v>
      </c>
      <c r="G196" s="23">
        <f>C196+E196</f>
        <v>43246</v>
      </c>
      <c r="H196" s="24">
        <f>G196/G195</f>
        <v>0.7434927620946945</v>
      </c>
    </row>
    <row r="197" spans="1:8" ht="12.75" customHeight="1" x14ac:dyDescent="0.2">
      <c r="A197" s="33"/>
      <c r="B197" s="34" t="s">
        <v>12</v>
      </c>
      <c r="C197" s="35">
        <f>C185+C188+C191+C194</f>
        <v>11506</v>
      </c>
      <c r="D197" s="28">
        <f>C197/C195</f>
        <v>0.26264609203798395</v>
      </c>
      <c r="E197" s="35">
        <f>E185+E188+E191+E194</f>
        <v>3414</v>
      </c>
      <c r="F197" s="29">
        <f>E197/E195</f>
        <v>0.23777684914333472</v>
      </c>
      <c r="G197" s="36">
        <f>C197+E197</f>
        <v>14920</v>
      </c>
      <c r="H197" s="31">
        <f>G197/G195</f>
        <v>0.2565072379053055</v>
      </c>
    </row>
    <row r="198" spans="1:8" ht="15" customHeight="1" x14ac:dyDescent="0.25">
      <c r="A198" s="10" t="s">
        <v>28</v>
      </c>
      <c r="B198" s="11"/>
      <c r="C198" s="11"/>
      <c r="D198" s="11"/>
      <c r="E198" s="11"/>
      <c r="F198" s="11"/>
      <c r="G198" s="11"/>
      <c r="H198" s="12"/>
    </row>
    <row r="199" spans="1:8" ht="12.75" customHeight="1" x14ac:dyDescent="0.2">
      <c r="A199" s="13" t="s">
        <v>10</v>
      </c>
      <c r="B199" s="3" t="s">
        <v>6</v>
      </c>
      <c r="C199" s="14">
        <f>SUM(C200,C201)</f>
        <v>24566</v>
      </c>
      <c r="D199" s="15">
        <f>D200+D201</f>
        <v>1</v>
      </c>
      <c r="E199" s="14">
        <f>SUM(E200,E201)</f>
        <v>5284</v>
      </c>
      <c r="F199" s="16">
        <f>F200+F201</f>
        <v>1</v>
      </c>
      <c r="G199" s="17">
        <f>G200+G201</f>
        <v>29850</v>
      </c>
      <c r="H199" s="18">
        <f>G199/G199</f>
        <v>1</v>
      </c>
    </row>
    <row r="200" spans="1:8" ht="12.75" customHeight="1" x14ac:dyDescent="0.2">
      <c r="A200" s="19"/>
      <c r="B200" s="3" t="s">
        <v>11</v>
      </c>
      <c r="C200" s="20">
        <v>15689</v>
      </c>
      <c r="D200" s="21">
        <f>C200/C199</f>
        <v>0.63864691036391763</v>
      </c>
      <c r="E200" s="20">
        <v>3466</v>
      </c>
      <c r="F200" s="22">
        <f>E200/E199</f>
        <v>0.65594246782740351</v>
      </c>
      <c r="G200" s="23">
        <f>C200+E200</f>
        <v>19155</v>
      </c>
      <c r="H200" s="24">
        <f>G200/G199</f>
        <v>0.64170854271356781</v>
      </c>
    </row>
    <row r="201" spans="1:8" ht="12.75" customHeight="1" x14ac:dyDescent="0.2">
      <c r="A201" s="25"/>
      <c r="B201" s="26" t="s">
        <v>12</v>
      </c>
      <c r="C201" s="27">
        <v>8877</v>
      </c>
      <c r="D201" s="28">
        <f>C201/C199</f>
        <v>0.36135308963608237</v>
      </c>
      <c r="E201" s="27">
        <v>1818</v>
      </c>
      <c r="F201" s="29">
        <f>E201/E199</f>
        <v>0.34405753217259649</v>
      </c>
      <c r="G201" s="30">
        <f>C201+E201</f>
        <v>10695</v>
      </c>
      <c r="H201" s="31">
        <f>G201/G199</f>
        <v>0.35829145728643214</v>
      </c>
    </row>
    <row r="202" spans="1:8" ht="12.75" customHeight="1" x14ac:dyDescent="0.2">
      <c r="A202" s="19" t="s">
        <v>13</v>
      </c>
      <c r="B202" s="3" t="s">
        <v>6</v>
      </c>
      <c r="C202" s="14">
        <f>SUM(C203,C204)</f>
        <v>8171</v>
      </c>
      <c r="D202" s="15">
        <f>D203+D204</f>
        <v>1</v>
      </c>
      <c r="E202" s="14">
        <f>SUM(E203,E204)</f>
        <v>1606</v>
      </c>
      <c r="F202" s="16">
        <f>F203+F204</f>
        <v>1</v>
      </c>
      <c r="G202" s="17">
        <f>G203+G204</f>
        <v>9777</v>
      </c>
      <c r="H202" s="18">
        <f>G202/G202</f>
        <v>1</v>
      </c>
    </row>
    <row r="203" spans="1:8" ht="12.75" customHeight="1" x14ac:dyDescent="0.2">
      <c r="A203" s="19"/>
      <c r="B203" s="3" t="s">
        <v>11</v>
      </c>
      <c r="C203" s="20">
        <v>7272</v>
      </c>
      <c r="D203" s="21">
        <f>C203/C202</f>
        <v>0.88997674703218699</v>
      </c>
      <c r="E203" s="20">
        <v>1425</v>
      </c>
      <c r="F203" s="22">
        <f>E203/E202</f>
        <v>0.88729763387297633</v>
      </c>
      <c r="G203" s="23">
        <f>C203+E203</f>
        <v>8697</v>
      </c>
      <c r="H203" s="24">
        <f>G203/G202</f>
        <v>0.88953666768947526</v>
      </c>
    </row>
    <row r="204" spans="1:8" ht="12.75" customHeight="1" x14ac:dyDescent="0.2">
      <c r="A204" s="25"/>
      <c r="B204" s="26" t="s">
        <v>12</v>
      </c>
      <c r="C204" s="27">
        <v>899</v>
      </c>
      <c r="D204" s="28">
        <f>C204/C202</f>
        <v>0.110023252967813</v>
      </c>
      <c r="E204" s="27">
        <v>181</v>
      </c>
      <c r="F204" s="29">
        <f>E204/E202</f>
        <v>0.11270236612702367</v>
      </c>
      <c r="G204" s="30">
        <f>C204+E204</f>
        <v>1080</v>
      </c>
      <c r="H204" s="31">
        <f>G204/G202</f>
        <v>0.1104633323105247</v>
      </c>
    </row>
    <row r="205" spans="1:8" ht="12.75" customHeight="1" x14ac:dyDescent="0.2">
      <c r="A205" s="19" t="s">
        <v>14</v>
      </c>
      <c r="B205" s="3" t="s">
        <v>6</v>
      </c>
      <c r="C205" s="14">
        <f>SUM(C206,C207)</f>
        <v>9766</v>
      </c>
      <c r="D205" s="15">
        <f>D206+D207</f>
        <v>1</v>
      </c>
      <c r="E205" s="14">
        <f>SUM(E206,E207)</f>
        <v>4505</v>
      </c>
      <c r="F205" s="16">
        <f>F206+F207</f>
        <v>1</v>
      </c>
      <c r="G205" s="17">
        <f>G206+G207</f>
        <v>14271</v>
      </c>
      <c r="H205" s="18">
        <f>G205/G205</f>
        <v>1</v>
      </c>
    </row>
    <row r="206" spans="1:8" ht="12.75" customHeight="1" x14ac:dyDescent="0.2">
      <c r="A206" s="19"/>
      <c r="B206" s="3" t="s">
        <v>11</v>
      </c>
      <c r="C206" s="20">
        <v>8357</v>
      </c>
      <c r="D206" s="21">
        <f>C206/C205</f>
        <v>0.85572394020069631</v>
      </c>
      <c r="E206" s="20">
        <v>3754</v>
      </c>
      <c r="F206" s="22">
        <f>E206/E205</f>
        <v>0.83329633740288567</v>
      </c>
      <c r="G206" s="23">
        <f>C206+E206</f>
        <v>12111</v>
      </c>
      <c r="H206" s="24">
        <f>G206/G205</f>
        <v>0.84864410342652929</v>
      </c>
    </row>
    <row r="207" spans="1:8" ht="12.75" customHeight="1" x14ac:dyDescent="0.2">
      <c r="A207" s="25"/>
      <c r="B207" s="26" t="s">
        <v>12</v>
      </c>
      <c r="C207" s="27">
        <v>1409</v>
      </c>
      <c r="D207" s="28">
        <f>C207/C205</f>
        <v>0.14427605979930372</v>
      </c>
      <c r="E207" s="27">
        <v>751</v>
      </c>
      <c r="F207" s="29">
        <f>E207/E205</f>
        <v>0.1667036625971143</v>
      </c>
      <c r="G207" s="30">
        <f>C207+E207</f>
        <v>2160</v>
      </c>
      <c r="H207" s="31">
        <f>G207/G205</f>
        <v>0.15135589657347068</v>
      </c>
    </row>
    <row r="208" spans="1:8" ht="12.75" customHeight="1" x14ac:dyDescent="0.2">
      <c r="A208" s="19" t="s">
        <v>15</v>
      </c>
      <c r="B208" s="3" t="s">
        <v>6</v>
      </c>
      <c r="C208" s="14">
        <f>SUM(C209,C210)</f>
        <v>487</v>
      </c>
      <c r="D208" s="15">
        <f>D209+D210</f>
        <v>1</v>
      </c>
      <c r="E208" s="14">
        <f>SUM(E209,E210)</f>
        <v>3207</v>
      </c>
      <c r="F208" s="16">
        <f>F209+F210</f>
        <v>1</v>
      </c>
      <c r="G208" s="17">
        <f>G209+G210</f>
        <v>3694</v>
      </c>
      <c r="H208" s="18">
        <f>G208/G208</f>
        <v>1</v>
      </c>
    </row>
    <row r="209" spans="1:8" ht="12.75" customHeight="1" x14ac:dyDescent="0.2">
      <c r="A209" s="19"/>
      <c r="B209" s="3" t="s">
        <v>11</v>
      </c>
      <c r="C209" s="20">
        <v>458</v>
      </c>
      <c r="D209" s="21">
        <f>C209/C208</f>
        <v>0.94045174537987675</v>
      </c>
      <c r="E209" s="20">
        <v>2653</v>
      </c>
      <c r="F209" s="22">
        <f>E209/E208</f>
        <v>0.82725288431555977</v>
      </c>
      <c r="G209" s="23">
        <f>C209+E209</f>
        <v>3111</v>
      </c>
      <c r="H209" s="24">
        <f>G209/G208</f>
        <v>0.84217650243638331</v>
      </c>
    </row>
    <row r="210" spans="1:8" ht="12.75" customHeight="1" x14ac:dyDescent="0.2">
      <c r="A210" s="25"/>
      <c r="B210" s="26" t="s">
        <v>12</v>
      </c>
      <c r="C210" s="27">
        <v>29</v>
      </c>
      <c r="D210" s="28">
        <f>C210/C208</f>
        <v>5.9548254620123205E-2</v>
      </c>
      <c r="E210" s="27">
        <v>554</v>
      </c>
      <c r="F210" s="29">
        <f>E210/E208</f>
        <v>0.17274711568444029</v>
      </c>
      <c r="G210" s="30">
        <f>C210+E210</f>
        <v>583</v>
      </c>
      <c r="H210" s="31">
        <f>G210/G208</f>
        <v>0.15782349756361669</v>
      </c>
    </row>
    <row r="211" spans="1:8" ht="12.75" customHeight="1" x14ac:dyDescent="0.2">
      <c r="A211" s="19" t="s">
        <v>16</v>
      </c>
      <c r="B211" s="3" t="s">
        <v>6</v>
      </c>
      <c r="C211" s="14">
        <f>SUM(C199,C202,C205,C208)</f>
        <v>42990</v>
      </c>
      <c r="D211" s="15">
        <f>D212+D213</f>
        <v>1</v>
      </c>
      <c r="E211" s="14">
        <f>SUM(E199, E202,E205,E208)</f>
        <v>14602</v>
      </c>
      <c r="F211" s="16">
        <f>F212+F213</f>
        <v>1</v>
      </c>
      <c r="G211" s="17">
        <f>G212+G213</f>
        <v>57592</v>
      </c>
      <c r="H211" s="18">
        <f>G211/G211</f>
        <v>1</v>
      </c>
    </row>
    <row r="212" spans="1:8" ht="12.75" customHeight="1" x14ac:dyDescent="0.2">
      <c r="A212" s="19"/>
      <c r="B212" s="3" t="s">
        <v>11</v>
      </c>
      <c r="C212" s="20">
        <f>C200+C203+C206+C209</f>
        <v>31776</v>
      </c>
      <c r="D212" s="21">
        <f>C212/C211</f>
        <v>0.73914863921842289</v>
      </c>
      <c r="E212" s="20">
        <f>E200+E203+E206+E209</f>
        <v>11298</v>
      </c>
      <c r="F212" s="22">
        <f>E212/E211</f>
        <v>0.77372962607861939</v>
      </c>
      <c r="G212" s="23">
        <f>C212+E212</f>
        <v>43074</v>
      </c>
      <c r="H212" s="24">
        <f>G212/G211</f>
        <v>0.74791637727462146</v>
      </c>
    </row>
    <row r="213" spans="1:8" ht="12.75" customHeight="1" x14ac:dyDescent="0.2">
      <c r="A213" s="33"/>
      <c r="B213" s="34" t="s">
        <v>12</v>
      </c>
      <c r="C213" s="35">
        <f>C201+C204+C207+C210</f>
        <v>11214</v>
      </c>
      <c r="D213" s="39">
        <f>C213/C211</f>
        <v>0.26085136078157711</v>
      </c>
      <c r="E213" s="35">
        <f>E201+E204+E207+E210</f>
        <v>3304</v>
      </c>
      <c r="F213" s="40">
        <f>E213/E211</f>
        <v>0.22627037392138064</v>
      </c>
      <c r="G213" s="36">
        <f>C213+E213</f>
        <v>14518</v>
      </c>
      <c r="H213" s="41">
        <f>G213/G211</f>
        <v>0.25208362272537854</v>
      </c>
    </row>
    <row r="214" spans="1:8" ht="15" x14ac:dyDescent="0.25">
      <c r="A214" s="10" t="s">
        <v>29</v>
      </c>
      <c r="B214" s="11"/>
      <c r="C214" s="11"/>
      <c r="D214" s="11"/>
      <c r="E214" s="11"/>
      <c r="F214" s="11"/>
      <c r="G214" s="11"/>
      <c r="H214" s="12"/>
    </row>
    <row r="215" spans="1:8" x14ac:dyDescent="0.2">
      <c r="A215" s="13" t="s">
        <v>10</v>
      </c>
      <c r="B215" s="3" t="s">
        <v>6</v>
      </c>
      <c r="C215" s="14">
        <f>SUM(C216,C217)</f>
        <v>25088</v>
      </c>
      <c r="D215" s="15">
        <f>D216+D217</f>
        <v>1</v>
      </c>
      <c r="E215" s="14">
        <f>SUM(E216,E217)</f>
        <v>5329</v>
      </c>
      <c r="F215" s="16">
        <f>F216+F217</f>
        <v>1</v>
      </c>
      <c r="G215" s="17">
        <f>G216+G217</f>
        <v>30417</v>
      </c>
      <c r="H215" s="18">
        <f>G215/G215</f>
        <v>1</v>
      </c>
    </row>
    <row r="216" spans="1:8" x14ac:dyDescent="0.2">
      <c r="A216" s="19"/>
      <c r="B216" s="3" t="s">
        <v>11</v>
      </c>
      <c r="C216" s="20">
        <v>16168</v>
      </c>
      <c r="D216" s="21">
        <f>C216/C215</f>
        <v>0.64445153061224492</v>
      </c>
      <c r="E216" s="20">
        <v>3604</v>
      </c>
      <c r="F216" s="22">
        <f>E216/E215</f>
        <v>0.67629949333833739</v>
      </c>
      <c r="G216" s="23">
        <f>C216+E216</f>
        <v>19772</v>
      </c>
      <c r="H216" s="24">
        <f>G216/G215</f>
        <v>0.65003123253443795</v>
      </c>
    </row>
    <row r="217" spans="1:8" x14ac:dyDescent="0.2">
      <c r="A217" s="25"/>
      <c r="B217" s="26" t="s">
        <v>12</v>
      </c>
      <c r="C217" s="27">
        <v>8920</v>
      </c>
      <c r="D217" s="28">
        <f>C217/C215</f>
        <v>0.35554846938775508</v>
      </c>
      <c r="E217" s="27">
        <v>1725</v>
      </c>
      <c r="F217" s="29">
        <f>E217/E215</f>
        <v>0.32370050666166261</v>
      </c>
      <c r="G217" s="30">
        <f>C217+E217</f>
        <v>10645</v>
      </c>
      <c r="H217" s="31">
        <f>G217/G215</f>
        <v>0.34996876746556205</v>
      </c>
    </row>
    <row r="218" spans="1:8" x14ac:dyDescent="0.2">
      <c r="A218" s="19" t="s">
        <v>13</v>
      </c>
      <c r="B218" s="3" t="s">
        <v>6</v>
      </c>
      <c r="C218" s="14">
        <f>SUM(C219,C220)</f>
        <v>7696</v>
      </c>
      <c r="D218" s="15">
        <f>D219+D220</f>
        <v>1</v>
      </c>
      <c r="E218" s="14">
        <f>SUM(E219,E220)</f>
        <v>1625</v>
      </c>
      <c r="F218" s="16">
        <f>F219+F220</f>
        <v>1</v>
      </c>
      <c r="G218" s="17">
        <f>G219+G220</f>
        <v>9321</v>
      </c>
      <c r="H218" s="18">
        <f>G218/G218</f>
        <v>1</v>
      </c>
    </row>
    <row r="219" spans="1:8" x14ac:dyDescent="0.2">
      <c r="A219" s="19"/>
      <c r="B219" s="3" t="s">
        <v>11</v>
      </c>
      <c r="C219" s="20">
        <v>6985</v>
      </c>
      <c r="D219" s="21">
        <f>C219/C218</f>
        <v>0.90761434511434513</v>
      </c>
      <c r="E219" s="20">
        <v>1473</v>
      </c>
      <c r="F219" s="22">
        <f>E219/E218</f>
        <v>0.90646153846153843</v>
      </c>
      <c r="G219" s="23">
        <f>C219+E219</f>
        <v>8458</v>
      </c>
      <c r="H219" s="24">
        <f>G219/G218</f>
        <v>0.90741336766441372</v>
      </c>
    </row>
    <row r="220" spans="1:8" x14ac:dyDescent="0.2">
      <c r="A220" s="25"/>
      <c r="B220" s="26" t="s">
        <v>12</v>
      </c>
      <c r="C220" s="27">
        <v>711</v>
      </c>
      <c r="D220" s="28">
        <f>C220/C218</f>
        <v>9.238565488565488E-2</v>
      </c>
      <c r="E220" s="27">
        <v>152</v>
      </c>
      <c r="F220" s="29">
        <f>E220/E218</f>
        <v>9.3538461538461543E-2</v>
      </c>
      <c r="G220" s="30">
        <f>C220+E220</f>
        <v>863</v>
      </c>
      <c r="H220" s="31">
        <f>G220/G218</f>
        <v>9.2586632335586311E-2</v>
      </c>
    </row>
    <row r="221" spans="1:8" x14ac:dyDescent="0.2">
      <c r="A221" s="19" t="s">
        <v>14</v>
      </c>
      <c r="B221" s="3" t="s">
        <v>6</v>
      </c>
      <c r="C221" s="14">
        <f>SUM(C222,C223)</f>
        <v>9727</v>
      </c>
      <c r="D221" s="15">
        <f>D222+D223</f>
        <v>1</v>
      </c>
      <c r="E221" s="14">
        <f>SUM(E222,E223)</f>
        <v>4718</v>
      </c>
      <c r="F221" s="16">
        <f>F222+F223</f>
        <v>1</v>
      </c>
      <c r="G221" s="17">
        <f>G222+G223</f>
        <v>14445</v>
      </c>
      <c r="H221" s="18">
        <f>G221/G221</f>
        <v>1</v>
      </c>
    </row>
    <row r="222" spans="1:8" x14ac:dyDescent="0.2">
      <c r="A222" s="19"/>
      <c r="B222" s="3" t="s">
        <v>11</v>
      </c>
      <c r="C222" s="20">
        <v>8527</v>
      </c>
      <c r="D222" s="21">
        <f>C222/C221</f>
        <v>0.87663205510434872</v>
      </c>
      <c r="E222" s="20">
        <v>4083</v>
      </c>
      <c r="F222" s="22">
        <f>E222/E221</f>
        <v>0.86540907164052561</v>
      </c>
      <c r="G222" s="23">
        <f>C222+E222</f>
        <v>12610</v>
      </c>
      <c r="H222" s="24">
        <f>G222/G221</f>
        <v>0.87296642436829353</v>
      </c>
    </row>
    <row r="223" spans="1:8" x14ac:dyDescent="0.2">
      <c r="A223" s="25"/>
      <c r="B223" s="26" t="s">
        <v>12</v>
      </c>
      <c r="C223" s="27">
        <v>1200</v>
      </c>
      <c r="D223" s="28">
        <f>C223/C221</f>
        <v>0.12336794489565128</v>
      </c>
      <c r="E223" s="27">
        <v>635</v>
      </c>
      <c r="F223" s="29">
        <f>E223/E221</f>
        <v>0.13459092835947437</v>
      </c>
      <c r="G223" s="30">
        <f>C223+E223</f>
        <v>1835</v>
      </c>
      <c r="H223" s="31">
        <f>G223/G221</f>
        <v>0.12703357563170647</v>
      </c>
    </row>
    <row r="224" spans="1:8" x14ac:dyDescent="0.2">
      <c r="A224" s="19" t="s">
        <v>15</v>
      </c>
      <c r="B224" s="3" t="s">
        <v>6</v>
      </c>
      <c r="C224" s="14">
        <f>SUM(C225,C226)</f>
        <v>409</v>
      </c>
      <c r="D224" s="15">
        <f>D225+D226</f>
        <v>1</v>
      </c>
      <c r="E224" s="14">
        <f>SUM(E225,E226)</f>
        <v>3147</v>
      </c>
      <c r="F224" s="16">
        <f>F225+F226</f>
        <v>1</v>
      </c>
      <c r="G224" s="17">
        <f>G225+G226</f>
        <v>3556</v>
      </c>
      <c r="H224" s="18">
        <f>G224/G224</f>
        <v>1</v>
      </c>
    </row>
    <row r="225" spans="1:8" x14ac:dyDescent="0.2">
      <c r="A225" s="19"/>
      <c r="B225" s="3" t="s">
        <v>11</v>
      </c>
      <c r="C225" s="20">
        <v>379</v>
      </c>
      <c r="D225" s="21">
        <f>C225/C224</f>
        <v>0.92665036674816625</v>
      </c>
      <c r="E225" s="20">
        <v>2634</v>
      </c>
      <c r="F225" s="22">
        <f>E225/E224</f>
        <v>0.83698760724499521</v>
      </c>
      <c r="G225" s="23">
        <f>C225+E225</f>
        <v>3013</v>
      </c>
      <c r="H225" s="24">
        <f>G225/G224</f>
        <v>0.84730033745781774</v>
      </c>
    </row>
    <row r="226" spans="1:8" x14ac:dyDescent="0.2">
      <c r="A226" s="25"/>
      <c r="B226" s="26" t="s">
        <v>12</v>
      </c>
      <c r="C226" s="27">
        <v>30</v>
      </c>
      <c r="D226" s="28">
        <f>C226/C224</f>
        <v>7.3349633251833746E-2</v>
      </c>
      <c r="E226" s="27">
        <v>513</v>
      </c>
      <c r="F226" s="29">
        <f>E226/E224</f>
        <v>0.16301239275500476</v>
      </c>
      <c r="G226" s="30">
        <f>C226+E226</f>
        <v>543</v>
      </c>
      <c r="H226" s="31">
        <f>G226/G224</f>
        <v>0.15269966254218223</v>
      </c>
    </row>
    <row r="227" spans="1:8" x14ac:dyDescent="0.2">
      <c r="A227" s="19" t="s">
        <v>16</v>
      </c>
      <c r="B227" s="3" t="s">
        <v>6</v>
      </c>
      <c r="C227" s="14">
        <f>SUM(C215,C218,C221,C224)</f>
        <v>42920</v>
      </c>
      <c r="D227" s="15">
        <f>D228+D229</f>
        <v>1</v>
      </c>
      <c r="E227" s="14">
        <f>SUM(E215, E218,E221,E224)</f>
        <v>14819</v>
      </c>
      <c r="F227" s="16">
        <f>F228+F229</f>
        <v>1</v>
      </c>
      <c r="G227" s="17">
        <f>G228+G229</f>
        <v>57739</v>
      </c>
      <c r="H227" s="18">
        <f>G227/G227</f>
        <v>1</v>
      </c>
    </row>
    <row r="228" spans="1:8" x14ac:dyDescent="0.2">
      <c r="A228" s="19"/>
      <c r="B228" s="3" t="s">
        <v>11</v>
      </c>
      <c r="C228" s="20">
        <f>C216+C219+C222+C225</f>
        <v>32059</v>
      </c>
      <c r="D228" s="21">
        <f>C228/C227</f>
        <v>0.74694780987884435</v>
      </c>
      <c r="E228" s="20">
        <f>E216+E219+E222+E225</f>
        <v>11794</v>
      </c>
      <c r="F228" s="22">
        <f>E228/E227</f>
        <v>0.79587016667791344</v>
      </c>
      <c r="G228" s="23">
        <f>C228+E228</f>
        <v>43853</v>
      </c>
      <c r="H228" s="24">
        <f>G228/G227</f>
        <v>0.75950397478307552</v>
      </c>
    </row>
    <row r="229" spans="1:8" x14ac:dyDescent="0.2">
      <c r="A229" s="33"/>
      <c r="B229" s="34" t="s">
        <v>12</v>
      </c>
      <c r="C229" s="35">
        <f>C217+C220+C223+C226</f>
        <v>10861</v>
      </c>
      <c r="D229" s="39">
        <f>C229/C227</f>
        <v>0.25305219012115565</v>
      </c>
      <c r="E229" s="35">
        <f>E217+E220+E223+E226</f>
        <v>3025</v>
      </c>
      <c r="F229" s="40">
        <f>E229/E227</f>
        <v>0.20412983332208651</v>
      </c>
      <c r="G229" s="36">
        <f>C229+E229</f>
        <v>13886</v>
      </c>
      <c r="H229" s="41">
        <f>G229/G227</f>
        <v>0.24049602521692443</v>
      </c>
    </row>
  </sheetData>
  <mergeCells count="4">
    <mergeCell ref="C4:D4"/>
    <mergeCell ref="E4:F4"/>
    <mergeCell ref="G4:H4"/>
    <mergeCell ref="A3:H3"/>
  </mergeCells>
  <pageMargins left="1" right="1" top="0.75" bottom="0.75" header="0.3" footer="0.3"/>
  <pageSetup orientation="portrait" horizontalDpi="1200" verticalDpi="1200" r:id="rId1"/>
  <headerFooter>
    <oddFooter>&amp;L&amp;9Table prepared by CU System Institutional Research (ir@cu.edu)</oddFooter>
  </headerFooter>
  <rowBreaks count="6" manualBreakCount="6">
    <brk id="37" max="7" man="1"/>
    <brk id="69" max="7" man="1"/>
    <brk id="101" max="7" man="1"/>
    <brk id="133" max="7" man="1"/>
    <brk id="165" max="7" man="1"/>
    <brk id="19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ResLevel</vt:lpstr>
      <vt:lpstr>Fall Census</vt:lpstr>
      <vt:lpstr>'Fall Census'!Print_Area</vt:lpstr>
      <vt:lpstr>ResLevel!Print_Area</vt:lpstr>
      <vt:lpstr>'Fall Census'!Print_Titles</vt:lpstr>
      <vt:lpstr>ResLevel!Print_Titles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Allred</dc:creator>
  <cp:lastModifiedBy>Ryan Allred</cp:lastModifiedBy>
  <dcterms:created xsi:type="dcterms:W3CDTF">2024-09-23T14:47:03Z</dcterms:created>
  <dcterms:modified xsi:type="dcterms:W3CDTF">2024-09-23T14:56:46Z</dcterms:modified>
</cp:coreProperties>
</file>