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u0-my.sharepoint.com/personal/martoranos_cu_edu/Documents/Documents/Employee Services/Projects/FAMLI/Go Live/Final Calculators/"/>
    </mc:Choice>
  </mc:AlternateContent>
  <xr:revisionPtr revIDLastSave="4" documentId="8_{2F4ABAA1-2D2B-4DB1-BC44-4736819761FA}" xr6:coauthVersionLast="47" xr6:coauthVersionMax="47" xr10:uidLastSave="{D716DD34-F195-45F0-A3C0-C23EFAAEEC0B}"/>
  <bookViews>
    <workbookView xWindow="-110" yWindow="-110" windowWidth="19420" windowHeight="10300" xr2:uid="{E773717C-106A-4013-8D5C-5CE6021C4135}"/>
  </bookViews>
  <sheets>
    <sheet name="Supplemental Leave Estimator" sheetId="1" r:id="rId1"/>
    <sheet name="Reference" sheetId="3" state="hidden" r:id="rId2"/>
  </sheets>
  <definedNames>
    <definedName name="FCH__Care_Hourly">#REF!</definedName>
    <definedName name="FCH__Child_Care_Hourly">#REF!</definedName>
    <definedName name="FQH__Quarantine_Hourl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F4" i="1" l="1"/>
  <c r="B5" i="3" l="1"/>
  <c r="F7" i="1" s="1"/>
  <c r="B6" i="3"/>
  <c r="B7" i="3" l="1"/>
  <c r="F8" i="1"/>
  <c r="F9" i="1" s="1"/>
  <c r="F10" i="1" l="1"/>
  <c r="F11" i="1"/>
</calcChain>
</file>

<file path=xl/sharedStrings.xml><?xml version="1.0" encoding="utf-8"?>
<sst xmlns="http://schemas.openxmlformats.org/spreadsheetml/2006/main" count="19" uniqueCount="19">
  <si>
    <t>CU FAMLI Monthly Hourly and Salary Supplementary Leave Estimator</t>
  </si>
  <si>
    <r>
      <rPr>
        <b/>
        <sz val="12"/>
        <color theme="1"/>
        <rFont val="Calibri"/>
        <family val="2"/>
        <scheme val="minor"/>
      </rPr>
      <t>Instructions:</t>
    </r>
    <r>
      <rPr>
        <sz val="12"/>
        <color theme="1"/>
        <rFont val="Calibri"/>
        <family val="2"/>
        <scheme val="minor"/>
      </rPr>
      <t xml:space="preserve"> In the orange shaded cells (F2, F3, F5), enter the employee's annualized hourly rate of pay, full-time equivalency (FTE) and number of hours of paid family leave used per week. The employee's normal weekly wage and estimated wage replacement will be displayed in the green shaded cells (F4, F6 through F11).
If the employee's wages will be reduced, the hours of accrued leave that may be used to supplement their wage replacement benefit is shown in the bottom green shaded cell.
</t>
    </r>
    <r>
      <rPr>
        <i/>
        <sz val="12"/>
        <color theme="1"/>
        <rFont val="Calibri"/>
        <family val="2"/>
        <scheme val="minor"/>
      </rPr>
      <t>Note: If the employee has multiple university appointments, the normal weekly wage and supplementary leaves hours must be calculated for each job from which the employee will be taking leave.</t>
    </r>
    <r>
      <rPr>
        <sz val="12"/>
        <color theme="1"/>
        <rFont val="Calibri"/>
        <family val="2"/>
        <scheme val="minor"/>
      </rPr>
      <t xml:space="preserve">
*Eligible employees continue to earn accrued leave (such as sick or vacation) while using CU FAMLI benefits, based on their FTE in Job Data.</t>
    </r>
  </si>
  <si>
    <r>
      <t xml:space="preserve">ENTER Employee Hourly Rate of Pay
</t>
    </r>
    <r>
      <rPr>
        <b/>
        <sz val="11"/>
        <rFont val="Calibri"/>
        <family val="2"/>
        <scheme val="minor"/>
      </rPr>
      <t>(Found under Compensation tab in Job Data)</t>
    </r>
  </si>
  <si>
    <r>
      <t xml:space="preserve">ENTER Employee FTE
</t>
    </r>
    <r>
      <rPr>
        <b/>
        <sz val="11"/>
        <rFont val="Calibri"/>
        <family val="2"/>
        <scheme val="minor"/>
      </rPr>
      <t>(Found under Job Information tab in Job Data)</t>
    </r>
  </si>
  <si>
    <t>Average Weekly Wage</t>
  </si>
  <si>
    <r>
      <t xml:space="preserve">ENTER Hours of CU FAMLI
Leave Used per Week
</t>
    </r>
    <r>
      <rPr>
        <b/>
        <sz val="11"/>
        <rFont val="Calibri"/>
        <family val="2"/>
        <scheme val="minor"/>
      </rPr>
      <t xml:space="preserve">(cannot exceed employee standard hours/week) </t>
    </r>
  </si>
  <si>
    <t>Wages Reduced for
Paid Family Leave</t>
  </si>
  <si>
    <t>Wages Replaced at 90%</t>
  </si>
  <si>
    <t>+ Wages Replaced at 50%</t>
  </si>
  <si>
    <t>Total FAMLI Weekly Benefit</t>
  </si>
  <si>
    <t>Difference from
Average Weekly Wage</t>
  </si>
  <si>
    <t>Leave Supplement Hours per Week</t>
  </si>
  <si>
    <t>This calculation is for estimation purposes only.</t>
  </si>
  <si>
    <t>Maximum Weekly Benefit</t>
  </si>
  <si>
    <t>CO Avg Weekly Wage</t>
  </si>
  <si>
    <t>Wage</t>
  </si>
  <si>
    <t>Percent</t>
  </si>
  <si>
    <t>Below 50% calculation</t>
  </si>
  <si>
    <t>Above 50%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</si>
</sst>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14" x14ac:knownFonts="1">
    <font>
      <sz val="11"/>
      <color theme="1"/>
      <name val="Calibri"/>
      <family val="2"/>
      <scheme val="minor"/>
    </font>
    <font>
      <sz val="11"/>
      <color theme="1"/>
      <name val="Calibri"/>
      <family val="2"/>
      <scheme val="minor"/>
    </font>
    <font>
      <b/>
      <sz val="14"/>
      <name val="Calibri"/>
      <family val="2"/>
      <scheme val="minor"/>
    </font>
    <font>
      <b/>
      <sz val="11"/>
      <name val="Calibri"/>
      <family val="2"/>
      <scheme val="minor"/>
    </font>
    <font>
      <b/>
      <sz val="16"/>
      <name val="Calibri"/>
      <family val="2"/>
      <scheme val="minor"/>
    </font>
    <font>
      <b/>
      <sz val="16"/>
      <name val="Calibri"/>
      <family val="2"/>
    </font>
    <font>
      <sz val="16"/>
      <name val="Calibri"/>
      <family val="2"/>
    </font>
    <font>
      <b/>
      <sz val="14"/>
      <name val="Calibri"/>
      <family val="2"/>
    </font>
    <font>
      <sz val="14"/>
      <name val="Calibri"/>
      <family val="2"/>
    </font>
    <font>
      <sz val="12"/>
      <color theme="1"/>
      <name val="Calibri"/>
      <family val="2"/>
      <scheme val="minor"/>
    </font>
    <font>
      <b/>
      <sz val="12"/>
      <color theme="1"/>
      <name val="Calibri"/>
      <family val="2"/>
      <scheme val="minor"/>
    </font>
    <font>
      <b/>
      <sz val="20"/>
      <color theme="1"/>
      <name val="Calibri"/>
      <family val="2"/>
      <scheme val="minor"/>
    </font>
    <font>
      <i/>
      <sz val="12"/>
      <color theme="1"/>
      <name val="Calibri"/>
      <family val="2"/>
      <scheme val="minor"/>
    </font>
    <font>
      <b/>
      <sz val="14"/>
      <color rgb="FF920000"/>
      <name val="Calibri"/>
      <family val="2"/>
    </font>
  </fonts>
  <fills count="8">
    <fill>
      <patternFill patternType="none"/>
    </fill>
    <fill>
      <patternFill patternType="gray125"/>
    </fill>
    <fill>
      <patternFill patternType="solid">
        <fgColor theme="0" tint="-0.249977111117893"/>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9E1F2"/>
        <bgColor indexed="64"/>
      </patternFill>
    </fill>
  </fills>
  <borders count="17">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8">
    <xf numFmtId="0" fontId="0" fillId="0" borderId="0" xfId="0"/>
    <xf numFmtId="44" fontId="0" fillId="0" borderId="0" xfId="0" applyNumberFormat="1"/>
    <xf numFmtId="9" fontId="0" fillId="0" borderId="0" xfId="1" applyFont="1"/>
    <xf numFmtId="44" fontId="0" fillId="0" borderId="0" xfId="2" applyFont="1"/>
    <xf numFmtId="8" fontId="0" fillId="0" borderId="0" xfId="0" applyNumberFormat="1"/>
    <xf numFmtId="0" fontId="0" fillId="0" borderId="0" xfId="0" applyAlignment="1">
      <alignment horizontal="right"/>
    </xf>
    <xf numFmtId="0" fontId="2" fillId="2" borderId="9" xfId="0" applyFont="1" applyFill="1" applyBorder="1" applyAlignment="1">
      <alignment horizontal="left" vertical="center" wrapText="1"/>
    </xf>
    <xf numFmtId="164" fontId="4" fillId="3" borderId="10" xfId="0" applyNumberFormat="1" applyFont="1" applyFill="1" applyBorder="1" applyAlignment="1" applyProtection="1">
      <alignment horizontal="right" vertical="center"/>
      <protection locked="0"/>
    </xf>
    <xf numFmtId="0" fontId="2" fillId="2" borderId="11" xfId="0" applyFont="1" applyFill="1" applyBorder="1" applyAlignment="1">
      <alignment horizontal="left" vertical="center" wrapText="1"/>
    </xf>
    <xf numFmtId="2" fontId="4" fillId="3" borderId="12" xfId="0" applyNumberFormat="1" applyFont="1" applyFill="1" applyBorder="1" applyAlignment="1" applyProtection="1">
      <alignment horizontal="right" vertical="center"/>
      <protection locked="0"/>
    </xf>
    <xf numFmtId="0" fontId="2" fillId="2" borderId="13" xfId="0" applyFont="1" applyFill="1" applyBorder="1" applyAlignment="1">
      <alignment horizontal="left" vertical="center" wrapText="1"/>
    </xf>
    <xf numFmtId="164" fontId="4" fillId="4" borderId="14" xfId="0" applyNumberFormat="1" applyFont="1" applyFill="1" applyBorder="1" applyAlignment="1">
      <alignment horizontal="right" vertical="center"/>
    </xf>
    <xf numFmtId="0" fontId="2" fillId="2" borderId="15" xfId="0" applyFont="1" applyFill="1" applyBorder="1" applyAlignment="1">
      <alignment horizontal="left" vertical="center" wrapText="1"/>
    </xf>
    <xf numFmtId="2" fontId="4" fillId="3" borderId="16" xfId="0" applyNumberFormat="1" applyFont="1" applyFill="1" applyBorder="1" applyAlignment="1" applyProtection="1">
      <alignment horizontal="right" vertical="center"/>
      <protection locked="0"/>
    </xf>
    <xf numFmtId="0" fontId="7" fillId="6" borderId="13" xfId="0" applyFont="1" applyFill="1" applyBorder="1" applyAlignment="1">
      <alignment horizontal="left" vertical="center" wrapText="1"/>
    </xf>
    <xf numFmtId="164" fontId="5" fillId="4" borderId="14" xfId="0" applyNumberFormat="1" applyFont="1" applyFill="1" applyBorder="1" applyAlignment="1">
      <alignment horizontal="right" vertical="center" wrapText="1"/>
    </xf>
    <xf numFmtId="0" fontId="8" fillId="6" borderId="15" xfId="0" applyFont="1" applyFill="1" applyBorder="1" applyAlignment="1">
      <alignment horizontal="right" vertical="center" wrapText="1"/>
    </xf>
    <xf numFmtId="164" fontId="6" fillId="4" borderId="16" xfId="0" applyNumberFormat="1" applyFont="1" applyFill="1" applyBorder="1" applyAlignment="1">
      <alignment horizontal="right" vertical="center" wrapText="1"/>
    </xf>
    <xf numFmtId="164" fontId="6" fillId="4" borderId="12" xfId="0" applyNumberFormat="1" applyFont="1" applyFill="1" applyBorder="1" applyAlignment="1">
      <alignment horizontal="right" vertical="center" wrapText="1"/>
    </xf>
    <xf numFmtId="0" fontId="7" fillId="6" borderId="13" xfId="0" applyFont="1" applyFill="1" applyBorder="1" applyAlignment="1">
      <alignment horizontal="right" vertical="center" wrapText="1"/>
    </xf>
    <xf numFmtId="0" fontId="7" fillId="6" borderId="15" xfId="0" applyFont="1" applyFill="1" applyBorder="1" applyAlignment="1">
      <alignment horizontal="left" vertical="center" wrapText="1"/>
    </xf>
    <xf numFmtId="164" fontId="5" fillId="4" borderId="16" xfId="0" applyNumberFormat="1" applyFont="1" applyFill="1" applyBorder="1" applyAlignment="1">
      <alignment horizontal="right" vertical="center" wrapText="1"/>
    </xf>
    <xf numFmtId="2" fontId="5" fillId="4" borderId="14" xfId="0" applyNumberFormat="1" applyFont="1" applyFill="1" applyBorder="1" applyAlignment="1">
      <alignment horizontal="right" vertical="center" wrapText="1"/>
    </xf>
    <xf numFmtId="0" fontId="0" fillId="0" borderId="0" xfId="0" applyAlignment="1">
      <alignment horizontal="center" wrapText="1"/>
    </xf>
    <xf numFmtId="0" fontId="0" fillId="0" borderId="0" xfId="0" applyAlignment="1">
      <alignment vertical="center"/>
    </xf>
    <xf numFmtId="0" fontId="7" fillId="7" borderId="13" xfId="0" applyFont="1" applyFill="1" applyBorder="1" applyAlignment="1">
      <alignment horizontal="left" vertical="center" wrapText="1"/>
    </xf>
    <xf numFmtId="0" fontId="13" fillId="0" borderId="0" xfId="0" applyFont="1" applyAlignment="1">
      <alignment horizontal="center" vertical="center" wrapText="1"/>
    </xf>
    <xf numFmtId="0" fontId="8" fillId="7" borderId="11" xfId="0" quotePrefix="1" applyFont="1" applyFill="1" applyBorder="1" applyAlignment="1">
      <alignment horizontal="right" vertical="center" wrapText="1"/>
    </xf>
    <xf numFmtId="0" fontId="9" fillId="5" borderId="1" xfId="0" applyFont="1" applyFill="1" applyBorder="1" applyAlignment="1">
      <alignment vertical="top" wrapText="1"/>
    </xf>
    <xf numFmtId="0" fontId="0" fillId="5" borderId="2" xfId="0" applyFill="1" applyBorder="1" applyAlignment="1">
      <alignment vertical="top" wrapText="1"/>
    </xf>
    <xf numFmtId="0" fontId="0" fillId="5" borderId="3" xfId="0" applyFill="1" applyBorder="1" applyAlignment="1">
      <alignment vertical="top" wrapText="1"/>
    </xf>
    <xf numFmtId="0" fontId="0" fillId="5" borderId="4" xfId="0" applyFill="1" applyBorder="1" applyAlignment="1">
      <alignment vertical="top" wrapText="1"/>
    </xf>
    <xf numFmtId="0" fontId="0" fillId="5" borderId="0" xfId="0" applyFill="1" applyAlignment="1">
      <alignment vertical="top" wrapText="1"/>
    </xf>
    <xf numFmtId="0" fontId="0" fillId="5" borderId="5" xfId="0" applyFill="1" applyBorder="1" applyAlignment="1">
      <alignment vertical="top" wrapText="1"/>
    </xf>
    <xf numFmtId="0" fontId="0" fillId="5" borderId="6" xfId="0" applyFill="1" applyBorder="1" applyAlignment="1">
      <alignment vertical="top" wrapText="1"/>
    </xf>
    <xf numFmtId="0" fontId="0" fillId="5" borderId="7" xfId="0" applyFill="1" applyBorder="1" applyAlignment="1">
      <alignment vertical="top" wrapText="1"/>
    </xf>
    <xf numFmtId="0" fontId="0" fillId="5" borderId="8" xfId="0" applyFill="1" applyBorder="1" applyAlignment="1">
      <alignment vertical="top" wrapText="1"/>
    </xf>
    <xf numFmtId="0" fontId="11" fillId="0" borderId="0" xfId="0" applyFont="1" applyAlignment="1">
      <alignment horizontal="center"/>
    </xf>
  </cellXfs>
  <cellStyles count="3">
    <cellStyle name="Currency 2" xfId="2" xr:uid="{609C1555-85D9-4A22-BA1C-13210B435C9F}"/>
    <cellStyle name="Normal" xfId="0" builtinId="0"/>
    <cellStyle name="Percent 2" xfId="1" xr:uid="{90881535-5CEE-4386-B433-3DA9056CDF45}"/>
  </cellStyles>
  <dxfs count="0"/>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26A27-3CFE-42C4-911F-FF95A47C35D1}">
  <dimension ref="A1:I13"/>
  <sheetViews>
    <sheetView showGridLines="0" tabSelected="1" workbookViewId="0">
      <selection activeCell="F3" sqref="F3"/>
    </sheetView>
  </sheetViews>
  <sheetFormatPr defaultRowHeight="14.5" x14ac:dyDescent="0.35"/>
  <cols>
    <col min="4" max="4" width="23.54296875" customWidth="1"/>
    <col min="5" max="5" width="44.1796875" customWidth="1"/>
    <col min="6" max="6" width="17.81640625" style="5" customWidth="1"/>
    <col min="7" max="7" width="32" style="23" customWidth="1"/>
    <col min="8" max="17" width="23.54296875" bestFit="1" customWidth="1"/>
    <col min="18" max="18" width="14.54296875" bestFit="1" customWidth="1"/>
  </cols>
  <sheetData>
    <row r="1" spans="1:9" ht="26.5" thickBot="1" x14ac:dyDescent="0.65">
      <c r="A1" s="37" t="s">
        <v>0</v>
      </c>
      <c r="B1" s="37"/>
      <c r="C1" s="37"/>
      <c r="D1" s="37"/>
      <c r="E1" s="37"/>
      <c r="F1" s="37"/>
    </row>
    <row r="2" spans="1:9" ht="53.5" customHeight="1" thickTop="1" x14ac:dyDescent="0.35">
      <c r="A2" s="28" t="s">
        <v>1</v>
      </c>
      <c r="B2" s="29"/>
      <c r="C2" s="29"/>
      <c r="D2" s="30"/>
      <c r="E2" s="6" t="s">
        <v>2</v>
      </c>
      <c r="F2" s="7">
        <v>65</v>
      </c>
    </row>
    <row r="3" spans="1:9" ht="53.5" customHeight="1" x14ac:dyDescent="0.35">
      <c r="A3" s="31"/>
      <c r="B3" s="32"/>
      <c r="C3" s="32"/>
      <c r="D3" s="33"/>
      <c r="E3" s="8" t="s">
        <v>3</v>
      </c>
      <c r="F3" s="9">
        <v>1</v>
      </c>
    </row>
    <row r="4" spans="1:9" ht="53.5" customHeight="1" x14ac:dyDescent="0.35">
      <c r="A4" s="31"/>
      <c r="B4" s="32"/>
      <c r="C4" s="32"/>
      <c r="D4" s="33"/>
      <c r="E4" s="10" t="s">
        <v>4</v>
      </c>
      <c r="F4" s="11">
        <f>F2*40*F3</f>
        <v>2600</v>
      </c>
    </row>
    <row r="5" spans="1:9" ht="52" thickTop="1" x14ac:dyDescent="0.35">
      <c r="A5" s="31"/>
      <c r="B5" s="32"/>
      <c r="C5" s="32"/>
      <c r="D5" s="33"/>
      <c r="E5" s="12" t="s">
        <v>5</v>
      </c>
      <c r="F5" s="13">
        <v>40</v>
      </c>
    </row>
    <row r="6" spans="1:9" ht="37.5" thickBot="1" x14ac:dyDescent="0.4">
      <c r="A6" s="31"/>
      <c r="B6" s="32"/>
      <c r="C6" s="32"/>
      <c r="D6" s="33"/>
      <c r="E6" s="25" t="s">
        <v>6</v>
      </c>
      <c r="F6" s="15">
        <f>(F2*F5)*-1</f>
        <v>-2600</v>
      </c>
    </row>
    <row r="7" spans="1:9" ht="21.5" thickTop="1" x14ac:dyDescent="0.35">
      <c r="A7" s="31"/>
      <c r="B7" s="32"/>
      <c r="C7" s="32"/>
      <c r="D7" s="33"/>
      <c r="E7" s="16" t="s">
        <v>7</v>
      </c>
      <c r="F7" s="17">
        <f>Reference!B5*Reference!C5</f>
        <v>662.10299999999995</v>
      </c>
    </row>
    <row r="8" spans="1:9" ht="21" x14ac:dyDescent="0.35">
      <c r="A8" s="31"/>
      <c r="B8" s="32"/>
      <c r="C8" s="32"/>
      <c r="D8" s="33"/>
      <c r="E8" s="27" t="s">
        <v>8</v>
      </c>
      <c r="F8" s="18">
        <f>MIN(Reference!$B$6*Reference!$C$6,Reference!$B$1-F7)</f>
        <v>662.10700000000008</v>
      </c>
      <c r="I8" s="24"/>
    </row>
    <row r="9" spans="1:9" ht="21.5" thickBot="1" x14ac:dyDescent="0.4">
      <c r="A9" s="31"/>
      <c r="B9" s="32"/>
      <c r="C9" s="32"/>
      <c r="D9" s="33"/>
      <c r="E9" s="19" t="s">
        <v>9</v>
      </c>
      <c r="F9" s="15">
        <f>SUM(F7:F8)</f>
        <v>1324.21</v>
      </c>
    </row>
    <row r="10" spans="1:9" ht="37" x14ac:dyDescent="0.35">
      <c r="A10" s="31"/>
      <c r="B10" s="32"/>
      <c r="C10" s="32"/>
      <c r="D10" s="33"/>
      <c r="E10" s="20" t="s">
        <v>10</v>
      </c>
      <c r="F10" s="21">
        <f>(F6*-1)-F9</f>
        <v>1275.79</v>
      </c>
    </row>
    <row r="11" spans="1:9" ht="45.65" customHeight="1" thickBot="1" x14ac:dyDescent="0.4">
      <c r="A11" s="34"/>
      <c r="B11" s="35"/>
      <c r="C11" s="35"/>
      <c r="D11" s="36"/>
      <c r="E11" s="14" t="s">
        <v>11</v>
      </c>
      <c r="F11" s="22">
        <f>MAX(0,((F6*-1)-F9)/F2)</f>
        <v>19.62753846153846</v>
      </c>
      <c r="G11" s="26" t="s">
        <v>12</v>
      </c>
    </row>
    <row r="12" spans="1:9" ht="15" thickTop="1" x14ac:dyDescent="0.35"/>
    <row r="13" spans="1:9" ht="7.5" customHeight="1" x14ac:dyDescent="0.35"/>
  </sheetData>
  <sheetProtection sheet="1" objects="1" scenarios="1"/>
  <mergeCells count="2">
    <mergeCell ref="A2:D11"/>
    <mergeCell ref="A1:F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A4220-5619-4EDC-A321-D91435CBB2E7}">
  <dimension ref="A1:C7"/>
  <sheetViews>
    <sheetView workbookViewId="0">
      <selection activeCell="D15" sqref="D15"/>
    </sheetView>
  </sheetViews>
  <sheetFormatPr defaultRowHeight="14.5" x14ac:dyDescent="0.35"/>
  <cols>
    <col min="1" max="1" width="23.26953125" bestFit="1" customWidth="1"/>
    <col min="2" max="2" width="11.54296875" bestFit="1" customWidth="1"/>
  </cols>
  <sheetData>
    <row r="1" spans="1:3" x14ac:dyDescent="0.35">
      <c r="A1" t="s">
        <v>13</v>
      </c>
      <c r="B1" s="4">
        <v>1324.21</v>
      </c>
    </row>
    <row r="2" spans="1:3" x14ac:dyDescent="0.35">
      <c r="A2" t="s">
        <v>14</v>
      </c>
      <c r="B2" s="3">
        <v>1471.34</v>
      </c>
    </row>
    <row r="4" spans="1:3" x14ac:dyDescent="0.35">
      <c r="B4" t="s">
        <v>15</v>
      </c>
      <c r="C4" t="s">
        <v>16</v>
      </c>
    </row>
    <row r="5" spans="1:3" x14ac:dyDescent="0.35">
      <c r="A5" t="s">
        <v>17</v>
      </c>
      <c r="B5" s="1">
        <f>MIN(('Supplemental Leave Estimator'!$F$6*-1), $B$2 * 0.5)</f>
        <v>735.67</v>
      </c>
      <c r="C5" s="2">
        <v>0.9</v>
      </c>
    </row>
    <row r="6" spans="1:3" x14ac:dyDescent="0.35">
      <c r="A6" t="s">
        <v>18</v>
      </c>
      <c r="B6" s="1">
        <f>MAX(0, ('Supplemental Leave Estimator'!$F$6*-1) - ($B$2 * 0.5))</f>
        <v>1864.33</v>
      </c>
      <c r="C6" s="2">
        <v>0.5</v>
      </c>
    </row>
    <row r="7" spans="1:3" x14ac:dyDescent="0.35">
      <c r="B7" s="1">
        <f>SUM(B5:B6)</f>
        <v>2600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5862C66B81844CB56EE922CD209711" ma:contentTypeVersion="9" ma:contentTypeDescription="Create a new document." ma:contentTypeScope="" ma:versionID="f975c508b878413ef23314d7f5d96ed0">
  <xsd:schema xmlns:xsd="http://www.w3.org/2001/XMLSchema" xmlns:xs="http://www.w3.org/2001/XMLSchema" xmlns:p="http://schemas.microsoft.com/office/2006/metadata/properties" xmlns:ns2="66cd2d86-e3e7-4710-a8c1-6014ff5c513c" xmlns:ns3="a18f826c-8401-4829-9c4e-7c024aa79f7f" targetNamespace="http://schemas.microsoft.com/office/2006/metadata/properties" ma:root="true" ma:fieldsID="8d84a50c3a6102af5c76af40c344b896" ns2:_="" ns3:_="">
    <xsd:import namespace="66cd2d86-e3e7-4710-a8c1-6014ff5c513c"/>
    <xsd:import namespace="a18f826c-8401-4829-9c4e-7c024aa79f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d2d86-e3e7-4710-a8c1-6014ff5c51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18f826c-8401-4829-9c4e-7c024aa79f7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4498C-A621-4766-B0D7-96C6B79D00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d2d86-e3e7-4710-a8c1-6014ff5c513c"/>
    <ds:schemaRef ds:uri="a18f826c-8401-4829-9c4e-7c024aa79f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DA217C-185E-4530-AD01-80B3A4CEF00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65D5FF7-ED66-4775-8C6F-667B35EDA4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Supplemental Leave Estimator</vt:lpstr>
      <vt:lpstr>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FAMLI Supplemental Leave Calculator</dc:title>
  <dc:subject/>
  <dc:creator>Stefan Martorano</dc:creator>
  <cp:keywords/>
  <dc:description/>
  <cp:lastModifiedBy>Stefan Martorano</cp:lastModifiedBy>
  <cp:revision/>
  <dcterms:created xsi:type="dcterms:W3CDTF">2024-01-05T15:09:41Z</dcterms:created>
  <dcterms:modified xsi:type="dcterms:W3CDTF">2024-12-11T20:50:13Z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0x0101009B5862C66B81844CB56EE922CD209711</vt:lpwstr>
  </property>
</Properties>
</file>