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Budget\Tuition and Fees\"/>
    </mc:Choice>
  </mc:AlternateContent>
  <bookViews>
    <workbookView xWindow="0" yWindow="0" windowWidth="19200" windowHeight="7065" tabRatio="599"/>
  </bookViews>
  <sheets>
    <sheet name="Resident" sheetId="2" r:id="rId1"/>
    <sheet name="Resident Part-Time" sheetId="12" r:id="rId2"/>
    <sheet name="Non-Resident" sheetId="10" r:id="rId3"/>
    <sheet name="Non-Resident Part-Time" sheetId="11" r:id="rId4"/>
  </sheets>
  <definedNames>
    <definedName name="_xlnm.Print_Area" localSheetId="2">'Non-Resident'!$A$1:$O$103</definedName>
    <definedName name="_xlnm.Print_Area" localSheetId="3">'Non-Resident Part-Time'!$A$1:$O$103</definedName>
    <definedName name="_xlnm.Print_Area" localSheetId="0">Resident!$A$1:$O$95</definedName>
    <definedName name="_xlnm.Print_Titles" localSheetId="2">'Non-Resident'!$1:$7</definedName>
    <definedName name="_xlnm.Print_Titles" localSheetId="3">'Non-Resident Part-Time'!$1:$7</definedName>
    <definedName name="_xlnm.Print_Titles" localSheetId="0">Resident!$1:$7</definedName>
    <definedName name="_xlnm.Print_Titles" localSheetId="1">'Resident Part-Time'!$1:$7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0" l="1"/>
  <c r="E38" i="10"/>
  <c r="N39" i="11"/>
  <c r="O39" i="11" s="1"/>
  <c r="N38" i="11"/>
  <c r="O38" i="11"/>
  <c r="J38" i="11"/>
  <c r="E38" i="11"/>
  <c r="J31" i="12"/>
  <c r="E31" i="12"/>
  <c r="J31" i="2"/>
  <c r="E31" i="2"/>
  <c r="H39" i="10" l="1"/>
  <c r="M39" i="10"/>
  <c r="M38" i="10"/>
  <c r="H38" i="10"/>
  <c r="N38" i="10" l="1"/>
  <c r="M23" i="2" l="1"/>
  <c r="H23" i="2"/>
  <c r="H16" i="2"/>
  <c r="N16" i="2" s="1"/>
  <c r="N23" i="2" l="1"/>
  <c r="M49" i="10" l="1"/>
  <c r="L49" i="11"/>
  <c r="M49" i="11" s="1"/>
  <c r="M44" i="12"/>
  <c r="M44" i="2"/>
  <c r="L87" i="11" l="1"/>
  <c r="M87" i="11" s="1"/>
  <c r="H87" i="11"/>
  <c r="M88" i="10"/>
  <c r="H88" i="10"/>
  <c r="M78" i="12"/>
  <c r="H78" i="12"/>
  <c r="M78" i="2"/>
  <c r="N78" i="2" s="1"/>
  <c r="H78" i="2"/>
  <c r="H77" i="2"/>
  <c r="O78" i="2" l="1"/>
  <c r="N88" i="10"/>
  <c r="O88" i="10" s="1"/>
  <c r="N87" i="11"/>
  <c r="O87" i="11" s="1"/>
  <c r="N78" i="12"/>
  <c r="O78" i="12" l="1"/>
  <c r="H47" i="2"/>
  <c r="M47" i="2"/>
  <c r="N47" i="2" s="1"/>
  <c r="O47" i="2" s="1"/>
  <c r="H48" i="2"/>
  <c r="M48" i="2"/>
  <c r="N48" i="2" s="1"/>
  <c r="O48" i="2" s="1"/>
  <c r="J53" i="10" l="1"/>
  <c r="J54" i="10"/>
  <c r="J52" i="10"/>
  <c r="L12" i="11" l="1"/>
  <c r="L13" i="11"/>
  <c r="L14" i="11"/>
  <c r="L16" i="11"/>
  <c r="L17" i="11"/>
  <c r="L18" i="11"/>
  <c r="L19" i="11"/>
  <c r="L20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42" i="11"/>
  <c r="L43" i="11"/>
  <c r="L44" i="11"/>
  <c r="L45" i="11"/>
  <c r="L46" i="11"/>
  <c r="L47" i="11"/>
  <c r="L48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70" i="11"/>
  <c r="L71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11" i="11"/>
  <c r="D39" i="11" l="1"/>
  <c r="D38" i="11"/>
  <c r="D32" i="12"/>
  <c r="D31" i="12"/>
  <c r="D32" i="2"/>
  <c r="D31" i="2"/>
  <c r="M39" i="11" l="1"/>
  <c r="H39" i="11"/>
  <c r="M38" i="11"/>
  <c r="H38" i="11"/>
  <c r="O38" i="10"/>
  <c r="N39" i="10"/>
  <c r="O39" i="10" s="1"/>
  <c r="M32" i="12" l="1"/>
  <c r="H32" i="12"/>
  <c r="M31" i="12"/>
  <c r="H31" i="12"/>
  <c r="M32" i="2"/>
  <c r="H32" i="2"/>
  <c r="M31" i="2"/>
  <c r="H31" i="2"/>
  <c r="H24" i="2"/>
  <c r="N31" i="12" l="1"/>
  <c r="O31" i="12" s="1"/>
  <c r="N32" i="12"/>
  <c r="O32" i="12" s="1"/>
  <c r="N31" i="2"/>
  <c r="O31" i="2" s="1"/>
  <c r="N32" i="2"/>
  <c r="O32" i="2" s="1"/>
  <c r="H70" i="10" l="1"/>
  <c r="H24" i="12" l="1"/>
  <c r="H25" i="12"/>
  <c r="H26" i="12"/>
  <c r="H27" i="12"/>
  <c r="H28" i="12"/>
  <c r="H29" i="12"/>
  <c r="H30" i="10"/>
  <c r="H58" i="10" l="1"/>
  <c r="H57" i="10"/>
  <c r="H56" i="10"/>
  <c r="H58" i="11"/>
  <c r="H57" i="11"/>
  <c r="H56" i="11"/>
  <c r="M58" i="11"/>
  <c r="M57" i="11"/>
  <c r="M56" i="11"/>
  <c r="M58" i="10"/>
  <c r="M57" i="10"/>
  <c r="M56" i="10"/>
  <c r="N57" i="11" l="1"/>
  <c r="O57" i="11" s="1"/>
  <c r="N58" i="11"/>
  <c r="O58" i="11" s="1"/>
  <c r="N56" i="11"/>
  <c r="O56" i="11" s="1"/>
  <c r="N56" i="10"/>
  <c r="O56" i="10" s="1"/>
  <c r="N58" i="10"/>
  <c r="O58" i="10" s="1"/>
  <c r="N57" i="10"/>
  <c r="O57" i="10" s="1"/>
  <c r="H30" i="11" l="1"/>
  <c r="M86" i="11" l="1"/>
  <c r="H86" i="11"/>
  <c r="M85" i="11"/>
  <c r="H85" i="11"/>
  <c r="M84" i="11"/>
  <c r="H84" i="11"/>
  <c r="M83" i="11"/>
  <c r="H83" i="11"/>
  <c r="M82" i="11"/>
  <c r="H82" i="11"/>
  <c r="M81" i="11"/>
  <c r="H81" i="11"/>
  <c r="M80" i="11"/>
  <c r="H80" i="11"/>
  <c r="M79" i="11"/>
  <c r="H79" i="11"/>
  <c r="M78" i="11"/>
  <c r="H78" i="11"/>
  <c r="M77" i="11"/>
  <c r="H77" i="11"/>
  <c r="M76" i="11"/>
  <c r="H76" i="11"/>
  <c r="M75" i="11"/>
  <c r="H75" i="11"/>
  <c r="M74" i="11"/>
  <c r="H74" i="11"/>
  <c r="M73" i="11"/>
  <c r="H73" i="11"/>
  <c r="M71" i="11"/>
  <c r="H71" i="11"/>
  <c r="M70" i="11"/>
  <c r="H70" i="11"/>
  <c r="M67" i="11"/>
  <c r="H67" i="11"/>
  <c r="M66" i="11"/>
  <c r="H66" i="11"/>
  <c r="M65" i="11"/>
  <c r="H65" i="11"/>
  <c r="M64" i="11"/>
  <c r="H64" i="11"/>
  <c r="M63" i="11"/>
  <c r="H63" i="11"/>
  <c r="M62" i="11"/>
  <c r="H62" i="11"/>
  <c r="M61" i="11"/>
  <c r="H61" i="11"/>
  <c r="M60" i="11"/>
  <c r="H60" i="11"/>
  <c r="M54" i="11"/>
  <c r="H54" i="11"/>
  <c r="M53" i="11"/>
  <c r="H53" i="11"/>
  <c r="M52" i="11"/>
  <c r="H52" i="11"/>
  <c r="M94" i="10"/>
  <c r="H94" i="10"/>
  <c r="M93" i="10"/>
  <c r="H93" i="10"/>
  <c r="M92" i="10"/>
  <c r="H92" i="10"/>
  <c r="M91" i="10"/>
  <c r="H91" i="10"/>
  <c r="M90" i="10"/>
  <c r="H90" i="10"/>
  <c r="M87" i="10"/>
  <c r="H87" i="10"/>
  <c r="M85" i="10"/>
  <c r="H85" i="10"/>
  <c r="M84" i="10"/>
  <c r="H84" i="10"/>
  <c r="M83" i="10"/>
  <c r="H83" i="10"/>
  <c r="M82" i="10"/>
  <c r="H82" i="10"/>
  <c r="M81" i="10"/>
  <c r="H81" i="10"/>
  <c r="M80" i="10"/>
  <c r="H80" i="10"/>
  <c r="M79" i="10"/>
  <c r="H79" i="10"/>
  <c r="M78" i="10"/>
  <c r="H78" i="10"/>
  <c r="M77" i="10"/>
  <c r="H77" i="10"/>
  <c r="M76" i="10"/>
  <c r="H76" i="10"/>
  <c r="M75" i="10"/>
  <c r="H75" i="10"/>
  <c r="M74" i="10"/>
  <c r="H74" i="10"/>
  <c r="M73" i="10"/>
  <c r="H73" i="10"/>
  <c r="M86" i="10"/>
  <c r="H86" i="10"/>
  <c r="M71" i="10"/>
  <c r="H71" i="10"/>
  <c r="M70" i="10"/>
  <c r="M67" i="10"/>
  <c r="H67" i="10"/>
  <c r="M66" i="10"/>
  <c r="H66" i="10"/>
  <c r="M65" i="10"/>
  <c r="H65" i="10"/>
  <c r="M64" i="10"/>
  <c r="H64" i="10"/>
  <c r="M63" i="10"/>
  <c r="H63" i="10"/>
  <c r="M62" i="10"/>
  <c r="H62" i="10"/>
  <c r="M61" i="10"/>
  <c r="H61" i="10"/>
  <c r="M60" i="10"/>
  <c r="H60" i="10"/>
  <c r="M54" i="10"/>
  <c r="H54" i="10"/>
  <c r="M53" i="10"/>
  <c r="H53" i="10"/>
  <c r="M52" i="10"/>
  <c r="H52" i="10"/>
  <c r="M77" i="12"/>
  <c r="H77" i="12"/>
  <c r="M76" i="12"/>
  <c r="H76" i="12"/>
  <c r="M75" i="12"/>
  <c r="H75" i="12"/>
  <c r="M74" i="12"/>
  <c r="H74" i="12"/>
  <c r="M73" i="12"/>
  <c r="H73" i="12"/>
  <c r="M72" i="12"/>
  <c r="H72" i="12"/>
  <c r="M71" i="12"/>
  <c r="H71" i="12"/>
  <c r="M70" i="12"/>
  <c r="H70" i="12"/>
  <c r="M69" i="12"/>
  <c r="M68" i="12"/>
  <c r="H68" i="12"/>
  <c r="M67" i="12"/>
  <c r="H67" i="12"/>
  <c r="M66" i="12"/>
  <c r="H66" i="12"/>
  <c r="M65" i="12"/>
  <c r="H65" i="12"/>
  <c r="M64" i="12"/>
  <c r="H64" i="12"/>
  <c r="M62" i="12"/>
  <c r="H62" i="12"/>
  <c r="M61" i="12"/>
  <c r="H61" i="12"/>
  <c r="M58" i="12"/>
  <c r="H58" i="12"/>
  <c r="M57" i="12"/>
  <c r="H57" i="12"/>
  <c r="M56" i="12"/>
  <c r="H56" i="12"/>
  <c r="M55" i="12"/>
  <c r="H55" i="12"/>
  <c r="M54" i="12"/>
  <c r="H54" i="12"/>
  <c r="M53" i="12"/>
  <c r="H53" i="12"/>
  <c r="M52" i="12"/>
  <c r="H52" i="12"/>
  <c r="M51" i="12"/>
  <c r="H51" i="12"/>
  <c r="M49" i="12"/>
  <c r="H49" i="12"/>
  <c r="M48" i="12"/>
  <c r="H48" i="12"/>
  <c r="M47" i="12"/>
  <c r="H47" i="12"/>
  <c r="M85" i="2"/>
  <c r="H85" i="2"/>
  <c r="M83" i="2"/>
  <c r="H83" i="2"/>
  <c r="M82" i="2"/>
  <c r="H82" i="2"/>
  <c r="M81" i="2"/>
  <c r="H81" i="2"/>
  <c r="M80" i="2"/>
  <c r="H80" i="2"/>
  <c r="M77" i="2"/>
  <c r="M76" i="2"/>
  <c r="H76" i="2"/>
  <c r="M75" i="2"/>
  <c r="H75" i="2"/>
  <c r="M74" i="2"/>
  <c r="H74" i="2"/>
  <c r="M73" i="2"/>
  <c r="H73" i="2"/>
  <c r="M72" i="2"/>
  <c r="H72" i="2"/>
  <c r="M71" i="2"/>
  <c r="H71" i="2"/>
  <c r="H70" i="2"/>
  <c r="M69" i="2"/>
  <c r="H69" i="2"/>
  <c r="M68" i="2"/>
  <c r="H68" i="2"/>
  <c r="M67" i="2"/>
  <c r="H67" i="2"/>
  <c r="M66" i="2"/>
  <c r="H66" i="2"/>
  <c r="M65" i="2"/>
  <c r="H65" i="2"/>
  <c r="M64" i="2"/>
  <c r="H64" i="2"/>
  <c r="M84" i="2"/>
  <c r="H84" i="2"/>
  <c r="M62" i="2"/>
  <c r="H62" i="2"/>
  <c r="M61" i="2"/>
  <c r="H61" i="2"/>
  <c r="M58" i="2"/>
  <c r="H58" i="2"/>
  <c r="M57" i="2"/>
  <c r="H57" i="2"/>
  <c r="M56" i="2"/>
  <c r="H56" i="2"/>
  <c r="M55" i="2"/>
  <c r="H55" i="2"/>
  <c r="M54" i="2"/>
  <c r="H54" i="2"/>
  <c r="M53" i="2"/>
  <c r="H53" i="2"/>
  <c r="M52" i="2"/>
  <c r="H52" i="2"/>
  <c r="M51" i="2"/>
  <c r="H51" i="2"/>
  <c r="M49" i="2"/>
  <c r="H49" i="2"/>
  <c r="N65" i="12" l="1"/>
  <c r="N58" i="12"/>
  <c r="O58" i="12" s="1"/>
  <c r="N54" i="12"/>
  <c r="O54" i="12" s="1"/>
  <c r="N47" i="12"/>
  <c r="O47" i="12" s="1"/>
  <c r="N52" i="12"/>
  <c r="O52" i="12" s="1"/>
  <c r="N56" i="12"/>
  <c r="O56" i="12" s="1"/>
  <c r="N62" i="12"/>
  <c r="O62" i="12" s="1"/>
  <c r="N49" i="12"/>
  <c r="O49" i="12" s="1"/>
  <c r="N73" i="11"/>
  <c r="N67" i="12"/>
  <c r="N69" i="12"/>
  <c r="N70" i="12"/>
  <c r="N72" i="12"/>
  <c r="N74" i="12"/>
  <c r="N76" i="12"/>
  <c r="N48" i="12"/>
  <c r="O48" i="12" s="1"/>
  <c r="N51" i="12"/>
  <c r="O51" i="12" s="1"/>
  <c r="N53" i="12"/>
  <c r="O53" i="12" s="1"/>
  <c r="N55" i="12"/>
  <c r="O55" i="12" s="1"/>
  <c r="N57" i="12"/>
  <c r="O57" i="12" s="1"/>
  <c r="N61" i="12"/>
  <c r="O61" i="12" s="1"/>
  <c r="N64" i="12"/>
  <c r="N66" i="12"/>
  <c r="N68" i="12"/>
  <c r="N71" i="12"/>
  <c r="N73" i="12"/>
  <c r="N75" i="12"/>
  <c r="N77" i="12"/>
  <c r="M70" i="2"/>
  <c r="M48" i="11"/>
  <c r="H48" i="11"/>
  <c r="M47" i="11"/>
  <c r="H47" i="11"/>
  <c r="M46" i="11"/>
  <c r="H46" i="11"/>
  <c r="M44" i="11"/>
  <c r="H44" i="11"/>
  <c r="M43" i="11"/>
  <c r="H43" i="11"/>
  <c r="M42" i="11"/>
  <c r="H42" i="11"/>
  <c r="M48" i="10"/>
  <c r="H48" i="10"/>
  <c r="M47" i="10"/>
  <c r="H47" i="10"/>
  <c r="M46" i="10"/>
  <c r="H46" i="10"/>
  <c r="M44" i="10"/>
  <c r="H44" i="10"/>
  <c r="M43" i="10"/>
  <c r="H43" i="10"/>
  <c r="M42" i="10"/>
  <c r="H42" i="10"/>
  <c r="M43" i="12"/>
  <c r="H43" i="12"/>
  <c r="M42" i="12"/>
  <c r="H42" i="12"/>
  <c r="M41" i="12"/>
  <c r="H41" i="12"/>
  <c r="M40" i="12"/>
  <c r="H40" i="12"/>
  <c r="M38" i="12"/>
  <c r="H38" i="12"/>
  <c r="M37" i="12"/>
  <c r="H37" i="12"/>
  <c r="M36" i="12"/>
  <c r="H36" i="12"/>
  <c r="M35" i="12"/>
  <c r="H35" i="12"/>
  <c r="O68" i="12" l="1"/>
  <c r="O75" i="12"/>
  <c r="O66" i="12"/>
  <c r="O76" i="12"/>
  <c r="O69" i="12"/>
  <c r="O73" i="12"/>
  <c r="O74" i="12"/>
  <c r="O67" i="12"/>
  <c r="O77" i="12"/>
  <c r="O70" i="12"/>
  <c r="O64" i="12"/>
  <c r="O71" i="12"/>
  <c r="O72" i="12"/>
  <c r="O65" i="12"/>
  <c r="M17" i="12"/>
  <c r="M18" i="12"/>
  <c r="M19" i="12"/>
  <c r="M20" i="12"/>
  <c r="M21" i="12"/>
  <c r="M22" i="12"/>
  <c r="M23" i="12"/>
  <c r="M24" i="12"/>
  <c r="N24" i="12" s="1"/>
  <c r="O24" i="12" s="1"/>
  <c r="M25" i="12"/>
  <c r="N25" i="12" s="1"/>
  <c r="O25" i="12" s="1"/>
  <c r="M26" i="12"/>
  <c r="N26" i="12" s="1"/>
  <c r="O26" i="12" s="1"/>
  <c r="M27" i="12"/>
  <c r="N27" i="12" s="1"/>
  <c r="O27" i="12" s="1"/>
  <c r="M28" i="12"/>
  <c r="N28" i="12" s="1"/>
  <c r="O28" i="12" s="1"/>
  <c r="M29" i="12"/>
  <c r="N29" i="12" s="1"/>
  <c r="O29" i="12" s="1"/>
  <c r="M30" i="12"/>
  <c r="M24" i="2"/>
  <c r="N24" i="2" s="1"/>
  <c r="O24" i="2" s="1"/>
  <c r="M18" i="2"/>
  <c r="M36" i="10" l="1"/>
  <c r="H43" i="2" l="1"/>
  <c r="H42" i="2"/>
  <c r="H41" i="2"/>
  <c r="H40" i="2"/>
  <c r="H38" i="2"/>
  <c r="H37" i="2"/>
  <c r="H36" i="2"/>
  <c r="H35" i="2"/>
  <c r="H21" i="2"/>
  <c r="H20" i="2"/>
  <c r="H18" i="2"/>
  <c r="H17" i="2"/>
  <c r="H14" i="2"/>
  <c r="H13" i="2"/>
  <c r="H12" i="2"/>
  <c r="H11" i="2"/>
  <c r="H10" i="2"/>
  <c r="H23" i="12" l="1"/>
  <c r="M14" i="2" l="1"/>
  <c r="M19" i="2"/>
  <c r="N14" i="2" l="1"/>
  <c r="O14" i="2" s="1"/>
  <c r="H36" i="11" l="1"/>
  <c r="H35" i="11"/>
  <c r="M35" i="10"/>
  <c r="M36" i="11"/>
  <c r="M35" i="11"/>
  <c r="H35" i="10"/>
  <c r="M29" i="2"/>
  <c r="M28" i="2"/>
  <c r="N36" i="11" l="1"/>
  <c r="O36" i="11" s="1"/>
  <c r="N35" i="11"/>
  <c r="O35" i="11" s="1"/>
  <c r="H37" i="10"/>
  <c r="H36" i="10"/>
  <c r="N36" i="10" s="1"/>
  <c r="O36" i="10" s="1"/>
  <c r="H28" i="2"/>
  <c r="N28" i="2" s="1"/>
  <c r="O28" i="2" s="1"/>
  <c r="H29" i="2"/>
  <c r="H30" i="2"/>
  <c r="H25" i="2"/>
  <c r="H26" i="2"/>
  <c r="H19" i="2"/>
  <c r="H27" i="2"/>
  <c r="H22" i="2"/>
  <c r="N35" i="10"/>
  <c r="O35" i="10" s="1"/>
  <c r="H31" i="10"/>
  <c r="H33" i="10"/>
  <c r="H34" i="10"/>
  <c r="N29" i="2" l="1"/>
  <c r="O29" i="2" s="1"/>
  <c r="H31" i="11"/>
  <c r="H33" i="11"/>
  <c r="H34" i="11"/>
  <c r="H37" i="11"/>
  <c r="H30" i="12"/>
  <c r="N84" i="2" l="1"/>
  <c r="N64" i="2"/>
  <c r="O64" i="2" s="1"/>
  <c r="N65" i="2"/>
  <c r="O65" i="2" s="1"/>
  <c r="N66" i="2"/>
  <c r="O66" i="2" s="1"/>
  <c r="N74" i="2"/>
  <c r="N75" i="2"/>
  <c r="N68" i="2" l="1"/>
  <c r="N67" i="2"/>
  <c r="N69" i="2"/>
  <c r="N71" i="2"/>
  <c r="N70" i="2"/>
  <c r="N73" i="2"/>
  <c r="O73" i="2" s="1"/>
  <c r="N72" i="2"/>
  <c r="O72" i="2" s="1"/>
  <c r="O74" i="2"/>
  <c r="O84" i="2"/>
  <c r="O75" i="2"/>
  <c r="O69" i="2" l="1"/>
  <c r="O71" i="2"/>
  <c r="O70" i="2"/>
  <c r="O68" i="2"/>
  <c r="O67" i="2"/>
  <c r="M10" i="10"/>
  <c r="M24" i="11"/>
  <c r="M33" i="11"/>
  <c r="N33" i="11" s="1"/>
  <c r="O33" i="11" s="1"/>
  <c r="M34" i="11"/>
  <c r="N34" i="11" s="1"/>
  <c r="O34" i="11" s="1"/>
  <c r="M37" i="11"/>
  <c r="N37" i="11" s="1"/>
  <c r="O37" i="11" s="1"/>
  <c r="M31" i="11"/>
  <c r="N31" i="11" s="1"/>
  <c r="O31" i="11" s="1"/>
  <c r="M32" i="11"/>
  <c r="H32" i="11"/>
  <c r="M33" i="10"/>
  <c r="M34" i="10"/>
  <c r="M37" i="10"/>
  <c r="M31" i="10"/>
  <c r="M32" i="10"/>
  <c r="H32" i="10"/>
  <c r="N30" i="12"/>
  <c r="O30" i="12" s="1"/>
  <c r="N31" i="10" l="1"/>
  <c r="O31" i="10" s="1"/>
  <c r="N37" i="10"/>
  <c r="O37" i="10" s="1"/>
  <c r="N34" i="10"/>
  <c r="O34" i="10" s="1"/>
  <c r="N33" i="10"/>
  <c r="O33" i="10" s="1"/>
  <c r="N32" i="11"/>
  <c r="O32" i="11" s="1"/>
  <c r="N32" i="10"/>
  <c r="O32" i="10" s="1"/>
  <c r="M30" i="2"/>
  <c r="M27" i="2"/>
  <c r="M26" i="2"/>
  <c r="N30" i="2" l="1"/>
  <c r="O30" i="2" s="1"/>
  <c r="N26" i="2"/>
  <c r="O26" i="2" s="1"/>
  <c r="N27" i="2"/>
  <c r="O27" i="2" s="1"/>
  <c r="M13" i="10" l="1"/>
  <c r="M23" i="10" l="1"/>
  <c r="M24" i="10"/>
  <c r="M25" i="10"/>
  <c r="M26" i="10"/>
  <c r="M27" i="10"/>
  <c r="M28" i="10"/>
  <c r="M29" i="10"/>
  <c r="M30" i="10"/>
  <c r="M22" i="10"/>
  <c r="M17" i="10"/>
  <c r="M18" i="10"/>
  <c r="M19" i="10"/>
  <c r="M20" i="10"/>
  <c r="M11" i="10"/>
  <c r="M12" i="10"/>
  <c r="M14" i="10"/>
  <c r="M16" i="10"/>
  <c r="N30" i="10" l="1"/>
  <c r="O30" i="10" s="1"/>
  <c r="N47" i="10"/>
  <c r="O47" i="10" s="1"/>
  <c r="N47" i="11" l="1"/>
  <c r="O47" i="11" s="1"/>
  <c r="M10" i="2" l="1"/>
  <c r="H29" i="11" l="1"/>
  <c r="H28" i="11"/>
  <c r="H27" i="11"/>
  <c r="H26" i="11"/>
  <c r="H25" i="11"/>
  <c r="H24" i="11"/>
  <c r="N24" i="11" s="1"/>
  <c r="O24" i="11" s="1"/>
  <c r="H23" i="11"/>
  <c r="H22" i="11"/>
  <c r="H20" i="11"/>
  <c r="H19" i="11"/>
  <c r="H18" i="11"/>
  <c r="H17" i="11"/>
  <c r="H16" i="11"/>
  <c r="H14" i="11"/>
  <c r="H13" i="11"/>
  <c r="H12" i="11"/>
  <c r="H11" i="11"/>
  <c r="H10" i="11"/>
  <c r="H29" i="10"/>
  <c r="N29" i="10" s="1"/>
  <c r="O29" i="10" s="1"/>
  <c r="H28" i="10"/>
  <c r="N28" i="10" s="1"/>
  <c r="O28" i="10" s="1"/>
  <c r="H27" i="10"/>
  <c r="N27" i="10" s="1"/>
  <c r="O27" i="10" s="1"/>
  <c r="H26" i="10"/>
  <c r="N26" i="10" s="1"/>
  <c r="O26" i="10" s="1"/>
  <c r="H25" i="10"/>
  <c r="N25" i="10" s="1"/>
  <c r="O25" i="10" s="1"/>
  <c r="H24" i="10"/>
  <c r="N24" i="10" s="1"/>
  <c r="O24" i="10" s="1"/>
  <c r="H23" i="10"/>
  <c r="N23" i="10" s="1"/>
  <c r="O23" i="10" s="1"/>
  <c r="H22" i="10"/>
  <c r="N22" i="10" s="1"/>
  <c r="O22" i="10" s="1"/>
  <c r="H20" i="10"/>
  <c r="N20" i="10" s="1"/>
  <c r="O20" i="10" s="1"/>
  <c r="H19" i="10"/>
  <c r="N19" i="10" s="1"/>
  <c r="O19" i="10" s="1"/>
  <c r="H18" i="10"/>
  <c r="N18" i="10" s="1"/>
  <c r="O18" i="10" s="1"/>
  <c r="H17" i="10"/>
  <c r="N17" i="10" s="1"/>
  <c r="O17" i="10" s="1"/>
  <c r="H16" i="10"/>
  <c r="N16" i="10" s="1"/>
  <c r="O16" i="10" s="1"/>
  <c r="H14" i="10"/>
  <c r="H13" i="10"/>
  <c r="H12" i="10"/>
  <c r="H11" i="10"/>
  <c r="H10" i="10"/>
  <c r="H22" i="12"/>
  <c r="H21" i="12"/>
  <c r="H20" i="12"/>
  <c r="H19" i="12"/>
  <c r="H18" i="12"/>
  <c r="H17" i="12"/>
  <c r="H16" i="12"/>
  <c r="H14" i="12"/>
  <c r="H13" i="12"/>
  <c r="H12" i="12"/>
  <c r="H11" i="12"/>
  <c r="H10" i="12"/>
  <c r="M12" i="2" l="1"/>
  <c r="M11" i="2"/>
  <c r="N12" i="2" l="1"/>
  <c r="N11" i="2"/>
  <c r="N82" i="11"/>
  <c r="O82" i="11" s="1"/>
  <c r="N82" i="10"/>
  <c r="O82" i="10" s="1"/>
  <c r="N77" i="2" l="1"/>
  <c r="O77" i="2" l="1"/>
  <c r="N75" i="10" l="1"/>
  <c r="O75" i="10" s="1"/>
  <c r="N54" i="10"/>
  <c r="O54" i="10" s="1"/>
  <c r="N53" i="10"/>
  <c r="O53" i="10" s="1"/>
  <c r="N76" i="11"/>
  <c r="N75" i="11"/>
  <c r="O75" i="11" s="1"/>
  <c r="N54" i="11"/>
  <c r="O54" i="11" s="1"/>
  <c r="N53" i="11"/>
  <c r="O53" i="11" s="1"/>
  <c r="M23" i="11"/>
  <c r="N23" i="11" s="1"/>
  <c r="O23" i="11" s="1"/>
  <c r="M25" i="11"/>
  <c r="N25" i="11" s="1"/>
  <c r="O25" i="11" s="1"/>
  <c r="M26" i="11"/>
  <c r="N26" i="11" s="1"/>
  <c r="O26" i="11" s="1"/>
  <c r="M27" i="11"/>
  <c r="N27" i="11" s="1"/>
  <c r="O27" i="11" s="1"/>
  <c r="M28" i="11"/>
  <c r="N28" i="11" s="1"/>
  <c r="O28" i="11" s="1"/>
  <c r="M29" i="11"/>
  <c r="N29" i="11" s="1"/>
  <c r="O29" i="11" s="1"/>
  <c r="M30" i="11"/>
  <c r="N30" i="11" s="1"/>
  <c r="O30" i="11" s="1"/>
  <c r="M22" i="11"/>
  <c r="M11" i="11"/>
  <c r="N11" i="11" s="1"/>
  <c r="O11" i="11" s="1"/>
  <c r="M12" i="11"/>
  <c r="M13" i="11"/>
  <c r="M14" i="11"/>
  <c r="M16" i="11"/>
  <c r="M17" i="11"/>
  <c r="N17" i="11" s="1"/>
  <c r="O17" i="11" s="1"/>
  <c r="M18" i="11"/>
  <c r="M19" i="11"/>
  <c r="M20" i="11"/>
  <c r="N49" i="2" l="1"/>
  <c r="O49" i="2" s="1"/>
  <c r="M10" i="11"/>
  <c r="N11" i="10"/>
  <c r="O11" i="10" s="1"/>
  <c r="N12" i="10"/>
  <c r="O12" i="10" s="1"/>
  <c r="N13" i="10"/>
  <c r="O13" i="10" s="1"/>
  <c r="N14" i="10"/>
  <c r="O14" i="10" s="1"/>
  <c r="N18" i="11" l="1"/>
  <c r="O18" i="11" s="1"/>
  <c r="N14" i="11"/>
  <c r="O14" i="11" s="1"/>
  <c r="N12" i="11"/>
  <c r="O12" i="11" s="1"/>
  <c r="N10" i="11"/>
  <c r="O10" i="11" s="1"/>
  <c r="N17" i="12" l="1"/>
  <c r="O17" i="12" s="1"/>
  <c r="M16" i="12"/>
  <c r="M14" i="12"/>
  <c r="M13" i="12"/>
  <c r="M12" i="12"/>
  <c r="M11" i="12"/>
  <c r="N11" i="12" s="1"/>
  <c r="O11" i="12" s="1"/>
  <c r="M10" i="12"/>
  <c r="O73" i="11" l="1"/>
  <c r="N22" i="12" l="1"/>
  <c r="O22" i="12" s="1"/>
  <c r="N20" i="12"/>
  <c r="O20" i="12" s="1"/>
  <c r="N19" i="12"/>
  <c r="O19" i="12" s="1"/>
  <c r="N74" i="10" l="1"/>
  <c r="O74" i="10" s="1"/>
  <c r="M17" i="2" l="1"/>
  <c r="O11" i="2"/>
  <c r="N17" i="2" l="1"/>
  <c r="O17" i="2" s="1"/>
  <c r="M25" i="2"/>
  <c r="M22" i="2"/>
  <c r="M21" i="2"/>
  <c r="M20" i="2"/>
  <c r="N20" i="2" l="1"/>
  <c r="O20" i="2" s="1"/>
  <c r="N21" i="2"/>
  <c r="O21" i="2" s="1"/>
  <c r="N22" i="2"/>
  <c r="O22" i="2" s="1"/>
  <c r="N25" i="2"/>
  <c r="O25" i="2" s="1"/>
  <c r="N18" i="2"/>
  <c r="O18" i="2" s="1"/>
  <c r="N19" i="2"/>
  <c r="O19" i="2" s="1"/>
  <c r="O23" i="2"/>
  <c r="N74" i="11" l="1"/>
  <c r="O74" i="11" s="1"/>
  <c r="N66" i="11"/>
  <c r="O66" i="11" s="1"/>
  <c r="N19" i="11"/>
  <c r="O19" i="11" s="1"/>
  <c r="N20" i="11"/>
  <c r="O20" i="11" s="1"/>
  <c r="N66" i="10"/>
  <c r="O66" i="10" s="1"/>
  <c r="N18" i="12"/>
  <c r="O18" i="12" s="1"/>
  <c r="N21" i="12"/>
  <c r="O21" i="12" s="1"/>
  <c r="N12" i="12"/>
  <c r="O12" i="12" s="1"/>
  <c r="N13" i="12"/>
  <c r="O13" i="12" s="1"/>
  <c r="M13" i="2" l="1"/>
  <c r="N13" i="2" l="1"/>
  <c r="N57" i="2"/>
  <c r="O57" i="2" s="1"/>
  <c r="N16" i="11"/>
  <c r="O16" i="11" s="1"/>
  <c r="N48" i="11" l="1"/>
  <c r="O48" i="11" s="1"/>
  <c r="N46" i="11"/>
  <c r="O46" i="11" s="1"/>
  <c r="N44" i="11"/>
  <c r="O44" i="11" s="1"/>
  <c r="N43" i="11"/>
  <c r="O43" i="11" s="1"/>
  <c r="N42" i="11"/>
  <c r="O42" i="11" s="1"/>
  <c r="N43" i="12"/>
  <c r="O43" i="12" s="1"/>
  <c r="N42" i="12"/>
  <c r="O42" i="12" s="1"/>
  <c r="N41" i="12"/>
  <c r="O41" i="12" s="1"/>
  <c r="N40" i="12"/>
  <c r="O40" i="12" s="1"/>
  <c r="N38" i="12"/>
  <c r="O38" i="12" s="1"/>
  <c r="N37" i="12"/>
  <c r="O37" i="12" s="1"/>
  <c r="N36" i="12"/>
  <c r="O36" i="12" s="1"/>
  <c r="N35" i="12"/>
  <c r="O35" i="12" s="1"/>
  <c r="N94" i="10"/>
  <c r="O94" i="10" s="1"/>
  <c r="N93" i="10"/>
  <c r="O93" i="10" s="1"/>
  <c r="N92" i="10"/>
  <c r="O92" i="10" s="1"/>
  <c r="N91" i="10"/>
  <c r="O91" i="10" s="1"/>
  <c r="N90" i="10"/>
  <c r="O90" i="10" s="1"/>
  <c r="N87" i="10"/>
  <c r="O87" i="10" s="1"/>
  <c r="N85" i="10"/>
  <c r="O85" i="10" s="1"/>
  <c r="N84" i="10"/>
  <c r="O84" i="10" s="1"/>
  <c r="N83" i="10"/>
  <c r="O83" i="10" s="1"/>
  <c r="N81" i="10"/>
  <c r="O81" i="10" s="1"/>
  <c r="N80" i="10"/>
  <c r="O80" i="10" s="1"/>
  <c r="N79" i="10"/>
  <c r="O79" i="10" s="1"/>
  <c r="N78" i="10"/>
  <c r="O78" i="10" s="1"/>
  <c r="N77" i="10"/>
  <c r="O77" i="10" s="1"/>
  <c r="N76" i="10"/>
  <c r="O76" i="10" s="1"/>
  <c r="N73" i="10"/>
  <c r="O73" i="10" s="1"/>
  <c r="N86" i="10"/>
  <c r="O86" i="10" s="1"/>
  <c r="N71" i="10"/>
  <c r="O71" i="10" s="1"/>
  <c r="N70" i="10"/>
  <c r="O70" i="10" s="1"/>
  <c r="N67" i="10"/>
  <c r="O67" i="10" s="1"/>
  <c r="N65" i="10"/>
  <c r="O65" i="10" s="1"/>
  <c r="N64" i="10"/>
  <c r="O64" i="10" s="1"/>
  <c r="N63" i="10"/>
  <c r="O63" i="10" s="1"/>
  <c r="N62" i="10"/>
  <c r="O62" i="10" s="1"/>
  <c r="N61" i="10"/>
  <c r="O61" i="10" s="1"/>
  <c r="N60" i="10"/>
  <c r="O60" i="10" s="1"/>
  <c r="N52" i="10"/>
  <c r="O52" i="10" s="1"/>
  <c r="N48" i="10"/>
  <c r="O48" i="10" s="1"/>
  <c r="N46" i="10"/>
  <c r="O46" i="10" s="1"/>
  <c r="N44" i="10"/>
  <c r="O44" i="10" s="1"/>
  <c r="N43" i="10"/>
  <c r="O43" i="10" s="1"/>
  <c r="N42" i="10"/>
  <c r="O42" i="10" s="1"/>
  <c r="N13" i="11"/>
  <c r="O13" i="11" s="1"/>
  <c r="N14" i="12"/>
  <c r="O14" i="12" s="1"/>
  <c r="N54" i="2"/>
  <c r="N53" i="2"/>
  <c r="N52" i="2"/>
  <c r="M43" i="2"/>
  <c r="N43" i="2" s="1"/>
  <c r="M42" i="2"/>
  <c r="N42" i="2" s="1"/>
  <c r="M41" i="2"/>
  <c r="N41" i="2" s="1"/>
  <c r="M40" i="2"/>
  <c r="N40" i="2" s="1"/>
  <c r="M38" i="2"/>
  <c r="N38" i="2" s="1"/>
  <c r="M37" i="2"/>
  <c r="N37" i="2" s="1"/>
  <c r="M36" i="2"/>
  <c r="N36" i="2" s="1"/>
  <c r="M35" i="2"/>
  <c r="N35" i="2" s="1"/>
  <c r="N51" i="2" l="1"/>
  <c r="O51" i="2" s="1"/>
  <c r="N62" i="2"/>
  <c r="O62" i="2" s="1"/>
  <c r="N82" i="2"/>
  <c r="O82" i="2" s="1"/>
  <c r="N61" i="2"/>
  <c r="O61" i="2" s="1"/>
  <c r="N56" i="2"/>
  <c r="O56" i="2" s="1"/>
  <c r="N76" i="2"/>
  <c r="O76" i="2" s="1"/>
  <c r="N83" i="2"/>
  <c r="O83" i="2" s="1"/>
  <c r="N81" i="2"/>
  <c r="N58" i="2"/>
  <c r="O58" i="2" s="1"/>
  <c r="N80" i="2"/>
  <c r="N85" i="2"/>
  <c r="N55" i="2"/>
  <c r="O55" i="2" s="1"/>
  <c r="N10" i="10"/>
  <c r="O10" i="10" s="1"/>
  <c r="N78" i="11"/>
  <c r="O78" i="11" s="1"/>
  <c r="N83" i="11"/>
  <c r="O83" i="11" s="1"/>
  <c r="N61" i="11"/>
  <c r="O61" i="11" s="1"/>
  <c r="N65" i="11"/>
  <c r="O65" i="11" s="1"/>
  <c r="N67" i="11"/>
  <c r="O67" i="11" s="1"/>
  <c r="N22" i="11"/>
  <c r="O22" i="11" s="1"/>
  <c r="N62" i="11"/>
  <c r="O62" i="11" s="1"/>
  <c r="N63" i="11"/>
  <c r="O63" i="11" s="1"/>
  <c r="N70" i="11"/>
  <c r="O70" i="11" s="1"/>
  <c r="N79" i="11"/>
  <c r="O79" i="11" s="1"/>
  <c r="N84" i="11"/>
  <c r="O84" i="11" s="1"/>
  <c r="N60" i="11"/>
  <c r="O60" i="11" s="1"/>
  <c r="N64" i="11"/>
  <c r="O64" i="11" s="1"/>
  <c r="N71" i="11"/>
  <c r="O71" i="11" s="1"/>
  <c r="O76" i="11"/>
  <c r="N80" i="11"/>
  <c r="O80" i="11" s="1"/>
  <c r="N85" i="11"/>
  <c r="O85" i="11" s="1"/>
  <c r="N52" i="11"/>
  <c r="O52" i="11" s="1"/>
  <c r="N77" i="11"/>
  <c r="O77" i="11" s="1"/>
  <c r="N81" i="11"/>
  <c r="O81" i="11" s="1"/>
  <c r="N86" i="11"/>
  <c r="O86" i="11" s="1"/>
  <c r="N16" i="12"/>
  <c r="O16" i="12" s="1"/>
  <c r="N10" i="12"/>
  <c r="O10" i="12" s="1"/>
  <c r="N23" i="12"/>
  <c r="O23" i="12" s="1"/>
  <c r="O54" i="2"/>
  <c r="O52" i="2"/>
  <c r="O53" i="2"/>
  <c r="M16" i="2"/>
  <c r="O80" i="2" l="1"/>
  <c r="O81" i="2"/>
  <c r="O85" i="2"/>
  <c r="O16" i="2"/>
  <c r="O38" i="2"/>
  <c r="O41" i="2"/>
  <c r="O12" i="2"/>
  <c r="O13" i="2"/>
  <c r="O43" i="2"/>
  <c r="O36" i="2"/>
  <c r="N10" i="2" l="1"/>
  <c r="O10" i="2" s="1"/>
  <c r="O35" i="2"/>
  <c r="O37" i="2"/>
  <c r="O40" i="2"/>
  <c r="O42" i="2"/>
</calcChain>
</file>

<file path=xl/sharedStrings.xml><?xml version="1.0" encoding="utf-8"?>
<sst xmlns="http://schemas.openxmlformats.org/spreadsheetml/2006/main" count="698" uniqueCount="131">
  <si>
    <t>CAMPUS</t>
  </si>
  <si>
    <t>Change</t>
  </si>
  <si>
    <t>Undergraduate</t>
  </si>
  <si>
    <t>Business</t>
  </si>
  <si>
    <t>Engineering</t>
  </si>
  <si>
    <t>Graduate</t>
  </si>
  <si>
    <t>Colorado Springs</t>
  </si>
  <si>
    <t>Education</t>
  </si>
  <si>
    <t>Liberal Arts</t>
  </si>
  <si>
    <t>Architecture &amp; Planning</t>
  </si>
  <si>
    <t>Arts &amp; Media</t>
  </si>
  <si>
    <t>Professional</t>
  </si>
  <si>
    <t>Boulder</t>
  </si>
  <si>
    <t xml:space="preserve">Nursing </t>
  </si>
  <si>
    <t>$</t>
  </si>
  <si>
    <t>%</t>
  </si>
  <si>
    <t>Total</t>
  </si>
  <si>
    <t>Cost of Attendance</t>
  </si>
  <si>
    <t>Upper Division--Nursing</t>
  </si>
  <si>
    <t>Footnotes:</t>
  </si>
  <si>
    <t>Arts &amp; Sciences / All Other</t>
  </si>
  <si>
    <t>Genetic Counseling</t>
  </si>
  <si>
    <t>Upper Division--Business / Engineering</t>
  </si>
  <si>
    <t xml:space="preserve">Public Affairs </t>
  </si>
  <si>
    <t>Doctor of Nursing Practice</t>
  </si>
  <si>
    <t>Lower Division</t>
  </si>
  <si>
    <t xml:space="preserve">Doctor of Medicine  </t>
  </si>
  <si>
    <t>Doctor of Dental Surgery</t>
  </si>
  <si>
    <t>Doctor of Physical Therapy</t>
  </si>
  <si>
    <t>Doctor of Pharmacy</t>
  </si>
  <si>
    <t>University of Colorado</t>
  </si>
  <si>
    <t>Public Health, MPH</t>
  </si>
  <si>
    <t>Public Health, DrPH</t>
  </si>
  <si>
    <t xml:space="preserve">Nursing, MS </t>
  </si>
  <si>
    <t>Nursing, PhD</t>
  </si>
  <si>
    <t>N/A</t>
  </si>
  <si>
    <t>Nursing, RN to BS</t>
  </si>
  <si>
    <t>Biostats/Epidemiology/Health Svcs, PhD</t>
  </si>
  <si>
    <t>Biostats/Epidemiology/Health Svcs, MS</t>
  </si>
  <si>
    <t>Modern Anatomy</t>
  </si>
  <si>
    <t>Business-Tax Program</t>
  </si>
  <si>
    <t xml:space="preserve">Anesthesiology </t>
  </si>
  <si>
    <t xml:space="preserve">b:  Fees presented do not include instructional program or course fees.  </t>
  </si>
  <si>
    <t>f:  Graduate Pharmacy tuition rate is capped at 9 credit hours a term or 18 credit hours per academic year.</t>
  </si>
  <si>
    <t xml:space="preserve">a:  Fees presented do not include instructional program or course fees.  </t>
  </si>
  <si>
    <t>e:  Graduate Pharmacy tuition rate is capped at 9 credit hours a term or 18 credit hours per academic year.</t>
  </si>
  <si>
    <t>Music</t>
  </si>
  <si>
    <t>Media, Communication, Information</t>
  </si>
  <si>
    <t>Business - MBA</t>
  </si>
  <si>
    <t>Business - Prof Masters</t>
  </si>
  <si>
    <t>Business - PhD</t>
  </si>
  <si>
    <t xml:space="preserve">Law - JD </t>
  </si>
  <si>
    <t>Upper Division--LAS / Education / Public Affairs</t>
  </si>
  <si>
    <t>Clinical Sciences, MS or PhD</t>
  </si>
  <si>
    <t>Basic Sciences, PhD</t>
  </si>
  <si>
    <t>Biomedical Science and Biotechnology, MS</t>
  </si>
  <si>
    <t>Doctor of Dental Surgery - Accountable Students</t>
  </si>
  <si>
    <t>a:  Resident undergraduate tuition rates represent the student share of tuition after the College Opportunity Fund stipend is applied for eligible authorizing students.</t>
  </si>
  <si>
    <t>d:  "Other" is a CCHE approved annual allowance for books and supplies, medical, transportation and personal expenses.</t>
  </si>
  <si>
    <t>c:  "Other" is a CCHE approved annual allowance for books and supplies, medical, transportation and personal expenses.</t>
  </si>
  <si>
    <t>* This cost of attendance estimate is reflective of the allowable costs set by CCHE and may differ from actual campus estimates and/or actual out of pocket costs for the student.</t>
  </si>
  <si>
    <t>LAS / Education / Public Affairs</t>
  </si>
  <si>
    <t>All Other</t>
  </si>
  <si>
    <t>Education / Public Affairs</t>
  </si>
  <si>
    <t>Bus/Eng/Geropsychology</t>
  </si>
  <si>
    <t>Nursing</t>
  </si>
  <si>
    <t>Upper Division--Business / Engineering / Nursing</t>
  </si>
  <si>
    <r>
      <t xml:space="preserve">Tuition </t>
    </r>
    <r>
      <rPr>
        <b/>
        <vertAlign val="superscript"/>
        <sz val="11"/>
        <rFont val="Arial"/>
        <family val="2"/>
      </rPr>
      <t>a</t>
    </r>
  </si>
  <si>
    <r>
      <t xml:space="preserve">Fees </t>
    </r>
    <r>
      <rPr>
        <b/>
        <vertAlign val="superscript"/>
        <sz val="11"/>
        <rFont val="Arial"/>
        <family val="2"/>
      </rPr>
      <t>b</t>
    </r>
    <r>
      <rPr>
        <b/>
        <sz val="11"/>
        <rFont val="Arial"/>
        <family val="2"/>
      </rPr>
      <t xml:space="preserve"> </t>
    </r>
  </si>
  <si>
    <r>
      <t xml:space="preserve">R&amp;B </t>
    </r>
    <r>
      <rPr>
        <b/>
        <vertAlign val="superscript"/>
        <sz val="11"/>
        <rFont val="Arial"/>
        <family val="2"/>
      </rPr>
      <t>c</t>
    </r>
    <r>
      <rPr>
        <b/>
        <sz val="11"/>
        <rFont val="Arial"/>
        <family val="2"/>
      </rPr>
      <t xml:space="preserve"> </t>
    </r>
  </si>
  <si>
    <r>
      <t xml:space="preserve">Other </t>
    </r>
    <r>
      <rPr>
        <b/>
        <vertAlign val="superscript"/>
        <sz val="11"/>
        <rFont val="Arial"/>
        <family val="2"/>
      </rPr>
      <t>d</t>
    </r>
  </si>
  <si>
    <r>
      <t>Anschutz Medical Campus</t>
    </r>
    <r>
      <rPr>
        <b/>
        <vertAlign val="superscript"/>
        <sz val="11"/>
        <rFont val="Arial"/>
        <family val="2"/>
      </rPr>
      <t>e</t>
    </r>
  </si>
  <si>
    <t>Denver</t>
  </si>
  <si>
    <t xml:space="preserve">c:  Room and board for CU-Boulder and UCCS undergraduates is the actual rate for a double on campus.  For all others, room and board is the CCHE approved annual allowance. </t>
  </si>
  <si>
    <t>MS in Palliative Care</t>
  </si>
  <si>
    <t xml:space="preserve">b:  Room and board for CU-Boulder and UCCS undergraduates is the actual rate for a double on campus.  For all others, room and board is the CCHE approved annual allowance. </t>
  </si>
  <si>
    <t xml:space="preserve">Bus / Eng / Geropsychology </t>
  </si>
  <si>
    <t>Nursing/ Health Sciences</t>
  </si>
  <si>
    <t>Arts and Sciences</t>
  </si>
  <si>
    <t>Fine Arts Experience Design</t>
  </si>
  <si>
    <t>Strategic Communication Design</t>
  </si>
  <si>
    <t>Graduate*</t>
  </si>
  <si>
    <t>TABLE 1:  Resident--FULL TIME (30 Credit Hours for Undergraduate, 24 for Graduate)</t>
  </si>
  <si>
    <t>TABLE 3:  Non-Resident--FULL TIME  (30 Credit Hours for Undergraduate, 24 for Graduate)</t>
  </si>
  <si>
    <t>Digital Animation</t>
  </si>
  <si>
    <t>TABLE 2:  Resident--PART TIME (12 Credit Hours Undergraduate, 9 Credit Hours Graduate)</t>
  </si>
  <si>
    <t>Computational Linguistics (CLASIC)</t>
  </si>
  <si>
    <t>Applied Mathematics (Professional)</t>
  </si>
  <si>
    <t>Law - Prof Masters-LLM</t>
  </si>
  <si>
    <t>Law - Prof Masters-MSL</t>
  </si>
  <si>
    <t xml:space="preserve">Engineering </t>
  </si>
  <si>
    <t xml:space="preserve">Engineering - Prof Masters </t>
  </si>
  <si>
    <r>
      <t>Physician Assistant Studies</t>
    </r>
    <r>
      <rPr>
        <vertAlign val="superscript"/>
        <sz val="11"/>
        <rFont val="Arial"/>
        <family val="2"/>
      </rPr>
      <t>g</t>
    </r>
  </si>
  <si>
    <t xml:space="preserve">Business - MBA </t>
  </si>
  <si>
    <t>Engineering - Prof Masters</t>
  </si>
  <si>
    <t>TABLE 4:  Non-Resident--PART TIME (12 Credit Hours Undergraduate, 9 Credit Hours Graduate)</t>
  </si>
  <si>
    <t>d:  For several programs at the Anschutz Medical Campus, students take more than 24 credit hours in an academic year; for consistency purposes cost of attendance is calculated on 24 credit hours.</t>
  </si>
  <si>
    <t>e:  For several programs at the Anschutz Medical Campus, part-time students may take more than 9 credit hours in an academic year; for consistency purposes cost of attendance is calculated on 9 credit hours.</t>
  </si>
  <si>
    <t>e:  For several programs at the Anschutz Medical Campus, students take more than 24 credit hours in an academic year; for consistency purposes cost of attendance is calculated on 24 credit hours.</t>
  </si>
  <si>
    <t>International Undergraduate - Tuition Guarantee</t>
  </si>
  <si>
    <t xml:space="preserve">h:  The Guarantee is a cohort-based, guaranteed tuition and mandatory fee model that provides undergraduate resident students and their families with an assurance that tuition and mandatory fees will not increase over the ensuing four academic-year period from their first enrollment as a degree-seeking student.  </t>
  </si>
  <si>
    <t>g: Students are automatically placed in a tuition guarantee group based on their first term enrolled at CU Boulder as a degree- or licensure-seeking nonresident on-campus student. The tuition guarantee group covers both new freshmen and transfers and is not affected by class standing at entry. “On-campus” excludes students on study abroad and students taking only continuing education courses (also called extended studies courses).</t>
  </si>
  <si>
    <t xml:space="preserve">Business </t>
  </si>
  <si>
    <t>Physician Assistant Studies</t>
  </si>
  <si>
    <t>Doctor of Medicine - Accountable Students</t>
  </si>
  <si>
    <t xml:space="preserve">g:  Incoming students only.  Tuition for continuing students will remain flat from FY 2018 to FY 2019. </t>
  </si>
  <si>
    <t>FY 2020</t>
  </si>
  <si>
    <t xml:space="preserve">FY 2020 Cost of Attendance Estimate </t>
  </si>
  <si>
    <r>
      <t>Doctor of Medicine</t>
    </r>
    <r>
      <rPr>
        <vertAlign val="superscript"/>
        <sz val="11"/>
        <rFont val="Arial"/>
        <family val="2"/>
      </rPr>
      <t>g</t>
    </r>
  </si>
  <si>
    <r>
      <t>Undergraduate - Tuition Guarantee</t>
    </r>
    <r>
      <rPr>
        <vertAlign val="superscript"/>
        <sz val="11"/>
        <rFont val="Arial"/>
        <family val="2"/>
      </rPr>
      <t>h</t>
    </r>
  </si>
  <si>
    <r>
      <t>Anschutz Medical Campus</t>
    </r>
    <r>
      <rPr>
        <b/>
        <vertAlign val="superscript"/>
        <sz val="11"/>
        <rFont val="Arial"/>
        <family val="2"/>
      </rPr>
      <t>d</t>
    </r>
  </si>
  <si>
    <r>
      <t>Undergraduate - Tuition Guarantee</t>
    </r>
    <r>
      <rPr>
        <vertAlign val="superscript"/>
        <sz val="11"/>
        <rFont val="Arial"/>
        <family val="2"/>
      </rPr>
      <t>g</t>
    </r>
  </si>
  <si>
    <t>Master of the Environment</t>
  </si>
  <si>
    <t>Undergraduate International</t>
  </si>
  <si>
    <t xml:space="preserve">International Undergraduate </t>
  </si>
  <si>
    <r>
      <t>Doctor of Medicine - Accountable Students</t>
    </r>
    <r>
      <rPr>
        <vertAlign val="superscript"/>
        <sz val="11"/>
        <rFont val="Arial"/>
        <family val="2"/>
      </rPr>
      <t>g</t>
    </r>
  </si>
  <si>
    <t xml:space="preserve">f:  Incoming students only.  Tuition for continuing students will remain flat from FY 2019 to FY 2020. </t>
  </si>
  <si>
    <t>Business School and Engineering, Design and Computing</t>
  </si>
  <si>
    <t>Engineering, Design and Computing</t>
  </si>
  <si>
    <t>MA Journalism Entreprenuership (online)</t>
  </si>
  <si>
    <t>Master of Science Electrical Engineering (online)</t>
  </si>
  <si>
    <t>g:  Incoming students only.  Tuition for continuing students will remain flat from FY 2018 to FY 2019. Average tuition increase for nonresident MD students is 0.4%.</t>
  </si>
  <si>
    <t>FY 2021 Cost of Attendance Estimate*</t>
  </si>
  <si>
    <t>FY 2021</t>
  </si>
  <si>
    <t xml:space="preserve">FY 2021 Cost of Attendance Estimate </t>
  </si>
  <si>
    <r>
      <t>PhD Pharm. Sciences, Pharm. Outcomes or Toxicology</t>
    </r>
    <r>
      <rPr>
        <vertAlign val="superscript"/>
        <sz val="11"/>
        <rFont val="Arial"/>
        <family val="2"/>
      </rPr>
      <t xml:space="preserve"> f</t>
    </r>
  </si>
  <si>
    <r>
      <t>PhD Pharm. Sciences, Pharm. Outcomes or Toxicology</t>
    </r>
    <r>
      <rPr>
        <vertAlign val="superscript"/>
        <sz val="11"/>
        <rFont val="Arial"/>
        <family val="2"/>
      </rPr>
      <t xml:space="preserve"> e</t>
    </r>
  </si>
  <si>
    <t>MS in Pharmaceutical Sciences</t>
  </si>
  <si>
    <r>
      <t xml:space="preserve">PhD Pharm. Sciences, Pharm. Outcomes or Toxicology </t>
    </r>
    <r>
      <rPr>
        <vertAlign val="superscript"/>
        <sz val="11"/>
        <rFont val="Arial"/>
        <family val="2"/>
      </rPr>
      <t>f</t>
    </r>
  </si>
  <si>
    <r>
      <t>MS in Pharmaceutical Sciences</t>
    </r>
    <r>
      <rPr>
        <vertAlign val="superscript"/>
        <sz val="11"/>
        <rFont val="Arial"/>
        <family val="2"/>
      </rPr>
      <t>e</t>
    </r>
  </si>
  <si>
    <t>Business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</si>
</sst>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&quot;$&quot;#,##0.0_);[Red]\(&quot;$&quot;#,##0.0\)"/>
    <numFmt numFmtId="166" formatCode="_(* #,##0_);_(* \(#,##0\);_(* &quot;-&quot;??_);_(@_)"/>
    <numFmt numFmtId="167" formatCode="&quot;$&quot;#,##0"/>
  </numFmts>
  <fonts count="2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theme="1"/>
      <name val="Franklin Gothic Book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0"/>
      <color rgb="FF36363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47">
    <xf numFmtId="0" fontId="0" fillId="0" borderId="0" xfId="0"/>
    <xf numFmtId="0" fontId="3" fillId="0" borderId="0" xfId="0" applyFont="1"/>
    <xf numFmtId="6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164" fontId="3" fillId="0" borderId="0" xfId="0" applyNumberFormat="1" applyFont="1" applyFill="1" applyBorder="1"/>
    <xf numFmtId="0" fontId="1" fillId="0" borderId="0" xfId="0" applyFont="1" applyFill="1"/>
    <xf numFmtId="0" fontId="1" fillId="0" borderId="0" xfId="0" applyFont="1" applyAlignment="1"/>
    <xf numFmtId="0" fontId="1" fillId="0" borderId="0" xfId="0" applyFont="1"/>
    <xf numFmtId="0" fontId="1" fillId="0" borderId="0" xfId="0" applyFont="1" applyFill="1" applyBorder="1"/>
    <xf numFmtId="164" fontId="1" fillId="0" borderId="0" xfId="0" applyNumberFormat="1" applyFont="1"/>
    <xf numFmtId="6" fontId="1" fillId="0" borderId="0" xfId="0" applyNumberFormat="1" applyFont="1" applyAlignment="1"/>
    <xf numFmtId="0" fontId="1" fillId="0" borderId="0" xfId="0" applyFont="1" applyFill="1"/>
    <xf numFmtId="0" fontId="1" fillId="0" borderId="0" xfId="0" applyFont="1" applyFill="1" applyBorder="1"/>
    <xf numFmtId="0" fontId="1" fillId="0" borderId="0" xfId="5" applyFont="1" applyFill="1" applyBorder="1"/>
    <xf numFmtId="0" fontId="0" fillId="0" borderId="0" xfId="0"/>
    <xf numFmtId="6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3" fillId="0" borderId="0" xfId="0" applyNumberFormat="1" applyFont="1" applyFill="1" applyBorder="1"/>
    <xf numFmtId="6" fontId="1" fillId="0" borderId="0" xfId="0" applyNumberFormat="1" applyFont="1" applyFill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/>
    <xf numFmtId="164" fontId="1" fillId="0" borderId="0" xfId="0" applyNumberFormat="1" applyFont="1" applyFill="1" applyBorder="1"/>
    <xf numFmtId="6" fontId="9" fillId="0" borderId="0" xfId="5" applyNumberFormat="1" applyFont="1" applyFill="1" applyBorder="1"/>
    <xf numFmtId="164" fontId="9" fillId="0" borderId="0" xfId="5" applyNumberFormat="1" applyFont="1" applyFill="1" applyBorder="1"/>
    <xf numFmtId="6" fontId="8" fillId="0" borderId="0" xfId="5" applyNumberFormat="1" applyFont="1" applyFill="1" applyBorder="1"/>
    <xf numFmtId="164" fontId="8" fillId="0" borderId="0" xfId="5" applyNumberFormat="1" applyFont="1" applyFill="1" applyBorder="1"/>
    <xf numFmtId="0" fontId="8" fillId="0" borderId="0" xfId="5" applyFont="1" applyFill="1"/>
    <xf numFmtId="164" fontId="8" fillId="0" borderId="0" xfId="5" applyNumberFormat="1" applyFont="1" applyFill="1"/>
    <xf numFmtId="0" fontId="1" fillId="0" borderId="0" xfId="5" applyFont="1" applyFill="1" applyAlignment="1">
      <alignment horizontal="left"/>
    </xf>
    <xf numFmtId="0" fontId="1" fillId="0" borderId="0" xfId="5" applyFont="1" applyFill="1"/>
    <xf numFmtId="0" fontId="1" fillId="0" borderId="0" xfId="5" applyFont="1"/>
    <xf numFmtId="0" fontId="1" fillId="0" borderId="0" xfId="5" applyFont="1" applyFill="1" applyBorder="1" applyAlignment="1">
      <alignment vertical="center"/>
    </xf>
    <xf numFmtId="0" fontId="1" fillId="0" borderId="0" xfId="5" applyFont="1" applyFill="1" applyAlignment="1">
      <alignment horizontal="left" vertical="center"/>
    </xf>
    <xf numFmtId="6" fontId="8" fillId="0" borderId="0" xfId="5" applyNumberFormat="1" applyFont="1" applyFill="1" applyBorder="1" applyAlignment="1">
      <alignment vertical="center"/>
    </xf>
    <xf numFmtId="164" fontId="8" fillId="0" borderId="0" xfId="5" applyNumberFormat="1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164" fontId="8" fillId="0" borderId="0" xfId="5" applyNumberFormat="1" applyFont="1" applyFill="1" applyAlignment="1">
      <alignment vertical="center"/>
    </xf>
    <xf numFmtId="0" fontId="1" fillId="0" borderId="0" xfId="5" applyFont="1" applyAlignment="1">
      <alignment vertical="center"/>
    </xf>
    <xf numFmtId="0" fontId="2" fillId="0" borderId="0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" fillId="0" borderId="0" xfId="0" quotePrefix="1" applyFont="1" applyFill="1" applyBorder="1" applyAlignment="1">
      <alignment horizontal="centerContinuous"/>
    </xf>
    <xf numFmtId="0" fontId="10" fillId="2" borderId="11" xfId="0" applyFont="1" applyFill="1" applyBorder="1"/>
    <xf numFmtId="0" fontId="10" fillId="2" borderId="9" xfId="0" applyFont="1" applyFill="1" applyBorder="1"/>
    <xf numFmtId="0" fontId="10" fillId="2" borderId="5" xfId="0" applyFont="1" applyFill="1" applyBorder="1"/>
    <xf numFmtId="0" fontId="10" fillId="2" borderId="0" xfId="0" applyFont="1" applyFill="1" applyBorder="1"/>
    <xf numFmtId="0" fontId="10" fillId="2" borderId="19" xfId="0" applyFont="1" applyFill="1" applyBorder="1" applyAlignment="1">
      <alignment horizontal="center"/>
    </xf>
    <xf numFmtId="164" fontId="10" fillId="2" borderId="12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Continuous"/>
    </xf>
    <xf numFmtId="0" fontId="10" fillId="2" borderId="4" xfId="0" applyFont="1" applyFill="1" applyBorder="1" applyAlignment="1">
      <alignment horizontal="centerContinuous"/>
    </xf>
    <xf numFmtId="164" fontId="10" fillId="2" borderId="3" xfId="0" applyNumberFormat="1" applyFont="1" applyFill="1" applyBorder="1" applyAlignment="1">
      <alignment horizontal="center"/>
    </xf>
    <xf numFmtId="0" fontId="10" fillId="3" borderId="15" xfId="0" applyFont="1" applyFill="1" applyBorder="1"/>
    <xf numFmtId="0" fontId="12" fillId="3" borderId="16" xfId="0" applyFont="1" applyFill="1" applyBorder="1"/>
    <xf numFmtId="0" fontId="12" fillId="3" borderId="15" xfId="0" applyFont="1" applyFill="1" applyBorder="1"/>
    <xf numFmtId="164" fontId="12" fillId="3" borderId="17" xfId="0" applyNumberFormat="1" applyFont="1" applyFill="1" applyBorder="1"/>
    <xf numFmtId="0" fontId="12" fillId="0" borderId="5" xfId="0" applyFont="1" applyBorder="1"/>
    <xf numFmtId="0" fontId="12" fillId="0" borderId="0" xfId="0" applyFont="1" applyBorder="1"/>
    <xf numFmtId="0" fontId="12" fillId="0" borderId="11" xfId="0" applyFont="1" applyBorder="1"/>
    <xf numFmtId="0" fontId="12" fillId="0" borderId="9" xfId="0" applyFont="1" applyBorder="1"/>
    <xf numFmtId="164" fontId="12" fillId="0" borderId="10" xfId="0" applyNumberFormat="1" applyFont="1" applyBorder="1"/>
    <xf numFmtId="6" fontId="12" fillId="0" borderId="5" xfId="0" applyNumberFormat="1" applyFont="1" applyFill="1" applyBorder="1"/>
    <xf numFmtId="6" fontId="12" fillId="0" borderId="0" xfId="0" applyNumberFormat="1" applyFont="1" applyFill="1" applyBorder="1"/>
    <xf numFmtId="6" fontId="12" fillId="0" borderId="3" xfId="0" applyNumberFormat="1" applyFont="1" applyFill="1" applyBorder="1" applyAlignment="1">
      <alignment horizontal="right" vertical="center"/>
    </xf>
    <xf numFmtId="164" fontId="12" fillId="0" borderId="3" xfId="0" applyNumberFormat="1" applyFont="1" applyFill="1" applyBorder="1"/>
    <xf numFmtId="0" fontId="12" fillId="0" borderId="18" xfId="0" applyFont="1" applyBorder="1"/>
    <xf numFmtId="0" fontId="12" fillId="0" borderId="13" xfId="0" applyFont="1" applyBorder="1"/>
    <xf numFmtId="0" fontId="12" fillId="0" borderId="13" xfId="0" applyFont="1" applyFill="1" applyBorder="1"/>
    <xf numFmtId="6" fontId="12" fillId="0" borderId="14" xfId="0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6" fontId="12" fillId="3" borderId="17" xfId="0" applyNumberFormat="1" applyFont="1" applyFill="1" applyBorder="1" applyAlignment="1">
      <alignment horizontal="right" vertical="center"/>
    </xf>
    <xf numFmtId="6" fontId="12" fillId="0" borderId="3" xfId="0" applyNumberFormat="1" applyFont="1" applyBorder="1" applyAlignment="1">
      <alignment horizontal="right" vertical="center"/>
    </xf>
    <xf numFmtId="164" fontId="12" fillId="0" borderId="3" xfId="0" applyNumberFormat="1" applyFont="1" applyBorder="1"/>
    <xf numFmtId="0" fontId="12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0" borderId="4" xfId="0" applyFont="1" applyBorder="1"/>
    <xf numFmtId="6" fontId="12" fillId="0" borderId="8" xfId="0" applyNumberFormat="1" applyFont="1" applyFill="1" applyBorder="1" applyAlignment="1">
      <alignment horizontal="right" vertical="center"/>
    </xf>
    <xf numFmtId="0" fontId="10" fillId="3" borderId="11" xfId="0" applyFont="1" applyFill="1" applyBorder="1"/>
    <xf numFmtId="0" fontId="12" fillId="3" borderId="9" xfId="0" applyFont="1" applyFill="1" applyBorder="1"/>
    <xf numFmtId="0" fontId="12" fillId="0" borderId="11" xfId="0" applyFont="1" applyFill="1" applyBorder="1"/>
    <xf numFmtId="0" fontId="12" fillId="0" borderId="9" xfId="0" applyFont="1" applyFill="1" applyBorder="1"/>
    <xf numFmtId="0" fontId="12" fillId="0" borderId="5" xfId="0" applyFont="1" applyFill="1" applyBorder="1"/>
    <xf numFmtId="0" fontId="12" fillId="0" borderId="18" xfId="0" applyFont="1" applyFill="1" applyBorder="1"/>
    <xf numFmtId="6" fontId="12" fillId="0" borderId="0" xfId="0" applyNumberFormat="1" applyFont="1" applyFill="1" applyBorder="1" applyAlignment="1">
      <alignment horizontal="right"/>
    </xf>
    <xf numFmtId="0" fontId="12" fillId="0" borderId="2" xfId="0" applyFont="1" applyFill="1" applyBorder="1"/>
    <xf numFmtId="0" fontId="12" fillId="0" borderId="1" xfId="0" applyFont="1" applyFill="1" applyBorder="1"/>
    <xf numFmtId="0" fontId="12" fillId="0" borderId="6" xfId="0" applyFont="1" applyFill="1" applyBorder="1"/>
    <xf numFmtId="0" fontId="12" fillId="0" borderId="4" xfId="0" applyFont="1" applyFill="1" applyBorder="1"/>
    <xf numFmtId="0" fontId="4" fillId="2" borderId="11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Border="1"/>
    <xf numFmtId="0" fontId="4" fillId="2" borderId="19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164" fontId="4" fillId="2" borderId="3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4" fillId="2" borderId="5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Continuous"/>
    </xf>
    <xf numFmtId="166" fontId="1" fillId="0" borderId="0" xfId="11" applyNumberFormat="1" applyFont="1"/>
    <xf numFmtId="166" fontId="8" fillId="0" borderId="0" xfId="11" applyNumberFormat="1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2" fillId="3" borderId="16" xfId="0" applyFont="1" applyFill="1" applyBorder="1" applyAlignment="1">
      <alignment horizontal="right"/>
    </xf>
    <xf numFmtId="6" fontId="12" fillId="0" borderId="18" xfId="0" applyNumberFormat="1" applyFont="1" applyFill="1" applyBorder="1" applyAlignment="1">
      <alignment horizontal="right" vertical="center"/>
    </xf>
    <xf numFmtId="6" fontId="12" fillId="0" borderId="13" xfId="0" applyNumberFormat="1" applyFont="1" applyFill="1" applyBorder="1" applyAlignment="1">
      <alignment horizontal="right" vertical="center"/>
    </xf>
    <xf numFmtId="6" fontId="3" fillId="0" borderId="0" xfId="0" applyNumberFormat="1" applyFont="1" applyFill="1" applyBorder="1" applyAlignment="1">
      <alignment horizontal="right"/>
    </xf>
    <xf numFmtId="6" fontId="9" fillId="0" borderId="0" xfId="5" applyNumberFormat="1" applyFont="1" applyFill="1" applyBorder="1" applyAlignment="1">
      <alignment horizontal="right"/>
    </xf>
    <xf numFmtId="6" fontId="8" fillId="0" borderId="0" xfId="5" applyNumberFormat="1" applyFont="1" applyFill="1" applyBorder="1" applyAlignment="1">
      <alignment horizontal="right"/>
    </xf>
    <xf numFmtId="0" fontId="8" fillId="0" borderId="0" xfId="5" applyFont="1" applyFill="1" applyAlignment="1">
      <alignment horizontal="right"/>
    </xf>
    <xf numFmtId="164" fontId="8" fillId="0" borderId="0" xfId="5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2" borderId="10" xfId="0" applyFont="1" applyFill="1" applyBorder="1"/>
    <xf numFmtId="0" fontId="10" fillId="2" borderId="3" xfId="0" applyFont="1" applyFill="1" applyBorder="1"/>
    <xf numFmtId="0" fontId="10" fillId="2" borderId="8" xfId="0" applyFont="1" applyFill="1" applyBorder="1" applyAlignment="1">
      <alignment horizontal="centerContinuous"/>
    </xf>
    <xf numFmtId="0" fontId="12" fillId="3" borderId="17" xfId="0" applyFont="1" applyFill="1" applyBorder="1"/>
    <xf numFmtId="0" fontId="12" fillId="0" borderId="3" xfId="0" applyFont="1" applyBorder="1"/>
    <xf numFmtId="0" fontId="12" fillId="0" borderId="14" xfId="0" applyFont="1" applyFill="1" applyBorder="1"/>
    <xf numFmtId="0" fontId="12" fillId="0" borderId="3" xfId="0" applyFont="1" applyFill="1" applyBorder="1"/>
    <xf numFmtId="0" fontId="12" fillId="0" borderId="7" xfId="0" applyFont="1" applyBorder="1"/>
    <xf numFmtId="0" fontId="12" fillId="0" borderId="10" xfId="0" applyFont="1" applyBorder="1"/>
    <xf numFmtId="0" fontId="12" fillId="0" borderId="3" xfId="0" applyFont="1" applyBorder="1" applyAlignment="1">
      <alignment horizontal="left" vertical="center" wrapText="1"/>
    </xf>
    <xf numFmtId="0" fontId="12" fillId="0" borderId="10" xfId="0" applyFont="1" applyFill="1" applyBorder="1"/>
    <xf numFmtId="0" fontId="12" fillId="0" borderId="7" xfId="0" applyFont="1" applyFill="1" applyBorder="1"/>
    <xf numFmtId="0" fontId="12" fillId="0" borderId="8" xfId="0" applyFont="1" applyFill="1" applyBorder="1"/>
    <xf numFmtId="0" fontId="8" fillId="0" borderId="0" xfId="0" applyFont="1"/>
    <xf numFmtId="6" fontId="12" fillId="0" borderId="0" xfId="0" applyNumberFormat="1" applyFont="1" applyFill="1" applyBorder="1" applyAlignment="1">
      <alignment horizontal="right" vertical="center"/>
    </xf>
    <xf numFmtId="6" fontId="12" fillId="0" borderId="5" xfId="0" applyNumberFormat="1" applyFont="1" applyFill="1" applyBorder="1" applyAlignment="1">
      <alignment horizontal="center"/>
    </xf>
    <xf numFmtId="6" fontId="12" fillId="0" borderId="5" xfId="0" applyNumberFormat="1" applyFont="1" applyFill="1" applyBorder="1" applyAlignment="1">
      <alignment horizontal="center" vertical="center"/>
    </xf>
    <xf numFmtId="6" fontId="12" fillId="0" borderId="0" xfId="5" applyNumberFormat="1" applyFont="1" applyFill="1" applyBorder="1" applyAlignment="1">
      <alignment horizontal="right" vertical="center"/>
    </xf>
    <xf numFmtId="6" fontId="12" fillId="0" borderId="0" xfId="0" applyNumberFormat="1" applyFont="1" applyBorder="1" applyAlignment="1">
      <alignment horizontal="right" vertical="center"/>
    </xf>
    <xf numFmtId="6" fontId="12" fillId="0" borderId="3" xfId="0" applyNumberFormat="1" applyFont="1" applyFill="1" applyBorder="1" applyAlignment="1">
      <alignment horizontal="center" vertical="center"/>
    </xf>
    <xf numFmtId="6" fontId="12" fillId="0" borderId="0" xfId="0" applyNumberFormat="1" applyFont="1" applyFill="1" applyBorder="1" applyAlignment="1">
      <alignment horizontal="center"/>
    </xf>
    <xf numFmtId="6" fontId="12" fillId="3" borderId="16" xfId="0" applyNumberFormat="1" applyFont="1" applyFill="1" applyBorder="1" applyAlignment="1">
      <alignment horizontal="right" vertical="center"/>
    </xf>
    <xf numFmtId="6" fontId="12" fillId="0" borderId="7" xfId="0" applyNumberFormat="1" applyFont="1" applyFill="1" applyBorder="1" applyAlignment="1">
      <alignment horizontal="right" vertical="center"/>
    </xf>
    <xf numFmtId="6" fontId="12" fillId="0" borderId="1" xfId="0" applyNumberFormat="1" applyFont="1" applyFill="1" applyBorder="1" applyAlignment="1">
      <alignment horizontal="right" vertical="center"/>
    </xf>
    <xf numFmtId="6" fontId="12" fillId="0" borderId="4" xfId="0" applyNumberFormat="1" applyFont="1" applyFill="1" applyBorder="1" applyAlignment="1">
      <alignment horizontal="right" vertical="center"/>
    </xf>
    <xf numFmtId="6" fontId="12" fillId="0" borderId="3" xfId="0" applyNumberFormat="1" applyFont="1" applyFill="1" applyBorder="1" applyAlignment="1">
      <alignment horizontal="center"/>
    </xf>
    <xf numFmtId="6" fontId="12" fillId="0" borderId="18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right"/>
    </xf>
    <xf numFmtId="0" fontId="12" fillId="0" borderId="0" xfId="7" applyFont="1" applyFill="1" applyBorder="1"/>
    <xf numFmtId="0" fontId="12" fillId="0" borderId="4" xfId="7" applyFont="1" applyFill="1" applyBorder="1"/>
    <xf numFmtId="6" fontId="12" fillId="0" borderId="4" xfId="0" applyNumberFormat="1" applyFont="1" applyFill="1" applyBorder="1" applyAlignment="1">
      <alignment horizontal="center"/>
    </xf>
    <xf numFmtId="6" fontId="12" fillId="0" borderId="10" xfId="0" applyNumberFormat="1" applyFont="1" applyFill="1" applyBorder="1" applyAlignment="1">
      <alignment horizontal="right" vertical="center"/>
    </xf>
    <xf numFmtId="6" fontId="12" fillId="0" borderId="10" xfId="0" applyNumberFormat="1" applyFont="1" applyBorder="1" applyAlignment="1">
      <alignment horizontal="right" vertical="center"/>
    </xf>
    <xf numFmtId="0" fontId="12" fillId="0" borderId="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5" xfId="0" applyFont="1" applyFill="1" applyBorder="1"/>
    <xf numFmtId="0" fontId="12" fillId="0" borderId="0" xfId="0" applyFont="1" applyFill="1"/>
    <xf numFmtId="0" fontId="12" fillId="0" borderId="5" xfId="0" applyFont="1" applyFill="1" applyBorder="1" applyAlignment="1"/>
    <xf numFmtId="0" fontId="1" fillId="0" borderId="0" xfId="0" applyFont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0" xfId="5" applyFont="1" applyFill="1" applyAlignment="1">
      <alignment vertical="center" wrapText="1"/>
    </xf>
    <xf numFmtId="0" fontId="1" fillId="0" borderId="0" xfId="5" applyFont="1" applyFill="1" applyAlignment="1">
      <alignment horizontal="centerContinuous" vertical="center" wrapText="1"/>
    </xf>
    <xf numFmtId="6" fontId="12" fillId="0" borderId="9" xfId="0" applyNumberFormat="1" applyFont="1" applyFill="1" applyBorder="1" applyAlignment="1">
      <alignment horizontal="right" vertical="center"/>
    </xf>
    <xf numFmtId="0" fontId="12" fillId="0" borderId="22" xfId="0" applyFont="1" applyFill="1" applyBorder="1"/>
    <xf numFmtId="0" fontId="12" fillId="0" borderId="16" xfId="0" applyFont="1" applyFill="1" applyBorder="1"/>
    <xf numFmtId="0" fontId="12" fillId="0" borderId="1" xfId="0" applyFont="1" applyFill="1" applyBorder="1" applyAlignment="1">
      <alignment horizontal="right"/>
    </xf>
    <xf numFmtId="6" fontId="12" fillId="0" borderId="7" xfId="0" applyNumberFormat="1" applyFont="1" applyFill="1" applyBorder="1" applyAlignment="1">
      <alignment horizontal="right"/>
    </xf>
    <xf numFmtId="6" fontId="12" fillId="0" borderId="6" xfId="0" applyNumberFormat="1" applyFont="1" applyFill="1" applyBorder="1" applyAlignment="1">
      <alignment horizontal="center"/>
    </xf>
    <xf numFmtId="6" fontId="12" fillId="0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6" fontId="12" fillId="0" borderId="5" xfId="0" applyNumberFormat="1" applyFont="1" applyFill="1" applyBorder="1" applyAlignment="1">
      <alignment horizontal="right" vertical="center"/>
    </xf>
    <xf numFmtId="166" fontId="12" fillId="0" borderId="3" xfId="11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Fill="1" applyAlignment="1"/>
    <xf numFmtId="0" fontId="12" fillId="3" borderId="15" xfId="0" applyFont="1" applyFill="1" applyBorder="1" applyAlignment="1">
      <alignment horizontal="right"/>
    </xf>
    <xf numFmtId="164" fontId="12" fillId="3" borderId="17" xfId="0" applyNumberFormat="1" applyFont="1" applyFill="1" applyBorder="1" applyAlignment="1">
      <alignment horizontal="right"/>
    </xf>
    <xf numFmtId="164" fontId="12" fillId="3" borderId="16" xfId="0" applyNumberFormat="1" applyFont="1" applyFill="1" applyBorder="1"/>
    <xf numFmtId="0" fontId="12" fillId="0" borderId="20" xfId="0" applyFont="1" applyBorder="1"/>
    <xf numFmtId="0" fontId="12" fillId="0" borderId="21" xfId="0" applyFont="1" applyBorder="1"/>
    <xf numFmtId="166" fontId="12" fillId="0" borderId="3" xfId="11" applyNumberFormat="1" applyFont="1" applyFill="1" applyBorder="1" applyAlignment="1">
      <alignment horizontal="right" vertical="center"/>
    </xf>
    <xf numFmtId="166" fontId="12" fillId="0" borderId="3" xfId="11" applyNumberFormat="1" applyFont="1" applyBorder="1" applyAlignment="1">
      <alignment horizontal="right" vertical="center"/>
    </xf>
    <xf numFmtId="0" fontId="10" fillId="3" borderId="6" xfId="0" applyFont="1" applyFill="1" applyBorder="1"/>
    <xf numFmtId="0" fontId="12" fillId="3" borderId="4" xfId="0" applyFont="1" applyFill="1" applyBorder="1"/>
    <xf numFmtId="6" fontId="12" fillId="3" borderId="8" xfId="0" applyNumberFormat="1" applyFont="1" applyFill="1" applyBorder="1" applyAlignment="1">
      <alignment horizontal="right" vertical="center"/>
    </xf>
    <xf numFmtId="166" fontId="12" fillId="0" borderId="10" xfId="11" applyNumberFormat="1" applyFont="1" applyBorder="1" applyAlignment="1">
      <alignment horizontal="right" vertical="center"/>
    </xf>
    <xf numFmtId="6" fontId="12" fillId="0" borderId="13" xfId="0" applyNumberFormat="1" applyFont="1" applyFill="1" applyBorder="1" applyAlignment="1">
      <alignment vertical="center"/>
    </xf>
    <xf numFmtId="0" fontId="12" fillId="0" borderId="0" xfId="5" applyFont="1" applyFill="1" applyBorder="1"/>
    <xf numFmtId="0" fontId="12" fillId="0" borderId="4" xfId="5" applyFont="1" applyFill="1" applyBorder="1"/>
    <xf numFmtId="0" fontId="12" fillId="0" borderId="0" xfId="8" applyFont="1" applyFill="1" applyBorder="1"/>
    <xf numFmtId="0" fontId="10" fillId="0" borderId="0" xfId="0" applyFont="1"/>
    <xf numFmtId="0" fontId="12" fillId="0" borderId="4" xfId="8" applyFont="1" applyFill="1" applyBorder="1"/>
    <xf numFmtId="6" fontId="12" fillId="0" borderId="0" xfId="0" applyNumberFormat="1" applyFont="1" applyFill="1" applyBorder="1" applyAlignment="1">
      <alignment horizontal="center" vertical="center"/>
    </xf>
    <xf numFmtId="166" fontId="12" fillId="0" borderId="14" xfId="11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12" fillId="0" borderId="9" xfId="0" applyFont="1" applyBorder="1" applyAlignment="1">
      <alignment vertical="center"/>
    </xf>
    <xf numFmtId="6" fontId="12" fillId="0" borderId="9" xfId="0" applyNumberFormat="1" applyFont="1" applyBorder="1" applyAlignment="1">
      <alignment vertical="center"/>
    </xf>
    <xf numFmtId="164" fontId="12" fillId="0" borderId="10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6" fontId="17" fillId="0" borderId="0" xfId="5" applyNumberFormat="1" applyFont="1" applyFill="1" applyBorder="1" applyAlignment="1">
      <alignment horizontal="right" vertical="center"/>
    </xf>
    <xf numFmtId="6" fontId="12" fillId="0" borderId="5" xfId="0" applyNumberFormat="1" applyFont="1" applyFill="1" applyBorder="1" applyAlignment="1">
      <alignment vertical="center"/>
    </xf>
    <xf numFmtId="164" fontId="12" fillId="0" borderId="3" xfId="0" applyNumberFormat="1" applyFont="1" applyFill="1" applyBorder="1" applyAlignment="1">
      <alignment vertical="center"/>
    </xf>
    <xf numFmtId="6" fontId="12" fillId="0" borderId="13" xfId="5" applyNumberFormat="1" applyFont="1" applyFill="1" applyBorder="1" applyAlignment="1">
      <alignment horizontal="right" vertical="center"/>
    </xf>
    <xf numFmtId="6" fontId="12" fillId="0" borderId="13" xfId="0" applyNumberFormat="1" applyFont="1" applyBorder="1" applyAlignment="1">
      <alignment horizontal="right" vertical="center"/>
    </xf>
    <xf numFmtId="6" fontId="17" fillId="0" borderId="13" xfId="5" applyNumberFormat="1" applyFont="1" applyFill="1" applyBorder="1" applyAlignment="1">
      <alignment horizontal="right" vertical="center"/>
    </xf>
    <xf numFmtId="164" fontId="12" fillId="0" borderId="14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6" fontId="12" fillId="0" borderId="3" xfId="0" applyNumberFormat="1" applyFont="1" applyFill="1" applyBorder="1" applyAlignment="1">
      <alignment vertical="center"/>
    </xf>
    <xf numFmtId="6" fontId="12" fillId="0" borderId="6" xfId="0" applyNumberFormat="1" applyFont="1" applyFill="1" applyBorder="1" applyAlignment="1">
      <alignment vertical="center"/>
    </xf>
    <xf numFmtId="164" fontId="12" fillId="0" borderId="8" xfId="0" applyNumberFormat="1" applyFont="1" applyFill="1" applyBorder="1" applyAlignment="1">
      <alignment vertical="center"/>
    </xf>
    <xf numFmtId="6" fontId="12" fillId="0" borderId="15" xfId="0" applyNumberFormat="1" applyFont="1" applyFill="1" applyBorder="1" applyAlignment="1">
      <alignment horizontal="right" vertical="center"/>
    </xf>
    <xf numFmtId="0" fontId="12" fillId="3" borderId="16" xfId="0" applyFont="1" applyFill="1" applyBorder="1" applyAlignment="1">
      <alignment horizontal="right" vertical="center"/>
    </xf>
    <xf numFmtId="6" fontId="12" fillId="3" borderId="15" xfId="0" applyNumberFormat="1" applyFont="1" applyFill="1" applyBorder="1" applyAlignment="1">
      <alignment horizontal="right" vertical="center"/>
    </xf>
    <xf numFmtId="6" fontId="12" fillId="3" borderId="15" xfId="0" applyNumberFormat="1" applyFont="1" applyFill="1" applyBorder="1" applyAlignment="1">
      <alignment vertical="center"/>
    </xf>
    <xf numFmtId="164" fontId="12" fillId="3" borderId="17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6" fontId="12" fillId="0" borderId="9" xfId="0" applyNumberFormat="1" applyFont="1" applyBorder="1" applyAlignment="1">
      <alignment horizontal="right" vertical="center"/>
    </xf>
    <xf numFmtId="6" fontId="12" fillId="0" borderId="5" xfId="0" applyNumberFormat="1" applyFont="1" applyBorder="1" applyAlignment="1">
      <alignment horizontal="right" vertical="center"/>
    </xf>
    <xf numFmtId="6" fontId="12" fillId="0" borderId="5" xfId="0" applyNumberFormat="1" applyFont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6" fontId="12" fillId="0" borderId="11" xfId="0" applyNumberFormat="1" applyFont="1" applyBorder="1" applyAlignment="1">
      <alignment vertical="center"/>
    </xf>
    <xf numFmtId="6" fontId="12" fillId="0" borderId="6" xfId="0" applyNumberFormat="1" applyFont="1" applyFill="1" applyBorder="1" applyAlignment="1">
      <alignment horizontal="right" vertical="center"/>
    </xf>
    <xf numFmtId="6" fontId="12" fillId="0" borderId="11" xfId="0" applyNumberFormat="1" applyFont="1" applyFill="1" applyBorder="1" applyAlignment="1">
      <alignment horizontal="right" vertical="center"/>
    </xf>
    <xf numFmtId="6" fontId="12" fillId="3" borderId="9" xfId="0" applyNumberFormat="1" applyFont="1" applyFill="1" applyBorder="1" applyAlignment="1">
      <alignment horizontal="right" vertical="center"/>
    </xf>
    <xf numFmtId="6" fontId="12" fillId="3" borderId="10" xfId="0" applyNumberFormat="1" applyFont="1" applyFill="1" applyBorder="1" applyAlignment="1">
      <alignment horizontal="right" vertical="center"/>
    </xf>
    <xf numFmtId="6" fontId="12" fillId="3" borderId="11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right" vertical="center"/>
    </xf>
    <xf numFmtId="164" fontId="12" fillId="0" borderId="10" xfId="0" applyNumberFormat="1" applyFont="1" applyFill="1" applyBorder="1" applyAlignment="1">
      <alignment horizontal="right" vertical="center"/>
    </xf>
    <xf numFmtId="164" fontId="12" fillId="0" borderId="10" xfId="0" applyNumberFormat="1" applyFont="1" applyFill="1" applyBorder="1" applyAlignment="1">
      <alignment horizontal="left" vertical="center"/>
    </xf>
    <xf numFmtId="0" fontId="12" fillId="0" borderId="3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165" fontId="12" fillId="0" borderId="9" xfId="0" applyNumberFormat="1" applyFont="1" applyBorder="1" applyAlignment="1">
      <alignment horizontal="right" vertical="center"/>
    </xf>
    <xf numFmtId="164" fontId="12" fillId="0" borderId="10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164" fontId="12" fillId="0" borderId="3" xfId="0" applyNumberFormat="1" applyFont="1" applyFill="1" applyBorder="1" applyAlignment="1">
      <alignment horizontal="right" vertical="center"/>
    </xf>
    <xf numFmtId="164" fontId="12" fillId="0" borderId="14" xfId="0" applyNumberFormat="1" applyFont="1" applyFill="1" applyBorder="1" applyAlignment="1">
      <alignment horizontal="right" vertical="center"/>
    </xf>
    <xf numFmtId="164" fontId="12" fillId="0" borderId="8" xfId="0" applyNumberFormat="1" applyFont="1" applyFill="1" applyBorder="1" applyAlignment="1">
      <alignment horizontal="right" vertical="center"/>
    </xf>
    <xf numFmtId="164" fontId="12" fillId="3" borderId="17" xfId="0" applyNumberFormat="1" applyFont="1" applyFill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6" fontId="12" fillId="0" borderId="11" xfId="0" applyNumberFormat="1" applyFont="1" applyBorder="1" applyAlignment="1">
      <alignment horizontal="right" vertical="center"/>
    </xf>
    <xf numFmtId="164" fontId="12" fillId="3" borderId="10" xfId="0" applyNumberFormat="1" applyFont="1" applyFill="1" applyBorder="1" applyAlignment="1">
      <alignment horizontal="right" vertical="center"/>
    </xf>
    <xf numFmtId="164" fontId="12" fillId="0" borderId="9" xfId="0" applyNumberFormat="1" applyFont="1" applyBorder="1" applyAlignment="1">
      <alignment vertical="center"/>
    </xf>
    <xf numFmtId="6" fontId="12" fillId="0" borderId="0" xfId="5" applyNumberFormat="1" applyFont="1" applyFill="1" applyBorder="1" applyAlignment="1">
      <alignment vertical="center"/>
    </xf>
    <xf numFmtId="6" fontId="12" fillId="0" borderId="13" xfId="5" applyNumberFormat="1" applyFont="1" applyFill="1" applyBorder="1" applyAlignment="1">
      <alignment vertical="center"/>
    </xf>
    <xf numFmtId="6" fontId="12" fillId="3" borderId="16" xfId="0" applyNumberFormat="1" applyFont="1" applyFill="1" applyBorder="1" applyAlignment="1">
      <alignment vertical="center"/>
    </xf>
    <xf numFmtId="6" fontId="12" fillId="0" borderId="0" xfId="0" applyNumberFormat="1" applyFont="1" applyBorder="1" applyAlignment="1">
      <alignment vertical="center"/>
    </xf>
    <xf numFmtId="6" fontId="12" fillId="0" borderId="0" xfId="0" applyNumberFormat="1" applyFont="1" applyFill="1" applyBorder="1" applyAlignment="1">
      <alignment vertical="center"/>
    </xf>
    <xf numFmtId="6" fontId="17" fillId="0" borderId="0" xfId="0" applyNumberFormat="1" applyFont="1" applyFill="1" applyBorder="1" applyAlignment="1">
      <alignment vertical="center"/>
    </xf>
    <xf numFmtId="6" fontId="16" fillId="3" borderId="16" xfId="0" applyNumberFormat="1" applyFont="1" applyFill="1" applyBorder="1" applyAlignment="1">
      <alignment vertical="center"/>
    </xf>
    <xf numFmtId="6" fontId="12" fillId="0" borderId="11" xfId="0" applyNumberFormat="1" applyFont="1" applyFill="1" applyBorder="1" applyAlignment="1">
      <alignment vertical="center"/>
    </xf>
    <xf numFmtId="6" fontId="12" fillId="0" borderId="9" xfId="0" applyNumberFormat="1" applyFont="1" applyFill="1" applyBorder="1" applyAlignment="1">
      <alignment vertical="center"/>
    </xf>
    <xf numFmtId="164" fontId="12" fillId="0" borderId="10" xfId="0" applyNumberFormat="1" applyFont="1" applyFill="1" applyBorder="1" applyAlignment="1">
      <alignment vertical="center"/>
    </xf>
    <xf numFmtId="6" fontId="12" fillId="0" borderId="5" xfId="9" applyNumberFormat="1" applyFont="1" applyFill="1" applyBorder="1" applyAlignment="1">
      <alignment vertical="center"/>
    </xf>
    <xf numFmtId="6" fontId="12" fillId="0" borderId="2" xfId="0" applyNumberFormat="1" applyFont="1" applyFill="1" applyBorder="1" applyAlignment="1">
      <alignment vertical="center"/>
    </xf>
    <xf numFmtId="6" fontId="12" fillId="0" borderId="1" xfId="0" applyNumberFormat="1" applyFont="1" applyFill="1" applyBorder="1" applyAlignment="1">
      <alignment vertical="center"/>
    </xf>
    <xf numFmtId="164" fontId="12" fillId="0" borderId="7" xfId="0" applyNumberFormat="1" applyFont="1" applyFill="1" applyBorder="1" applyAlignment="1">
      <alignment vertical="center"/>
    </xf>
    <xf numFmtId="6" fontId="12" fillId="0" borderId="20" xfId="0" applyNumberFormat="1" applyFont="1" applyFill="1" applyBorder="1" applyAlignment="1">
      <alignment vertical="center"/>
    </xf>
    <xf numFmtId="6" fontId="12" fillId="0" borderId="21" xfId="0" applyNumberFormat="1" applyFont="1" applyFill="1" applyBorder="1" applyAlignment="1">
      <alignment vertical="center"/>
    </xf>
    <xf numFmtId="164" fontId="12" fillId="0" borderId="22" xfId="0" applyNumberFormat="1" applyFont="1" applyFill="1" applyBorder="1" applyAlignment="1">
      <alignment vertical="center"/>
    </xf>
    <xf numFmtId="6" fontId="12" fillId="0" borderId="4" xfId="0" applyNumberFormat="1" applyFont="1" applyFill="1" applyBorder="1" applyAlignment="1">
      <alignment vertical="center"/>
    </xf>
    <xf numFmtId="6" fontId="12" fillId="0" borderId="16" xfId="0" applyNumberFormat="1" applyFont="1" applyFill="1" applyBorder="1" applyAlignment="1">
      <alignment vertical="center"/>
    </xf>
    <xf numFmtId="6" fontId="12" fillId="0" borderId="16" xfId="0" applyNumberFormat="1" applyFont="1" applyFill="1" applyBorder="1" applyAlignment="1">
      <alignment horizontal="right" vertical="center"/>
    </xf>
    <xf numFmtId="6" fontId="12" fillId="0" borderId="15" xfId="0" applyNumberFormat="1" applyFont="1" applyFill="1" applyBorder="1" applyAlignment="1">
      <alignment vertical="center"/>
    </xf>
    <xf numFmtId="164" fontId="12" fillId="0" borderId="17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6" fontId="12" fillId="0" borderId="3" xfId="0" applyNumberFormat="1" applyFont="1" applyBorder="1" applyAlignment="1">
      <alignment vertical="center"/>
    </xf>
    <xf numFmtId="6" fontId="12" fillId="0" borderId="13" xfId="0" applyNumberFormat="1" applyFont="1" applyBorder="1" applyAlignment="1">
      <alignment vertical="center"/>
    </xf>
    <xf numFmtId="6" fontId="12" fillId="0" borderId="14" xfId="0" applyNumberFormat="1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6" fontId="12" fillId="3" borderId="17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6" fontId="12" fillId="0" borderId="7" xfId="0" applyNumberFormat="1" applyFont="1" applyFill="1" applyBorder="1" applyAlignment="1">
      <alignment vertical="center"/>
    </xf>
    <xf numFmtId="6" fontId="12" fillId="0" borderId="22" xfId="0" applyNumberFormat="1" applyFont="1" applyFill="1" applyBorder="1" applyAlignment="1">
      <alignment vertical="center"/>
    </xf>
    <xf numFmtId="6" fontId="12" fillId="0" borderId="8" xfId="0" applyNumberFormat="1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6" fontId="12" fillId="3" borderId="4" xfId="0" applyNumberFormat="1" applyFont="1" applyFill="1" applyBorder="1" applyAlignment="1">
      <alignment horizontal="right" vertical="center"/>
    </xf>
    <xf numFmtId="6" fontId="12" fillId="0" borderId="17" xfId="0" applyNumberFormat="1" applyFont="1" applyFill="1" applyBorder="1" applyAlignment="1">
      <alignment vertical="center"/>
    </xf>
    <xf numFmtId="6" fontId="12" fillId="3" borderId="6" xfId="0" applyNumberFormat="1" applyFont="1" applyFill="1" applyBorder="1" applyAlignment="1">
      <alignment horizontal="right" vertical="center"/>
    </xf>
    <xf numFmtId="164" fontId="12" fillId="3" borderId="8" xfId="0" applyNumberFormat="1" applyFont="1" applyFill="1" applyBorder="1" applyAlignment="1">
      <alignment horizontal="right" vertical="center"/>
    </xf>
    <xf numFmtId="6" fontId="12" fillId="0" borderId="2" xfId="0" applyNumberFormat="1" applyFont="1" applyFill="1" applyBorder="1" applyAlignment="1">
      <alignment horizontal="right" vertical="center"/>
    </xf>
    <xf numFmtId="164" fontId="12" fillId="0" borderId="7" xfId="0" applyNumberFormat="1" applyFont="1" applyFill="1" applyBorder="1" applyAlignment="1">
      <alignment horizontal="right" vertical="center"/>
    </xf>
    <xf numFmtId="6" fontId="12" fillId="0" borderId="17" xfId="0" applyNumberFormat="1" applyFont="1" applyFill="1" applyBorder="1" applyAlignment="1">
      <alignment horizontal="right" vertical="center"/>
    </xf>
    <xf numFmtId="6" fontId="12" fillId="0" borderId="5" xfId="9" applyNumberFormat="1" applyFont="1" applyFill="1" applyBorder="1" applyAlignment="1">
      <alignment horizontal="right" vertical="center"/>
    </xf>
    <xf numFmtId="43" fontId="12" fillId="0" borderId="0" xfId="11" applyFont="1"/>
    <xf numFmtId="6" fontId="12" fillId="0" borderId="0" xfId="0" applyNumberFormat="1" applyFont="1"/>
    <xf numFmtId="0" fontId="1" fillId="0" borderId="0" xfId="0" applyFont="1" applyFill="1" applyAlignment="1">
      <alignment horizontal="left"/>
    </xf>
    <xf numFmtId="167" fontId="12" fillId="0" borderId="0" xfId="11" applyNumberFormat="1" applyFont="1" applyFill="1" applyBorder="1" applyAlignment="1">
      <alignment horizontal="right" vertical="center"/>
    </xf>
    <xf numFmtId="167" fontId="12" fillId="0" borderId="4" xfId="11" applyNumberFormat="1" applyFont="1" applyFill="1" applyBorder="1" applyAlignment="1">
      <alignment horizontal="right" vertical="center"/>
    </xf>
    <xf numFmtId="167" fontId="12" fillId="0" borderId="9" xfId="11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4" fontId="12" fillId="3" borderId="8" xfId="0" applyNumberFormat="1" applyFont="1" applyFill="1" applyBorder="1"/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164" fontId="10" fillId="2" borderId="24" xfId="0" applyNumberFormat="1" applyFont="1" applyFill="1" applyBorder="1" applyAlignment="1">
      <alignment horizontal="center"/>
    </xf>
    <xf numFmtId="0" fontId="12" fillId="0" borderId="14" xfId="0" applyFont="1" applyBorder="1"/>
    <xf numFmtId="10" fontId="12" fillId="0" borderId="0" xfId="12" applyNumberFormat="1" applyFont="1"/>
    <xf numFmtId="6" fontId="16" fillId="0" borderId="0" xfId="0" applyNumberFormat="1" applyFont="1" applyFill="1" applyBorder="1" applyAlignment="1">
      <alignment vertical="center"/>
    </xf>
    <xf numFmtId="6" fontId="16" fillId="0" borderId="9" xfId="0" applyNumberFormat="1" applyFont="1" applyFill="1" applyBorder="1" applyAlignment="1">
      <alignment vertical="center"/>
    </xf>
    <xf numFmtId="164" fontId="12" fillId="0" borderId="3" xfId="0" applyNumberFormat="1" applyFont="1" applyFill="1" applyBorder="1" applyAlignment="1">
      <alignment horizontal="center" vertical="center"/>
    </xf>
    <xf numFmtId="6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6" fontId="12" fillId="0" borderId="6" xfId="0" applyNumberFormat="1" applyFont="1" applyFill="1" applyBorder="1" applyAlignment="1">
      <alignment horizontal="center" vertical="center"/>
    </xf>
    <xf numFmtId="167" fontId="12" fillId="0" borderId="4" xfId="11" applyNumberFormat="1" applyFont="1" applyFill="1" applyBorder="1" applyAlignment="1">
      <alignment horizontal="center" vertical="center"/>
    </xf>
    <xf numFmtId="6" fontId="12" fillId="0" borderId="4" xfId="0" applyNumberFormat="1" applyFont="1" applyFill="1" applyBorder="1" applyAlignment="1">
      <alignment horizontal="center" vertical="center"/>
    </xf>
    <xf numFmtId="6" fontId="12" fillId="0" borderId="8" xfId="0" applyNumberFormat="1" applyFont="1" applyFill="1" applyBorder="1" applyAlignment="1">
      <alignment horizontal="center" vertical="center"/>
    </xf>
    <xf numFmtId="8" fontId="12" fillId="0" borderId="0" xfId="0" applyNumberFormat="1" applyFont="1"/>
    <xf numFmtId="6" fontId="12" fillId="0" borderId="4" xfId="0" applyNumberFormat="1" applyFont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167" fontId="1" fillId="0" borderId="0" xfId="11" applyNumberFormat="1" applyFont="1"/>
    <xf numFmtId="167" fontId="3" fillId="0" borderId="0" xfId="11" applyNumberFormat="1" applyFont="1"/>
    <xf numFmtId="167" fontId="12" fillId="0" borderId="0" xfId="11" applyNumberFormat="1" applyFont="1"/>
    <xf numFmtId="0" fontId="1" fillId="0" borderId="0" xfId="5" applyFont="1" applyFill="1" applyAlignment="1">
      <alignment horizontal="left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" fillId="0" borderId="0" xfId="5" applyFont="1" applyFill="1" applyBorder="1" applyAlignment="1">
      <alignment horizontal="left" vertical="center" wrapText="1"/>
    </xf>
    <xf numFmtId="0" fontId="10" fillId="2" borderId="6" xfId="0" quotePrefix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0" xfId="5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8" fillId="0" borderId="0" xfId="0" applyFont="1" applyAlignment="1">
      <alignment horizontal="left" wrapText="1"/>
    </xf>
    <xf numFmtId="0" fontId="1" fillId="0" borderId="0" xfId="5" applyFont="1" applyFill="1" applyBorder="1" applyAlignment="1">
      <alignment horizontal="left" vertical="top" wrapText="1"/>
    </xf>
    <xf numFmtId="0" fontId="1" fillId="0" borderId="0" xfId="5" applyFont="1" applyFill="1" applyAlignment="1">
      <alignment horizontal="left" wrapText="1"/>
    </xf>
    <xf numFmtId="0" fontId="10" fillId="2" borderId="0" xfId="0" quotePrefix="1" applyFont="1" applyFill="1" applyBorder="1" applyAlignment="1">
      <alignment horizontal="center"/>
    </xf>
  </cellXfs>
  <cellStyles count="13">
    <cellStyle name="Comma" xfId="11" builtinId="3"/>
    <cellStyle name="Comma 2" xfId="6"/>
    <cellStyle name="Comma 3" xfId="10"/>
    <cellStyle name="Normal" xfId="0" builtinId="0"/>
    <cellStyle name="Normal 2" xfId="1"/>
    <cellStyle name="Normal 2 2" xfId="5"/>
    <cellStyle name="Normal 3" xfId="2"/>
    <cellStyle name="Normal 3 2" xfId="7"/>
    <cellStyle name="Normal 4" xfId="3"/>
    <cellStyle name="Normal 4 2" xfId="4"/>
    <cellStyle name="Normal 4 3" xfId="8"/>
    <cellStyle name="Normal_Regents Tuition Options, 4-option request 2007 05 09 for FA and bursar w rate change 2" xfId="9"/>
    <cellStyle name="Percent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6"/>
  <sheetViews>
    <sheetView tabSelected="1" view="pageBreakPreview" zoomScale="90" zoomScaleNormal="55" zoomScaleSheetLayoutView="90" workbookViewId="0">
      <selection activeCell="A82" sqref="A82"/>
    </sheetView>
  </sheetViews>
  <sheetFormatPr defaultColWidth="9.140625" defaultRowHeight="12.75" x14ac:dyDescent="0.2"/>
  <cols>
    <col min="1" max="1" width="2" style="9" customWidth="1"/>
    <col min="2" max="2" width="2.42578125" style="9" customWidth="1"/>
    <col min="3" max="3" width="56.85546875" style="9" customWidth="1"/>
    <col min="4" max="4" width="9.5703125" style="22" bestFit="1" customWidth="1"/>
    <col min="5" max="5" width="8.85546875" style="9" customWidth="1"/>
    <col min="6" max="7" width="11.42578125" style="9" customWidth="1"/>
    <col min="8" max="8" width="11.42578125" style="11" customWidth="1"/>
    <col min="9" max="10" width="11.42578125" style="9" customWidth="1"/>
    <col min="11" max="11" width="10.28515625" style="9" customWidth="1"/>
    <col min="12" max="12" width="8.85546875" style="9" customWidth="1"/>
    <col min="13" max="13" width="10.7109375" style="11" customWidth="1"/>
    <col min="14" max="14" width="10.7109375" style="9" customWidth="1"/>
    <col min="15" max="15" width="10.7109375" style="11" customWidth="1"/>
    <col min="16" max="16" width="9.140625" style="9"/>
    <col min="17" max="17" width="12.140625" style="325" bestFit="1" customWidth="1"/>
    <col min="18" max="18" width="12.42578125" style="9" customWidth="1"/>
    <col min="19" max="16384" width="9.140625" style="9"/>
  </cols>
  <sheetData>
    <row r="1" spans="1:18" ht="18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8" ht="18" x14ac:dyDescent="0.25">
      <c r="A2" s="45" t="s">
        <v>122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8" ht="18.75" thickBot="1" x14ac:dyDescent="0.3">
      <c r="A3" s="44" t="s">
        <v>82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8" s="1" customFormat="1" ht="15.75" x14ac:dyDescent="0.25">
      <c r="A4" s="46"/>
      <c r="B4" s="47"/>
      <c r="C4" s="121"/>
      <c r="D4" s="305"/>
      <c r="E4" s="94"/>
      <c r="F4" s="94"/>
      <c r="G4" s="94"/>
      <c r="H4" s="306"/>
      <c r="I4" s="305"/>
      <c r="J4" s="94"/>
      <c r="K4" s="94"/>
      <c r="L4" s="94"/>
      <c r="M4" s="306"/>
      <c r="N4" s="329" t="s">
        <v>1</v>
      </c>
      <c r="O4" s="330"/>
      <c r="Q4" s="326"/>
    </row>
    <row r="5" spans="1:18" s="1" customFormat="1" ht="15.75" thickBot="1" x14ac:dyDescent="0.3">
      <c r="A5" s="48"/>
      <c r="B5" s="49"/>
      <c r="C5" s="122"/>
      <c r="D5" s="332" t="s">
        <v>107</v>
      </c>
      <c r="E5" s="333"/>
      <c r="F5" s="333"/>
      <c r="G5" s="333"/>
      <c r="H5" s="334"/>
      <c r="I5" s="332" t="s">
        <v>124</v>
      </c>
      <c r="J5" s="335"/>
      <c r="K5" s="333"/>
      <c r="L5" s="333"/>
      <c r="M5" s="334"/>
      <c r="N5" s="336" t="s">
        <v>17</v>
      </c>
      <c r="O5" s="334"/>
      <c r="Q5" s="326"/>
    </row>
    <row r="6" spans="1:18" s="1" customFormat="1" ht="15" x14ac:dyDescent="0.25">
      <c r="A6" s="48"/>
      <c r="B6" s="49"/>
      <c r="C6" s="122"/>
      <c r="D6" s="308" t="s">
        <v>106</v>
      </c>
      <c r="E6" s="308" t="s">
        <v>106</v>
      </c>
      <c r="F6" s="308" t="s">
        <v>106</v>
      </c>
      <c r="G6" s="308" t="s">
        <v>106</v>
      </c>
      <c r="H6" s="308" t="s">
        <v>106</v>
      </c>
      <c r="I6" s="308" t="s">
        <v>123</v>
      </c>
      <c r="J6" s="308" t="s">
        <v>123</v>
      </c>
      <c r="K6" s="308" t="s">
        <v>123</v>
      </c>
      <c r="L6" s="308" t="s">
        <v>123</v>
      </c>
      <c r="M6" s="308" t="s">
        <v>123</v>
      </c>
      <c r="N6" s="50" t="s">
        <v>14</v>
      </c>
      <c r="O6" s="51" t="s">
        <v>15</v>
      </c>
      <c r="Q6" s="326"/>
    </row>
    <row r="7" spans="1:18" s="1" customFormat="1" ht="18" thickBot="1" x14ac:dyDescent="0.3">
      <c r="A7" s="52" t="s">
        <v>0</v>
      </c>
      <c r="B7" s="53"/>
      <c r="C7" s="123"/>
      <c r="D7" s="309" t="s">
        <v>67</v>
      </c>
      <c r="E7" s="309" t="s">
        <v>68</v>
      </c>
      <c r="F7" s="309" t="s">
        <v>69</v>
      </c>
      <c r="G7" s="309" t="s">
        <v>70</v>
      </c>
      <c r="H7" s="310" t="s">
        <v>16</v>
      </c>
      <c r="I7" s="309" t="s">
        <v>67</v>
      </c>
      <c r="J7" s="309" t="s">
        <v>68</v>
      </c>
      <c r="K7" s="309" t="s">
        <v>69</v>
      </c>
      <c r="L7" s="309" t="s">
        <v>70</v>
      </c>
      <c r="M7" s="310" t="s">
        <v>16</v>
      </c>
      <c r="N7" s="50" t="s">
        <v>1</v>
      </c>
      <c r="O7" s="54" t="s">
        <v>1</v>
      </c>
      <c r="Q7" s="326"/>
    </row>
    <row r="8" spans="1:18" s="174" customFormat="1" ht="15.75" thickBot="1" x14ac:dyDescent="0.3">
      <c r="A8" s="55" t="s">
        <v>12</v>
      </c>
      <c r="B8" s="56"/>
      <c r="C8" s="124"/>
      <c r="D8" s="156"/>
      <c r="E8" s="56"/>
      <c r="F8" s="56"/>
      <c r="G8" s="56"/>
      <c r="H8" s="58"/>
      <c r="I8" s="57"/>
      <c r="J8" s="184"/>
      <c r="K8" s="56"/>
      <c r="L8" s="56"/>
      <c r="M8" s="58"/>
      <c r="N8" s="57"/>
      <c r="O8" s="58"/>
      <c r="Q8" s="327"/>
    </row>
    <row r="9" spans="1:18" s="174" customFormat="1" ht="15.75" customHeight="1" x14ac:dyDescent="0.2">
      <c r="A9" s="59"/>
      <c r="B9" s="60" t="s">
        <v>109</v>
      </c>
      <c r="C9" s="232"/>
      <c r="D9" s="228"/>
      <c r="E9" s="233"/>
      <c r="F9" s="218"/>
      <c r="G9" s="234"/>
      <c r="H9" s="235"/>
      <c r="I9" s="228"/>
      <c r="J9" s="233"/>
      <c r="K9" s="233"/>
      <c r="L9" s="218"/>
      <c r="M9" s="235"/>
      <c r="N9" s="236"/>
      <c r="O9" s="235"/>
      <c r="Q9" s="327"/>
    </row>
    <row r="10" spans="1:18" s="174" customFormat="1" ht="15.75" customHeight="1" x14ac:dyDescent="0.2">
      <c r="A10" s="59"/>
      <c r="B10" s="60"/>
      <c r="C10" s="279" t="s">
        <v>20</v>
      </c>
      <c r="D10" s="172">
        <v>10728</v>
      </c>
      <c r="E10" s="200">
        <v>1772.32</v>
      </c>
      <c r="F10" s="135">
        <v>14778</v>
      </c>
      <c r="G10" s="139">
        <v>7299</v>
      </c>
      <c r="H10" s="66">
        <f>SUM(D10:G10)</f>
        <v>34577.32</v>
      </c>
      <c r="I10" s="172">
        <v>10728</v>
      </c>
      <c r="J10" s="200">
        <v>1737.8400000000001</v>
      </c>
      <c r="K10" s="135">
        <v>15220</v>
      </c>
      <c r="L10" s="139">
        <v>7605</v>
      </c>
      <c r="M10" s="66">
        <f t="shared" ref="M10:M14" si="0">I10+J10+K10+L10</f>
        <v>35290.839999999997</v>
      </c>
      <c r="N10" s="172">
        <f t="shared" ref="N10:N14" si="1">M10-H10</f>
        <v>713.5199999999968</v>
      </c>
      <c r="O10" s="237">
        <f>N10/H10</f>
        <v>2.0635491703810384E-2</v>
      </c>
      <c r="P10" s="300"/>
      <c r="Q10" s="327"/>
    </row>
    <row r="11" spans="1:18" s="174" customFormat="1" ht="15.75" customHeight="1" x14ac:dyDescent="0.2">
      <c r="A11" s="59"/>
      <c r="B11" s="60"/>
      <c r="C11" s="279" t="s">
        <v>47</v>
      </c>
      <c r="D11" s="172">
        <v>12456</v>
      </c>
      <c r="E11" s="200">
        <v>1772.32</v>
      </c>
      <c r="F11" s="135">
        <v>14778</v>
      </c>
      <c r="G11" s="139">
        <v>7299</v>
      </c>
      <c r="H11" s="66">
        <f t="shared" ref="H11:H14" si="2">SUM(D11:G11)</f>
        <v>36305.32</v>
      </c>
      <c r="I11" s="172">
        <v>12456</v>
      </c>
      <c r="J11" s="200">
        <v>1737.8400000000001</v>
      </c>
      <c r="K11" s="135">
        <v>15220</v>
      </c>
      <c r="L11" s="139">
        <v>7605</v>
      </c>
      <c r="M11" s="66">
        <f t="shared" si="0"/>
        <v>37018.839999999997</v>
      </c>
      <c r="N11" s="172">
        <f t="shared" si="1"/>
        <v>713.5199999999968</v>
      </c>
      <c r="O11" s="237">
        <f>N11/H11</f>
        <v>1.9653318026118399E-2</v>
      </c>
      <c r="P11" s="300"/>
      <c r="Q11" s="327"/>
    </row>
    <row r="12" spans="1:18" s="174" customFormat="1" ht="15.75" customHeight="1" x14ac:dyDescent="0.2">
      <c r="A12" s="59"/>
      <c r="B12" s="60"/>
      <c r="C12" s="279" t="s">
        <v>3</v>
      </c>
      <c r="D12" s="172">
        <v>16032</v>
      </c>
      <c r="E12" s="200">
        <v>1772.32</v>
      </c>
      <c r="F12" s="135">
        <v>14778</v>
      </c>
      <c r="G12" s="139">
        <v>7299</v>
      </c>
      <c r="H12" s="66">
        <f t="shared" si="2"/>
        <v>39881.32</v>
      </c>
      <c r="I12" s="172">
        <v>16032</v>
      </c>
      <c r="J12" s="200">
        <v>1737.8400000000001</v>
      </c>
      <c r="K12" s="135">
        <v>15220</v>
      </c>
      <c r="L12" s="139">
        <v>7605</v>
      </c>
      <c r="M12" s="66">
        <f t="shared" si="0"/>
        <v>40594.839999999997</v>
      </c>
      <c r="N12" s="172">
        <f t="shared" si="1"/>
        <v>713.5199999999968</v>
      </c>
      <c r="O12" s="237">
        <f>N12/H12</f>
        <v>1.7891082842794493E-2</v>
      </c>
      <c r="P12" s="300"/>
      <c r="Q12" s="327"/>
    </row>
    <row r="13" spans="1:18" s="174" customFormat="1" ht="15.75" customHeight="1" x14ac:dyDescent="0.2">
      <c r="A13" s="59"/>
      <c r="B13" s="60"/>
      <c r="C13" s="279" t="s">
        <v>4</v>
      </c>
      <c r="D13" s="172">
        <v>14184</v>
      </c>
      <c r="E13" s="200">
        <v>1772.32</v>
      </c>
      <c r="F13" s="135">
        <v>14778</v>
      </c>
      <c r="G13" s="139">
        <v>7299</v>
      </c>
      <c r="H13" s="66">
        <f t="shared" si="2"/>
        <v>38033.32</v>
      </c>
      <c r="I13" s="172">
        <v>14184</v>
      </c>
      <c r="J13" s="200">
        <v>1737.8400000000001</v>
      </c>
      <c r="K13" s="135">
        <v>15220</v>
      </c>
      <c r="L13" s="139">
        <v>7605</v>
      </c>
      <c r="M13" s="66">
        <f t="shared" si="0"/>
        <v>38746.839999999997</v>
      </c>
      <c r="N13" s="172">
        <f t="shared" si="1"/>
        <v>713.5199999999968</v>
      </c>
      <c r="O13" s="237">
        <f>N13/H13</f>
        <v>1.8760392203467823E-2</v>
      </c>
      <c r="P13" s="300"/>
      <c r="Q13" s="327"/>
    </row>
    <row r="14" spans="1:18" s="174" customFormat="1" ht="15.75" customHeight="1" x14ac:dyDescent="0.2">
      <c r="A14" s="68"/>
      <c r="B14" s="69"/>
      <c r="C14" s="280" t="s">
        <v>46</v>
      </c>
      <c r="D14" s="109">
        <v>11088</v>
      </c>
      <c r="E14" s="205">
        <v>1772.32</v>
      </c>
      <c r="F14" s="110">
        <v>14778</v>
      </c>
      <c r="G14" s="204">
        <v>7299</v>
      </c>
      <c r="H14" s="71">
        <f t="shared" si="2"/>
        <v>34937.32</v>
      </c>
      <c r="I14" s="109">
        <v>11088</v>
      </c>
      <c r="J14" s="205">
        <v>1737.8400000000001</v>
      </c>
      <c r="K14" s="110">
        <v>15220</v>
      </c>
      <c r="L14" s="204">
        <v>7605</v>
      </c>
      <c r="M14" s="71">
        <f t="shared" si="0"/>
        <v>35650.839999999997</v>
      </c>
      <c r="N14" s="109">
        <f t="shared" si="1"/>
        <v>713.5199999999968</v>
      </c>
      <c r="O14" s="238">
        <f t="shared" ref="O14" si="3">N14/H14</f>
        <v>2.0422860139243559E-2</v>
      </c>
      <c r="P14" s="300"/>
      <c r="Q14" s="327"/>
    </row>
    <row r="15" spans="1:18" s="174" customFormat="1" ht="15.75" customHeight="1" x14ac:dyDescent="0.2">
      <c r="A15" s="59"/>
      <c r="B15" s="60" t="s">
        <v>81</v>
      </c>
      <c r="C15" s="279"/>
      <c r="D15" s="172"/>
      <c r="E15" s="200"/>
      <c r="F15" s="135"/>
      <c r="G15" s="139"/>
      <c r="H15" s="66"/>
      <c r="I15" s="172"/>
      <c r="J15" s="200"/>
      <c r="K15" s="135"/>
      <c r="L15" s="139"/>
      <c r="M15" s="66"/>
      <c r="N15" s="172"/>
      <c r="O15" s="237"/>
      <c r="P15" s="300"/>
      <c r="Q15" s="327"/>
    </row>
    <row r="16" spans="1:18" s="174" customFormat="1" ht="15.75" customHeight="1" x14ac:dyDescent="0.2">
      <c r="A16" s="59"/>
      <c r="B16" s="60"/>
      <c r="C16" s="279" t="s">
        <v>20</v>
      </c>
      <c r="D16" s="172">
        <v>11826</v>
      </c>
      <c r="E16" s="200">
        <v>1730.32</v>
      </c>
      <c r="F16" s="135">
        <v>11799</v>
      </c>
      <c r="G16" s="139">
        <v>7299</v>
      </c>
      <c r="H16" s="66">
        <f>SUM(D16:G16)</f>
        <v>32654.32</v>
      </c>
      <c r="I16" s="172">
        <v>11826</v>
      </c>
      <c r="J16" s="200">
        <v>1695.8400000000001</v>
      </c>
      <c r="K16" s="135">
        <v>11439</v>
      </c>
      <c r="L16" s="139">
        <v>7605</v>
      </c>
      <c r="M16" s="66">
        <f>I16+J16+K16+L16</f>
        <v>32565.84</v>
      </c>
      <c r="N16" s="172">
        <f>M16-H16</f>
        <v>-88.479999999999563</v>
      </c>
      <c r="O16" s="237">
        <f>N16/H16</f>
        <v>-2.7095955450917235E-3</v>
      </c>
      <c r="P16" s="300"/>
      <c r="Q16" s="327"/>
      <c r="R16" s="322"/>
    </row>
    <row r="17" spans="1:18" s="174" customFormat="1" ht="15.75" customHeight="1" x14ac:dyDescent="0.2">
      <c r="A17" s="59"/>
      <c r="B17" s="60"/>
      <c r="C17" s="279" t="s">
        <v>47</v>
      </c>
      <c r="D17" s="172">
        <v>13500</v>
      </c>
      <c r="E17" s="200">
        <v>1730.32</v>
      </c>
      <c r="F17" s="135">
        <v>11799</v>
      </c>
      <c r="G17" s="139">
        <v>7299</v>
      </c>
      <c r="H17" s="66">
        <f t="shared" ref="H17:H32" si="4">SUM(D17:G17)</f>
        <v>34328.32</v>
      </c>
      <c r="I17" s="172">
        <v>13500</v>
      </c>
      <c r="J17" s="200">
        <v>1695.8400000000001</v>
      </c>
      <c r="K17" s="135">
        <v>11439</v>
      </c>
      <c r="L17" s="139">
        <v>7605</v>
      </c>
      <c r="M17" s="66">
        <f>I17+J17+K17+L17</f>
        <v>34239.839999999997</v>
      </c>
      <c r="N17" s="172">
        <f>M17-H17</f>
        <v>-88.480000000003201</v>
      </c>
      <c r="O17" s="237">
        <f t="shared" ref="O17:O32" si="5">N17/H17</f>
        <v>-2.5774637383945151E-3</v>
      </c>
      <c r="P17" s="300"/>
      <c r="Q17" s="327"/>
    </row>
    <row r="18" spans="1:18" s="174" customFormat="1" ht="15.75" customHeight="1" x14ac:dyDescent="0.2">
      <c r="A18" s="59"/>
      <c r="B18" s="60"/>
      <c r="C18" s="207" t="s">
        <v>48</v>
      </c>
      <c r="D18" s="172">
        <v>22896</v>
      </c>
      <c r="E18" s="200">
        <v>1730.32</v>
      </c>
      <c r="F18" s="135">
        <v>11799</v>
      </c>
      <c r="G18" s="139">
        <v>7299</v>
      </c>
      <c r="H18" s="66">
        <f t="shared" si="4"/>
        <v>43724.32</v>
      </c>
      <c r="I18" s="172">
        <v>22896</v>
      </c>
      <c r="J18" s="200">
        <v>1695.8400000000001</v>
      </c>
      <c r="K18" s="135">
        <v>11439</v>
      </c>
      <c r="L18" s="139">
        <v>7605</v>
      </c>
      <c r="M18" s="66">
        <f>I18+J18+K18+L18</f>
        <v>43635.839999999997</v>
      </c>
      <c r="N18" s="172">
        <f t="shared" ref="N18:N32" si="6">M18-H18</f>
        <v>-88.480000000003201</v>
      </c>
      <c r="O18" s="237">
        <f t="shared" si="5"/>
        <v>-2.0235877882149615E-3</v>
      </c>
      <c r="P18" s="300"/>
      <c r="Q18" s="327"/>
    </row>
    <row r="19" spans="1:18" s="174" customFormat="1" ht="15.75" customHeight="1" x14ac:dyDescent="0.2">
      <c r="A19" s="59"/>
      <c r="B19" s="60"/>
      <c r="C19" s="207" t="s">
        <v>49</v>
      </c>
      <c r="D19" s="172">
        <v>25272</v>
      </c>
      <c r="E19" s="200">
        <v>1730.32</v>
      </c>
      <c r="F19" s="135">
        <v>11799</v>
      </c>
      <c r="G19" s="139">
        <v>7299</v>
      </c>
      <c r="H19" s="66">
        <f t="shared" si="4"/>
        <v>46100.32</v>
      </c>
      <c r="I19" s="172">
        <v>25272</v>
      </c>
      <c r="J19" s="200">
        <v>1695.8400000000001</v>
      </c>
      <c r="K19" s="135">
        <v>11439</v>
      </c>
      <c r="L19" s="139">
        <v>7605</v>
      </c>
      <c r="M19" s="66">
        <f>I19+J19+K19+L19</f>
        <v>46011.839999999997</v>
      </c>
      <c r="N19" s="172">
        <f t="shared" si="6"/>
        <v>-88.480000000003201</v>
      </c>
      <c r="O19" s="237">
        <f t="shared" si="5"/>
        <v>-1.9192925341950599E-3</v>
      </c>
      <c r="P19" s="300"/>
      <c r="Q19" s="327"/>
    </row>
    <row r="20" spans="1:18" s="174" customFormat="1" ht="15.75" customHeight="1" x14ac:dyDescent="0.2">
      <c r="A20" s="59"/>
      <c r="B20" s="60"/>
      <c r="C20" s="207" t="s">
        <v>50</v>
      </c>
      <c r="D20" s="172">
        <v>16866</v>
      </c>
      <c r="E20" s="200">
        <v>1730.32</v>
      </c>
      <c r="F20" s="135">
        <v>11799</v>
      </c>
      <c r="G20" s="139">
        <v>7299</v>
      </c>
      <c r="H20" s="66">
        <f t="shared" si="4"/>
        <v>37694.32</v>
      </c>
      <c r="I20" s="172">
        <v>16866</v>
      </c>
      <c r="J20" s="200">
        <v>1695.8400000000001</v>
      </c>
      <c r="K20" s="135">
        <v>11439</v>
      </c>
      <c r="L20" s="139">
        <v>7605</v>
      </c>
      <c r="M20" s="66">
        <f t="shared" ref="M20:M25" si="7">I20+J20+K20+L20</f>
        <v>37605.839999999997</v>
      </c>
      <c r="N20" s="172">
        <f t="shared" si="6"/>
        <v>-88.480000000003201</v>
      </c>
      <c r="O20" s="237">
        <f t="shared" si="5"/>
        <v>-2.3473032541773721E-3</v>
      </c>
      <c r="P20" s="300"/>
      <c r="Q20" s="327"/>
    </row>
    <row r="21" spans="1:18" s="174" customFormat="1" ht="15.75" customHeight="1" x14ac:dyDescent="0.2">
      <c r="A21" s="59"/>
      <c r="B21" s="60"/>
      <c r="C21" s="207" t="s">
        <v>90</v>
      </c>
      <c r="D21" s="172">
        <v>15372</v>
      </c>
      <c r="E21" s="200">
        <v>1730.32</v>
      </c>
      <c r="F21" s="135">
        <v>11799</v>
      </c>
      <c r="G21" s="139">
        <v>7299</v>
      </c>
      <c r="H21" s="66">
        <f t="shared" si="4"/>
        <v>36200.32</v>
      </c>
      <c r="I21" s="172">
        <v>15372</v>
      </c>
      <c r="J21" s="200">
        <v>1695.8400000000001</v>
      </c>
      <c r="K21" s="135">
        <v>11439</v>
      </c>
      <c r="L21" s="139">
        <v>7605</v>
      </c>
      <c r="M21" s="66">
        <f t="shared" si="7"/>
        <v>36111.839999999997</v>
      </c>
      <c r="N21" s="172">
        <f t="shared" si="6"/>
        <v>-88.480000000003201</v>
      </c>
      <c r="O21" s="237">
        <f t="shared" si="5"/>
        <v>-2.4441772890406274E-3</v>
      </c>
      <c r="P21" s="300"/>
      <c r="Q21" s="327"/>
    </row>
    <row r="22" spans="1:18" s="174" customFormat="1" ht="15.75" customHeight="1" x14ac:dyDescent="0.2">
      <c r="A22" s="59"/>
      <c r="B22" s="60"/>
      <c r="C22" s="207" t="s">
        <v>91</v>
      </c>
      <c r="D22" s="172">
        <v>26736</v>
      </c>
      <c r="E22" s="200">
        <v>1730.32</v>
      </c>
      <c r="F22" s="135">
        <v>11799</v>
      </c>
      <c r="G22" s="139">
        <v>7299</v>
      </c>
      <c r="H22" s="66">
        <f t="shared" si="4"/>
        <v>47564.32</v>
      </c>
      <c r="I22" s="172">
        <v>26736</v>
      </c>
      <c r="J22" s="200">
        <v>1695.8400000000001</v>
      </c>
      <c r="K22" s="135">
        <v>11439</v>
      </c>
      <c r="L22" s="139">
        <v>7605</v>
      </c>
      <c r="M22" s="66">
        <f t="shared" si="7"/>
        <v>47475.839999999997</v>
      </c>
      <c r="N22" s="172">
        <f t="shared" si="6"/>
        <v>-88.480000000003201</v>
      </c>
      <c r="O22" s="237">
        <f t="shared" si="5"/>
        <v>-1.8602179112410984E-3</v>
      </c>
      <c r="P22" s="300"/>
      <c r="Q22" s="327"/>
    </row>
    <row r="23" spans="1:18" s="174" customFormat="1" ht="15.75" customHeight="1" x14ac:dyDescent="0.2">
      <c r="A23" s="59"/>
      <c r="B23" s="60"/>
      <c r="C23" s="207" t="s">
        <v>51</v>
      </c>
      <c r="D23" s="172">
        <v>29718</v>
      </c>
      <c r="E23" s="200">
        <v>1730.32</v>
      </c>
      <c r="F23" s="135">
        <v>11799</v>
      </c>
      <c r="G23" s="139">
        <v>7299</v>
      </c>
      <c r="H23" s="66">
        <f>SUM(D23:G23)</f>
        <v>50546.32</v>
      </c>
      <c r="I23" s="172">
        <v>29718</v>
      </c>
      <c r="J23" s="200">
        <v>1695.8400000000001</v>
      </c>
      <c r="K23" s="135">
        <v>11439</v>
      </c>
      <c r="L23" s="139">
        <v>7605</v>
      </c>
      <c r="M23" s="66">
        <f>I23+J23+K23+L23</f>
        <v>50457.84</v>
      </c>
      <c r="N23" s="172">
        <f>M23-H23</f>
        <v>-88.480000000003201</v>
      </c>
      <c r="O23" s="237">
        <f t="shared" si="5"/>
        <v>-1.7504736249840385E-3</v>
      </c>
      <c r="P23" s="300"/>
      <c r="Q23" s="327"/>
      <c r="R23" s="322"/>
    </row>
    <row r="24" spans="1:18" s="174" customFormat="1" ht="15.75" customHeight="1" x14ac:dyDescent="0.2">
      <c r="A24" s="59"/>
      <c r="B24" s="60"/>
      <c r="C24" s="207" t="s">
        <v>88</v>
      </c>
      <c r="D24" s="135">
        <v>27672</v>
      </c>
      <c r="E24" s="200">
        <v>1730.32</v>
      </c>
      <c r="F24" s="135">
        <v>11799</v>
      </c>
      <c r="G24" s="135">
        <v>7299</v>
      </c>
      <c r="H24" s="66">
        <f t="shared" si="4"/>
        <v>48500.32</v>
      </c>
      <c r="I24" s="135">
        <v>27672</v>
      </c>
      <c r="J24" s="200">
        <v>1695.8400000000001</v>
      </c>
      <c r="K24" s="135">
        <v>11439</v>
      </c>
      <c r="L24" s="135">
        <v>7605</v>
      </c>
      <c r="M24" s="66">
        <f t="shared" si="7"/>
        <v>48411.839999999997</v>
      </c>
      <c r="N24" s="172">
        <f t="shared" si="6"/>
        <v>-88.480000000003201</v>
      </c>
      <c r="O24" s="237">
        <f t="shared" si="5"/>
        <v>-1.8243178601708855E-3</v>
      </c>
      <c r="P24" s="300"/>
      <c r="Q24" s="327"/>
    </row>
    <row r="25" spans="1:18" s="174" customFormat="1" ht="15.75" customHeight="1" x14ac:dyDescent="0.2">
      <c r="A25" s="59"/>
      <c r="B25" s="60"/>
      <c r="C25" s="281" t="s">
        <v>89</v>
      </c>
      <c r="D25" s="172">
        <v>25464</v>
      </c>
      <c r="E25" s="200">
        <v>1730.32</v>
      </c>
      <c r="F25" s="135">
        <v>11799</v>
      </c>
      <c r="G25" s="139">
        <v>7299</v>
      </c>
      <c r="H25" s="66">
        <f t="shared" si="4"/>
        <v>46292.32</v>
      </c>
      <c r="I25" s="172">
        <v>25464</v>
      </c>
      <c r="J25" s="200">
        <v>1695.8400000000001</v>
      </c>
      <c r="K25" s="135">
        <v>11439</v>
      </c>
      <c r="L25" s="139">
        <v>7605</v>
      </c>
      <c r="M25" s="66">
        <f t="shared" si="7"/>
        <v>46203.839999999997</v>
      </c>
      <c r="N25" s="172">
        <f t="shared" si="6"/>
        <v>-88.480000000003201</v>
      </c>
      <c r="O25" s="237">
        <f t="shared" si="5"/>
        <v>-1.91133216049667E-3</v>
      </c>
      <c r="P25" s="300"/>
      <c r="Q25" s="327"/>
    </row>
    <row r="26" spans="1:18" s="174" customFormat="1" ht="15.75" customHeight="1" x14ac:dyDescent="0.2">
      <c r="A26" s="59"/>
      <c r="B26" s="60"/>
      <c r="C26" s="207" t="s">
        <v>79</v>
      </c>
      <c r="D26" s="172">
        <v>22248</v>
      </c>
      <c r="E26" s="200">
        <v>1730.32</v>
      </c>
      <c r="F26" s="135">
        <v>11799</v>
      </c>
      <c r="G26" s="135">
        <v>7299</v>
      </c>
      <c r="H26" s="135">
        <f t="shared" si="4"/>
        <v>43076.32</v>
      </c>
      <c r="I26" s="172">
        <v>22248</v>
      </c>
      <c r="J26" s="200">
        <v>1695.8400000000001</v>
      </c>
      <c r="K26" s="135">
        <v>11439</v>
      </c>
      <c r="L26" s="135">
        <v>7605</v>
      </c>
      <c r="M26" s="66">
        <f t="shared" ref="M26:M30" si="8">SUM(I26:L26)</f>
        <v>42987.839999999997</v>
      </c>
      <c r="N26" s="172">
        <f t="shared" si="6"/>
        <v>-88.480000000003201</v>
      </c>
      <c r="O26" s="237">
        <f t="shared" si="5"/>
        <v>-2.0540287564026639E-3</v>
      </c>
      <c r="P26" s="300"/>
      <c r="Q26" s="327"/>
    </row>
    <row r="27" spans="1:18" s="174" customFormat="1" ht="15.75" customHeight="1" x14ac:dyDescent="0.2">
      <c r="A27" s="59"/>
      <c r="B27" s="60"/>
      <c r="C27" s="207" t="s">
        <v>112</v>
      </c>
      <c r="D27" s="172">
        <v>24048</v>
      </c>
      <c r="E27" s="200">
        <v>1730.32</v>
      </c>
      <c r="F27" s="135">
        <v>11799</v>
      </c>
      <c r="G27" s="135">
        <v>7299</v>
      </c>
      <c r="H27" s="135">
        <f t="shared" si="4"/>
        <v>44876.32</v>
      </c>
      <c r="I27" s="172">
        <v>24048</v>
      </c>
      <c r="J27" s="200">
        <v>1695.8400000000001</v>
      </c>
      <c r="K27" s="135">
        <v>11439</v>
      </c>
      <c r="L27" s="135">
        <v>7605</v>
      </c>
      <c r="M27" s="66">
        <f t="shared" si="8"/>
        <v>44787.839999999997</v>
      </c>
      <c r="N27" s="172">
        <f t="shared" si="6"/>
        <v>-88.480000000003201</v>
      </c>
      <c r="O27" s="237">
        <f t="shared" si="5"/>
        <v>-1.9716411684381251E-3</v>
      </c>
      <c r="P27" s="300"/>
      <c r="Q27" s="327"/>
    </row>
    <row r="28" spans="1:18" s="174" customFormat="1" ht="15.75" customHeight="1" x14ac:dyDescent="0.2">
      <c r="A28" s="59"/>
      <c r="B28" s="60"/>
      <c r="C28" s="207" t="s">
        <v>86</v>
      </c>
      <c r="D28" s="172">
        <v>26736</v>
      </c>
      <c r="E28" s="200">
        <v>1730.32</v>
      </c>
      <c r="F28" s="135">
        <v>11799</v>
      </c>
      <c r="G28" s="135">
        <v>7299</v>
      </c>
      <c r="H28" s="135">
        <f t="shared" si="4"/>
        <v>47564.32</v>
      </c>
      <c r="I28" s="172">
        <v>26736</v>
      </c>
      <c r="J28" s="200">
        <v>1695.8400000000001</v>
      </c>
      <c r="K28" s="135">
        <v>11439</v>
      </c>
      <c r="L28" s="135">
        <v>7605</v>
      </c>
      <c r="M28" s="66">
        <f t="shared" ref="M28" si="9">SUM(I28:L28)</f>
        <v>47475.839999999997</v>
      </c>
      <c r="N28" s="172">
        <f t="shared" ref="N28" si="10">M28-H28</f>
        <v>-88.480000000003201</v>
      </c>
      <c r="O28" s="237">
        <f t="shared" ref="O28:O29" si="11">N28/H28</f>
        <v>-1.8602179112410984E-3</v>
      </c>
      <c r="P28" s="300"/>
      <c r="Q28" s="327"/>
    </row>
    <row r="29" spans="1:18" s="174" customFormat="1" ht="15.75" customHeight="1" x14ac:dyDescent="0.2">
      <c r="A29" s="59"/>
      <c r="B29" s="60"/>
      <c r="C29" s="207" t="s">
        <v>87</v>
      </c>
      <c r="D29" s="172">
        <v>26736</v>
      </c>
      <c r="E29" s="200">
        <v>1730.32</v>
      </c>
      <c r="F29" s="135">
        <v>11799</v>
      </c>
      <c r="G29" s="135">
        <v>7299</v>
      </c>
      <c r="H29" s="135">
        <f t="shared" si="4"/>
        <v>47564.32</v>
      </c>
      <c r="I29" s="172">
        <v>26736</v>
      </c>
      <c r="J29" s="200">
        <v>1695.8400000000001</v>
      </c>
      <c r="K29" s="135">
        <v>11439</v>
      </c>
      <c r="L29" s="135">
        <v>7605</v>
      </c>
      <c r="M29" s="66">
        <f t="shared" ref="M29" si="12">SUM(I29:L29)</f>
        <v>47475.839999999997</v>
      </c>
      <c r="N29" s="172">
        <f>M29-H29</f>
        <v>-88.480000000003201</v>
      </c>
      <c r="O29" s="237">
        <f t="shared" si="11"/>
        <v>-1.8602179112410984E-3</v>
      </c>
      <c r="P29" s="300"/>
      <c r="Q29" s="327"/>
    </row>
    <row r="30" spans="1:18" s="174" customFormat="1" ht="15.75" customHeight="1" x14ac:dyDescent="0.2">
      <c r="A30" s="59"/>
      <c r="B30" s="60"/>
      <c r="C30" s="281" t="s">
        <v>80</v>
      </c>
      <c r="D30" s="172">
        <v>25272</v>
      </c>
      <c r="E30" s="200">
        <v>1730.32</v>
      </c>
      <c r="F30" s="135">
        <v>11799</v>
      </c>
      <c r="G30" s="139">
        <v>7299</v>
      </c>
      <c r="H30" s="66">
        <f t="shared" si="4"/>
        <v>46100.32</v>
      </c>
      <c r="I30" s="172">
        <v>25272</v>
      </c>
      <c r="J30" s="200">
        <v>1695.8400000000001</v>
      </c>
      <c r="K30" s="135">
        <v>11439</v>
      </c>
      <c r="L30" s="139">
        <v>7605</v>
      </c>
      <c r="M30" s="66">
        <f t="shared" si="8"/>
        <v>46011.839999999997</v>
      </c>
      <c r="N30" s="172">
        <f t="shared" si="6"/>
        <v>-88.480000000003201</v>
      </c>
      <c r="O30" s="237">
        <f t="shared" si="5"/>
        <v>-1.9192925341950599E-3</v>
      </c>
      <c r="P30" s="300"/>
      <c r="Q30" s="327"/>
    </row>
    <row r="31" spans="1:18" s="174" customFormat="1" ht="15.75" customHeight="1" x14ac:dyDescent="0.2">
      <c r="A31" s="59"/>
      <c r="B31" s="60"/>
      <c r="C31" s="72" t="s">
        <v>119</v>
      </c>
      <c r="D31" s="172">
        <f>725*24</f>
        <v>17400</v>
      </c>
      <c r="E31" s="138">
        <f>(67.24+7+12+7.5)*2</f>
        <v>187.48</v>
      </c>
      <c r="F31" s="193" t="s">
        <v>35</v>
      </c>
      <c r="G31" s="193" t="s">
        <v>35</v>
      </c>
      <c r="H31" s="66">
        <f t="shared" si="4"/>
        <v>17587.48</v>
      </c>
      <c r="I31" s="172">
        <v>17400</v>
      </c>
      <c r="J31" s="138">
        <f>(67.24+12+7.5)*2</f>
        <v>173.48</v>
      </c>
      <c r="K31" s="193" t="s">
        <v>35</v>
      </c>
      <c r="L31" s="193" t="s">
        <v>35</v>
      </c>
      <c r="M31" s="66">
        <f t="shared" ref="M31:M32" si="13">SUM(I31:L31)</f>
        <v>17573.48</v>
      </c>
      <c r="N31" s="172">
        <f t="shared" si="6"/>
        <v>-14</v>
      </c>
      <c r="O31" s="237">
        <f t="shared" si="5"/>
        <v>-7.9602080570951607E-4</v>
      </c>
      <c r="P31" s="300"/>
      <c r="Q31" s="327"/>
    </row>
    <row r="32" spans="1:18" s="174" customFormat="1" ht="15.75" customHeight="1" thickBot="1" x14ac:dyDescent="0.25">
      <c r="A32" s="59"/>
      <c r="B32" s="60"/>
      <c r="C32" s="72" t="s">
        <v>120</v>
      </c>
      <c r="D32" s="172">
        <f>667*24</f>
        <v>16008</v>
      </c>
      <c r="E32" s="138">
        <v>0</v>
      </c>
      <c r="F32" s="193" t="s">
        <v>35</v>
      </c>
      <c r="G32" s="193" t="s">
        <v>35</v>
      </c>
      <c r="H32" s="66">
        <f t="shared" si="4"/>
        <v>16008</v>
      </c>
      <c r="I32" s="172">
        <v>16008</v>
      </c>
      <c r="J32" s="200"/>
      <c r="K32" s="193" t="s">
        <v>35</v>
      </c>
      <c r="L32" s="193" t="s">
        <v>35</v>
      </c>
      <c r="M32" s="66">
        <f t="shared" si="13"/>
        <v>16008</v>
      </c>
      <c r="N32" s="223">
        <f t="shared" si="6"/>
        <v>0</v>
      </c>
      <c r="O32" s="239">
        <f t="shared" si="5"/>
        <v>0</v>
      </c>
      <c r="P32" s="300"/>
      <c r="Q32" s="327"/>
    </row>
    <row r="33" spans="1:19" s="174" customFormat="1" ht="15.75" thickBot="1" x14ac:dyDescent="0.3">
      <c r="A33" s="55" t="s">
        <v>6</v>
      </c>
      <c r="B33" s="56"/>
      <c r="C33" s="282"/>
      <c r="D33" s="212"/>
      <c r="E33" s="142"/>
      <c r="F33" s="213"/>
      <c r="G33" s="142"/>
      <c r="H33" s="73"/>
      <c r="I33" s="214"/>
      <c r="J33" s="142"/>
      <c r="K33" s="213"/>
      <c r="L33" s="142"/>
      <c r="M33" s="73"/>
      <c r="N33" s="214"/>
      <c r="O33" s="240"/>
      <c r="P33" s="300"/>
      <c r="Q33" s="327"/>
    </row>
    <row r="34" spans="1:19" s="174" customFormat="1" ht="15.75" customHeight="1" x14ac:dyDescent="0.2">
      <c r="A34" s="59"/>
      <c r="B34" s="60" t="s">
        <v>2</v>
      </c>
      <c r="C34" s="279"/>
      <c r="D34" s="172"/>
      <c r="E34" s="139"/>
      <c r="F34" s="217"/>
      <c r="G34" s="218"/>
      <c r="H34" s="74"/>
      <c r="I34" s="219"/>
      <c r="J34" s="139"/>
      <c r="K34" s="217"/>
      <c r="L34" s="218"/>
      <c r="M34" s="74"/>
      <c r="N34" s="219"/>
      <c r="O34" s="241"/>
      <c r="P34" s="300"/>
      <c r="Q34" s="327"/>
    </row>
    <row r="35" spans="1:19" s="174" customFormat="1" ht="15.75" customHeight="1" x14ac:dyDescent="0.2">
      <c r="A35" s="59"/>
      <c r="B35" s="60"/>
      <c r="C35" s="279" t="s">
        <v>25</v>
      </c>
      <c r="D35" s="135">
        <v>8850</v>
      </c>
      <c r="E35" s="135">
        <v>1612.9</v>
      </c>
      <c r="F35" s="135">
        <v>10798</v>
      </c>
      <c r="G35" s="139">
        <v>7299</v>
      </c>
      <c r="H35" s="66">
        <f t="shared" ref="H35:H38" si="14">SUM(D35:G35)</f>
        <v>28559.9</v>
      </c>
      <c r="I35" s="135">
        <v>8850</v>
      </c>
      <c r="J35" s="135">
        <v>1630</v>
      </c>
      <c r="K35" s="135">
        <v>11158</v>
      </c>
      <c r="L35" s="139">
        <v>7605</v>
      </c>
      <c r="M35" s="66">
        <f>I35+J35+K35+L35</f>
        <v>29243</v>
      </c>
      <c r="N35" s="172">
        <f>M35-H35</f>
        <v>683.09999999999854</v>
      </c>
      <c r="O35" s="237">
        <f>N35/H35</f>
        <v>2.3918150973917925E-2</v>
      </c>
      <c r="P35" s="300"/>
      <c r="Q35" s="327"/>
    </row>
    <row r="36" spans="1:19" s="174" customFormat="1" ht="15.75" customHeight="1" x14ac:dyDescent="0.2">
      <c r="A36" s="59"/>
      <c r="B36" s="60"/>
      <c r="C36" s="279" t="s">
        <v>52</v>
      </c>
      <c r="D36" s="135">
        <v>9630</v>
      </c>
      <c r="E36" s="135">
        <v>1612.9</v>
      </c>
      <c r="F36" s="135">
        <v>10798</v>
      </c>
      <c r="G36" s="139">
        <v>7299</v>
      </c>
      <c r="H36" s="66">
        <f t="shared" si="14"/>
        <v>29339.9</v>
      </c>
      <c r="I36" s="135">
        <v>9630</v>
      </c>
      <c r="J36" s="135">
        <v>1630</v>
      </c>
      <c r="K36" s="135">
        <v>11158</v>
      </c>
      <c r="L36" s="139">
        <v>7605</v>
      </c>
      <c r="M36" s="66">
        <f>I36+J36+K36+L36</f>
        <v>30023</v>
      </c>
      <c r="N36" s="172">
        <f>M36-H36</f>
        <v>683.09999999999854</v>
      </c>
      <c r="O36" s="237">
        <f>N36/H36</f>
        <v>2.3282287942358308E-2</v>
      </c>
      <c r="P36" s="300"/>
      <c r="Q36" s="327"/>
    </row>
    <row r="37" spans="1:19" s="174" customFormat="1" ht="15.75" customHeight="1" x14ac:dyDescent="0.2">
      <c r="A37" s="59"/>
      <c r="B37" s="60"/>
      <c r="C37" s="279" t="s">
        <v>22</v>
      </c>
      <c r="D37" s="135">
        <v>10980</v>
      </c>
      <c r="E37" s="135">
        <v>1612.9</v>
      </c>
      <c r="F37" s="135">
        <v>10798</v>
      </c>
      <c r="G37" s="139">
        <v>7299</v>
      </c>
      <c r="H37" s="66">
        <f t="shared" si="14"/>
        <v>30689.9</v>
      </c>
      <c r="I37" s="135">
        <v>10980</v>
      </c>
      <c r="J37" s="135">
        <v>1630</v>
      </c>
      <c r="K37" s="135">
        <v>11158</v>
      </c>
      <c r="L37" s="139">
        <v>7605</v>
      </c>
      <c r="M37" s="66">
        <f>I37+J37+K37+L37</f>
        <v>31373</v>
      </c>
      <c r="N37" s="172">
        <f>M37-H37</f>
        <v>683.09999999999854</v>
      </c>
      <c r="O37" s="237">
        <f>N37/H37</f>
        <v>2.2258137041828045E-2</v>
      </c>
      <c r="P37" s="300"/>
      <c r="Q37" s="327"/>
    </row>
    <row r="38" spans="1:19" s="174" customFormat="1" ht="15.75" customHeight="1" x14ac:dyDescent="0.2">
      <c r="A38" s="59"/>
      <c r="B38" s="60"/>
      <c r="C38" s="280" t="s">
        <v>18</v>
      </c>
      <c r="D38" s="110">
        <v>11970</v>
      </c>
      <c r="E38" s="110">
        <v>1612.9</v>
      </c>
      <c r="F38" s="135">
        <v>10798</v>
      </c>
      <c r="G38" s="204">
        <v>7299</v>
      </c>
      <c r="H38" s="71">
        <f t="shared" si="14"/>
        <v>31679.9</v>
      </c>
      <c r="I38" s="110">
        <v>11970</v>
      </c>
      <c r="J38" s="110">
        <v>1630</v>
      </c>
      <c r="K38" s="135">
        <v>11158</v>
      </c>
      <c r="L38" s="204">
        <v>7605</v>
      </c>
      <c r="M38" s="71">
        <f>I38+J38+K38+L38</f>
        <v>32363</v>
      </c>
      <c r="N38" s="109">
        <f>M38-H38</f>
        <v>683.09999999999854</v>
      </c>
      <c r="O38" s="238">
        <f>N38/H38</f>
        <v>2.1562568063661771E-2</v>
      </c>
      <c r="P38" s="300"/>
      <c r="Q38" s="327"/>
    </row>
    <row r="39" spans="1:19" s="174" customFormat="1" ht="15.75" customHeight="1" x14ac:dyDescent="0.2">
      <c r="A39" s="76"/>
      <c r="B39" s="77" t="s">
        <v>5</v>
      </c>
      <c r="C39" s="283"/>
      <c r="D39" s="172"/>
      <c r="E39" s="135"/>
      <c r="F39" s="144"/>
      <c r="G39" s="135"/>
      <c r="H39" s="66"/>
      <c r="I39" s="172"/>
      <c r="J39" s="135"/>
      <c r="K39" s="144"/>
      <c r="L39" s="139"/>
      <c r="M39" s="66"/>
      <c r="N39" s="172"/>
      <c r="O39" s="237"/>
      <c r="P39" s="300"/>
      <c r="Q39" s="327"/>
    </row>
    <row r="40" spans="1:19" s="174" customFormat="1" ht="15.75" customHeight="1" x14ac:dyDescent="0.2">
      <c r="A40" s="59"/>
      <c r="B40" s="60"/>
      <c r="C40" s="279" t="s">
        <v>62</v>
      </c>
      <c r="D40" s="172">
        <v>12864</v>
      </c>
      <c r="E40" s="135">
        <v>1443.52</v>
      </c>
      <c r="F40" s="135">
        <v>11392</v>
      </c>
      <c r="G40" s="139">
        <v>7299</v>
      </c>
      <c r="H40" s="66">
        <f t="shared" ref="H40:H43" si="15">SUM(D40:G40)</f>
        <v>32998.520000000004</v>
      </c>
      <c r="I40" s="172">
        <v>12864</v>
      </c>
      <c r="J40" s="135">
        <v>1459.6</v>
      </c>
      <c r="K40" s="135">
        <v>11439</v>
      </c>
      <c r="L40" s="139">
        <v>7605</v>
      </c>
      <c r="M40" s="66">
        <f>I40+J40+K40+L40</f>
        <v>33367.599999999999</v>
      </c>
      <c r="N40" s="172">
        <f>M40-H40</f>
        <v>369.07999999999447</v>
      </c>
      <c r="O40" s="237">
        <f>N40/H40</f>
        <v>1.1184744043066006E-2</v>
      </c>
      <c r="P40" s="300"/>
      <c r="Q40" s="327"/>
    </row>
    <row r="41" spans="1:19" s="174" customFormat="1" ht="15.75" customHeight="1" x14ac:dyDescent="0.2">
      <c r="A41" s="59"/>
      <c r="B41" s="60"/>
      <c r="C41" s="279" t="s">
        <v>63</v>
      </c>
      <c r="D41" s="172">
        <v>12864</v>
      </c>
      <c r="E41" s="135">
        <v>1443.52</v>
      </c>
      <c r="F41" s="135">
        <v>11392</v>
      </c>
      <c r="G41" s="139">
        <v>7299</v>
      </c>
      <c r="H41" s="66">
        <f t="shared" si="15"/>
        <v>32998.520000000004</v>
      </c>
      <c r="I41" s="172">
        <v>12864</v>
      </c>
      <c r="J41" s="135">
        <v>1459.6</v>
      </c>
      <c r="K41" s="135">
        <v>11439</v>
      </c>
      <c r="L41" s="139">
        <v>7605</v>
      </c>
      <c r="M41" s="66">
        <f>I41+J41+K41+L41</f>
        <v>33367.599999999999</v>
      </c>
      <c r="N41" s="172">
        <f>M41-H41</f>
        <v>369.07999999999447</v>
      </c>
      <c r="O41" s="237">
        <f>N41/H41</f>
        <v>1.1184744043066006E-2</v>
      </c>
      <c r="P41" s="300"/>
      <c r="Q41" s="327"/>
    </row>
    <row r="42" spans="1:19" s="174" customFormat="1" ht="15.75" customHeight="1" x14ac:dyDescent="0.2">
      <c r="A42" s="59"/>
      <c r="B42" s="60"/>
      <c r="C42" s="279" t="s">
        <v>64</v>
      </c>
      <c r="D42" s="172">
        <v>16176</v>
      </c>
      <c r="E42" s="135">
        <v>1443.52</v>
      </c>
      <c r="F42" s="135">
        <v>11392</v>
      </c>
      <c r="G42" s="139">
        <v>7299</v>
      </c>
      <c r="H42" s="66">
        <f t="shared" si="15"/>
        <v>36310.520000000004</v>
      </c>
      <c r="I42" s="172">
        <v>16176</v>
      </c>
      <c r="J42" s="135">
        <v>1459.6</v>
      </c>
      <c r="K42" s="135">
        <v>11439</v>
      </c>
      <c r="L42" s="139">
        <v>7605</v>
      </c>
      <c r="M42" s="66">
        <f>I42+J42+K42+L42</f>
        <v>36679.599999999999</v>
      </c>
      <c r="N42" s="172">
        <f>M42-H42</f>
        <v>369.07999999999447</v>
      </c>
      <c r="O42" s="237">
        <f>N42/H42</f>
        <v>1.0164547354320302E-2</v>
      </c>
      <c r="P42" s="300"/>
      <c r="Q42" s="327"/>
    </row>
    <row r="43" spans="1:19" s="174" customFormat="1" ht="15.75" customHeight="1" x14ac:dyDescent="0.2">
      <c r="A43" s="59"/>
      <c r="B43" s="60"/>
      <c r="C43" s="279" t="s">
        <v>65</v>
      </c>
      <c r="D43" s="172">
        <v>15528</v>
      </c>
      <c r="E43" s="135">
        <v>1443.52</v>
      </c>
      <c r="F43" s="135">
        <v>11392</v>
      </c>
      <c r="G43" s="139">
        <v>7299</v>
      </c>
      <c r="H43" s="66">
        <f t="shared" si="15"/>
        <v>35662.520000000004</v>
      </c>
      <c r="I43" s="172">
        <v>15528</v>
      </c>
      <c r="J43" s="135">
        <v>1459.6</v>
      </c>
      <c r="K43" s="135">
        <v>11439</v>
      </c>
      <c r="L43" s="139">
        <v>7605</v>
      </c>
      <c r="M43" s="66">
        <f>I43+J43+K43+L43</f>
        <v>36031.599999999999</v>
      </c>
      <c r="N43" s="172">
        <f>M43-H43</f>
        <v>369.07999999999447</v>
      </c>
      <c r="O43" s="237">
        <f>N43/H43</f>
        <v>1.0349240603299892E-2</v>
      </c>
      <c r="P43" s="300"/>
      <c r="Q43" s="327"/>
    </row>
    <row r="44" spans="1:19" s="174" customFormat="1" ht="15.75" customHeight="1" thickBot="1" x14ac:dyDescent="0.25">
      <c r="A44" s="59"/>
      <c r="B44" s="60"/>
      <c r="C44" s="207" t="s">
        <v>130</v>
      </c>
      <c r="D44" s="137" t="s">
        <v>35</v>
      </c>
      <c r="E44" s="193" t="s">
        <v>35</v>
      </c>
      <c r="F44" s="193" t="s">
        <v>35</v>
      </c>
      <c r="G44" s="316" t="s">
        <v>35</v>
      </c>
      <c r="H44" s="140" t="s">
        <v>35</v>
      </c>
      <c r="I44" s="172">
        <v>21652</v>
      </c>
      <c r="J44" s="135">
        <v>1459.6</v>
      </c>
      <c r="K44" s="135">
        <v>11439</v>
      </c>
      <c r="L44" s="139">
        <v>7605</v>
      </c>
      <c r="M44" s="66">
        <f>I44+J44+K44+L44</f>
        <v>42155.6</v>
      </c>
      <c r="N44" s="137" t="s">
        <v>35</v>
      </c>
      <c r="O44" s="315" t="s">
        <v>35</v>
      </c>
      <c r="P44" s="300"/>
      <c r="Q44" s="327"/>
    </row>
    <row r="45" spans="1:19" s="174" customFormat="1" ht="15.75" thickBot="1" x14ac:dyDescent="0.3">
      <c r="A45" s="55" t="s">
        <v>72</v>
      </c>
      <c r="B45" s="56"/>
      <c r="C45" s="282"/>
      <c r="D45" s="212"/>
      <c r="E45" s="142"/>
      <c r="F45" s="142"/>
      <c r="G45" s="142"/>
      <c r="H45" s="73"/>
      <c r="I45" s="214"/>
      <c r="J45" s="142"/>
      <c r="K45" s="142"/>
      <c r="L45" s="142"/>
      <c r="M45" s="73"/>
      <c r="N45" s="214"/>
      <c r="O45" s="240"/>
      <c r="P45" s="300"/>
      <c r="Q45" s="327"/>
    </row>
    <row r="46" spans="1:19" s="174" customFormat="1" ht="15.75" customHeight="1" x14ac:dyDescent="0.2">
      <c r="A46" s="61"/>
      <c r="B46" s="62" t="s">
        <v>2</v>
      </c>
      <c r="C46" s="284"/>
      <c r="D46" s="172"/>
      <c r="E46" s="139"/>
      <c r="F46" s="139"/>
      <c r="G46" s="218"/>
      <c r="H46" s="74"/>
      <c r="I46" s="172"/>
      <c r="J46" s="139"/>
      <c r="K46" s="139"/>
      <c r="L46" s="218"/>
      <c r="M46" s="74"/>
      <c r="N46" s="242"/>
      <c r="O46" s="235"/>
      <c r="P46" s="300"/>
      <c r="Q46" s="327"/>
    </row>
    <row r="47" spans="1:19" s="174" customFormat="1" ht="15.75" customHeight="1" x14ac:dyDescent="0.2">
      <c r="A47" s="59"/>
      <c r="B47" s="60"/>
      <c r="C47" s="279" t="s">
        <v>78</v>
      </c>
      <c r="D47" s="172">
        <v>9900</v>
      </c>
      <c r="E47" s="135">
        <v>1547.1</v>
      </c>
      <c r="F47" s="135">
        <v>11799</v>
      </c>
      <c r="G47" s="135">
        <v>7569</v>
      </c>
      <c r="H47" s="66">
        <f t="shared" ref="H47:H49" si="16">SUM(D47:G47)</f>
        <v>30815.1</v>
      </c>
      <c r="I47" s="172">
        <v>9900</v>
      </c>
      <c r="J47" s="135">
        <v>1637.2199999999998</v>
      </c>
      <c r="K47" s="135">
        <v>11439</v>
      </c>
      <c r="L47" s="135">
        <v>7605</v>
      </c>
      <c r="M47" s="66">
        <f>I47+J47+K47+L47</f>
        <v>30581.22</v>
      </c>
      <c r="N47" s="172">
        <f>M47-H47</f>
        <v>-233.87999999999738</v>
      </c>
      <c r="O47" s="237">
        <f>N47/H47</f>
        <v>-7.5897855272252044E-3</v>
      </c>
      <c r="P47" s="300"/>
      <c r="Q47" s="327"/>
      <c r="R47" s="300"/>
      <c r="S47" s="312"/>
    </row>
    <row r="48" spans="1:19" s="174" customFormat="1" ht="15.75" customHeight="1" x14ac:dyDescent="0.2">
      <c r="A48" s="59"/>
      <c r="B48" s="60"/>
      <c r="C48" s="130" t="s">
        <v>117</v>
      </c>
      <c r="D48" s="172">
        <v>11400</v>
      </c>
      <c r="E48" s="135">
        <v>1547.1</v>
      </c>
      <c r="F48" s="135">
        <v>11799</v>
      </c>
      <c r="G48" s="135">
        <v>7569</v>
      </c>
      <c r="H48" s="66">
        <f t="shared" si="16"/>
        <v>32315.1</v>
      </c>
      <c r="I48" s="172">
        <v>11400</v>
      </c>
      <c r="J48" s="135">
        <v>1637.2199999999998</v>
      </c>
      <c r="K48" s="135">
        <v>11439</v>
      </c>
      <c r="L48" s="135">
        <v>7605</v>
      </c>
      <c r="M48" s="66">
        <f>SUM(I48:L48)</f>
        <v>32081.22</v>
      </c>
      <c r="N48" s="172">
        <f t="shared" ref="N48:N49" si="17">M48-H48</f>
        <v>-233.87999999999738</v>
      </c>
      <c r="O48" s="237">
        <f t="shared" ref="O48:O49" si="18">N48/H48</f>
        <v>-7.2374834055904946E-3</v>
      </c>
      <c r="P48" s="300"/>
      <c r="Q48" s="327"/>
    </row>
    <row r="49" spans="1:18" s="174" customFormat="1" ht="15.75" customHeight="1" x14ac:dyDescent="0.2">
      <c r="A49" s="59"/>
      <c r="B49" s="60"/>
      <c r="C49" s="130" t="s">
        <v>84</v>
      </c>
      <c r="D49" s="109">
        <v>31890</v>
      </c>
      <c r="E49" s="110">
        <v>1547.1</v>
      </c>
      <c r="F49" s="110">
        <v>11799</v>
      </c>
      <c r="G49" s="110">
        <v>7569</v>
      </c>
      <c r="H49" s="71">
        <f t="shared" si="16"/>
        <v>52805.1</v>
      </c>
      <c r="I49" s="109">
        <v>31890</v>
      </c>
      <c r="J49" s="110">
        <v>1637.2199999999998</v>
      </c>
      <c r="K49" s="110">
        <v>11439</v>
      </c>
      <c r="L49" s="110">
        <v>7605</v>
      </c>
      <c r="M49" s="71">
        <f>SUM(I49:L49)</f>
        <v>52571.22</v>
      </c>
      <c r="N49" s="109">
        <f t="shared" si="17"/>
        <v>-233.87999999999738</v>
      </c>
      <c r="O49" s="238">
        <f t="shared" si="18"/>
        <v>-4.4291176420458893E-3</v>
      </c>
      <c r="P49" s="300"/>
      <c r="Q49" s="327"/>
      <c r="R49" s="300"/>
    </row>
    <row r="50" spans="1:18" s="174" customFormat="1" ht="15.75" customHeight="1" x14ac:dyDescent="0.2">
      <c r="A50" s="76"/>
      <c r="B50" s="77" t="s">
        <v>5</v>
      </c>
      <c r="C50" s="283"/>
      <c r="D50" s="172"/>
      <c r="E50" s="135"/>
      <c r="F50" s="135"/>
      <c r="G50" s="135"/>
      <c r="H50" s="66"/>
      <c r="I50" s="172"/>
      <c r="J50" s="135"/>
      <c r="K50" s="135"/>
      <c r="L50" s="135"/>
      <c r="M50" s="66"/>
      <c r="N50" s="172"/>
      <c r="O50" s="237"/>
      <c r="P50" s="300"/>
      <c r="Q50" s="327"/>
    </row>
    <row r="51" spans="1:18" s="174" customFormat="1" ht="15.75" customHeight="1" x14ac:dyDescent="0.2">
      <c r="A51" s="59"/>
      <c r="B51" s="60"/>
      <c r="C51" s="279" t="s">
        <v>8</v>
      </c>
      <c r="D51" s="172">
        <v>9048</v>
      </c>
      <c r="E51" s="135">
        <v>1415.1</v>
      </c>
      <c r="F51" s="135">
        <v>11799</v>
      </c>
      <c r="G51" s="135">
        <v>7569</v>
      </c>
      <c r="H51" s="66">
        <f t="shared" ref="H51:H58" si="19">SUM(D51:G51)</f>
        <v>29831.1</v>
      </c>
      <c r="I51" s="172">
        <v>9048</v>
      </c>
      <c r="J51" s="135">
        <v>1481.2199999999998</v>
      </c>
      <c r="K51" s="135">
        <v>11439</v>
      </c>
      <c r="L51" s="135">
        <v>7605</v>
      </c>
      <c r="M51" s="66">
        <f t="shared" ref="M51:M58" si="20">I51+J51+K51+L51</f>
        <v>29573.22</v>
      </c>
      <c r="N51" s="172">
        <f t="shared" ref="N51:N58" si="21">M51-H51</f>
        <v>-257.87999999999738</v>
      </c>
      <c r="O51" s="237">
        <f t="shared" ref="O51:O58" si="22">N51/H51</f>
        <v>-8.6446694892242451E-3</v>
      </c>
      <c r="P51" s="300"/>
      <c r="Q51" s="327"/>
    </row>
    <row r="52" spans="1:18" s="174" customFormat="1" ht="15.75" customHeight="1" x14ac:dyDescent="0.2">
      <c r="A52" s="59"/>
      <c r="B52" s="60"/>
      <c r="C52" s="207" t="s">
        <v>9</v>
      </c>
      <c r="D52" s="172">
        <v>11040</v>
      </c>
      <c r="E52" s="135">
        <v>1415.1</v>
      </c>
      <c r="F52" s="135">
        <v>11799</v>
      </c>
      <c r="G52" s="135">
        <v>7569</v>
      </c>
      <c r="H52" s="66">
        <f>SUM(D52:G52)</f>
        <v>31823.1</v>
      </c>
      <c r="I52" s="172">
        <v>11040</v>
      </c>
      <c r="J52" s="135">
        <v>1481.2199999999998</v>
      </c>
      <c r="K52" s="135">
        <v>11439</v>
      </c>
      <c r="L52" s="135">
        <v>7605</v>
      </c>
      <c r="M52" s="66">
        <f t="shared" si="20"/>
        <v>31565.22</v>
      </c>
      <c r="N52" s="172">
        <f t="shared" si="21"/>
        <v>-257.87999999999738</v>
      </c>
      <c r="O52" s="237">
        <f t="shared" si="22"/>
        <v>-8.1035474230982327E-3</v>
      </c>
      <c r="P52" s="300"/>
      <c r="Q52" s="327"/>
    </row>
    <row r="53" spans="1:18" s="174" customFormat="1" ht="15.75" customHeight="1" x14ac:dyDescent="0.2">
      <c r="A53" s="59"/>
      <c r="B53" s="60"/>
      <c r="C53" s="207" t="s">
        <v>118</v>
      </c>
      <c r="D53" s="172">
        <v>15024</v>
      </c>
      <c r="E53" s="135">
        <v>1415.1</v>
      </c>
      <c r="F53" s="135">
        <v>11799</v>
      </c>
      <c r="G53" s="135">
        <v>7569</v>
      </c>
      <c r="H53" s="66">
        <f t="shared" si="19"/>
        <v>35807.1</v>
      </c>
      <c r="I53" s="172">
        <v>15024</v>
      </c>
      <c r="J53" s="135">
        <v>1481.2199999999998</v>
      </c>
      <c r="K53" s="135">
        <v>11439</v>
      </c>
      <c r="L53" s="135">
        <v>7605</v>
      </c>
      <c r="M53" s="66">
        <f t="shared" si="20"/>
        <v>35549.22</v>
      </c>
      <c r="N53" s="172">
        <f t="shared" si="21"/>
        <v>-257.87999999999738</v>
      </c>
      <c r="O53" s="237">
        <f t="shared" si="22"/>
        <v>-7.2019236408421066E-3</v>
      </c>
      <c r="P53" s="300"/>
      <c r="Q53" s="327"/>
    </row>
    <row r="54" spans="1:18" s="174" customFormat="1" ht="15.75" customHeight="1" x14ac:dyDescent="0.2">
      <c r="A54" s="59"/>
      <c r="B54" s="60"/>
      <c r="C54" s="279" t="s">
        <v>23</v>
      </c>
      <c r="D54" s="172">
        <v>12624</v>
      </c>
      <c r="E54" s="135">
        <v>1415.1</v>
      </c>
      <c r="F54" s="135">
        <v>11799</v>
      </c>
      <c r="G54" s="135">
        <v>7569</v>
      </c>
      <c r="H54" s="66">
        <f t="shared" si="19"/>
        <v>33407.1</v>
      </c>
      <c r="I54" s="172">
        <v>12624</v>
      </c>
      <c r="J54" s="135">
        <v>1481.2199999999998</v>
      </c>
      <c r="K54" s="135">
        <v>11439</v>
      </c>
      <c r="L54" s="135">
        <v>7605</v>
      </c>
      <c r="M54" s="66">
        <f t="shared" si="20"/>
        <v>33149.22</v>
      </c>
      <c r="N54" s="172">
        <f t="shared" si="21"/>
        <v>-257.87999999999738</v>
      </c>
      <c r="O54" s="237">
        <f t="shared" si="22"/>
        <v>-7.7193171511444388E-3</v>
      </c>
      <c r="P54" s="300"/>
      <c r="Q54" s="327"/>
    </row>
    <row r="55" spans="1:18" s="174" customFormat="1" ht="15.75" customHeight="1" thickBot="1" x14ac:dyDescent="0.25">
      <c r="A55" s="78"/>
      <c r="B55" s="79"/>
      <c r="C55" s="285" t="s">
        <v>10</v>
      </c>
      <c r="D55" s="223">
        <v>11040</v>
      </c>
      <c r="E55" s="145">
        <v>1415.1</v>
      </c>
      <c r="F55" s="145">
        <v>11799</v>
      </c>
      <c r="G55" s="145">
        <v>7569</v>
      </c>
      <c r="H55" s="80">
        <f t="shared" si="19"/>
        <v>31823.1</v>
      </c>
      <c r="I55" s="223">
        <v>11040</v>
      </c>
      <c r="J55" s="145">
        <v>1481.2199999999998</v>
      </c>
      <c r="K55" s="145">
        <v>11439</v>
      </c>
      <c r="L55" s="145">
        <v>7605</v>
      </c>
      <c r="M55" s="80">
        <f t="shared" si="20"/>
        <v>31565.22</v>
      </c>
      <c r="N55" s="223">
        <f t="shared" si="21"/>
        <v>-257.87999999999738</v>
      </c>
      <c r="O55" s="239">
        <f t="shared" si="22"/>
        <v>-8.1035474230982327E-3</v>
      </c>
      <c r="P55" s="300"/>
      <c r="Q55" s="327"/>
    </row>
    <row r="56" spans="1:18" s="174" customFormat="1" ht="15.75" customHeight="1" x14ac:dyDescent="0.2">
      <c r="A56" s="59"/>
      <c r="B56" s="60"/>
      <c r="C56" s="279" t="s">
        <v>7</v>
      </c>
      <c r="D56" s="172">
        <v>9048</v>
      </c>
      <c r="E56" s="135">
        <v>1415.1</v>
      </c>
      <c r="F56" s="135">
        <v>11799</v>
      </c>
      <c r="G56" s="135">
        <v>7569</v>
      </c>
      <c r="H56" s="66">
        <f t="shared" si="19"/>
        <v>29831.1</v>
      </c>
      <c r="I56" s="172">
        <v>9048</v>
      </c>
      <c r="J56" s="135">
        <v>1481.2199999999998</v>
      </c>
      <c r="K56" s="135">
        <v>11439</v>
      </c>
      <c r="L56" s="135">
        <v>7605</v>
      </c>
      <c r="M56" s="66">
        <f t="shared" si="20"/>
        <v>29573.22</v>
      </c>
      <c r="N56" s="172">
        <f t="shared" si="21"/>
        <v>-257.87999999999738</v>
      </c>
      <c r="O56" s="237">
        <f t="shared" si="22"/>
        <v>-8.6446694892242451E-3</v>
      </c>
      <c r="P56" s="300"/>
      <c r="Q56" s="327"/>
    </row>
    <row r="57" spans="1:18" s="174" customFormat="1" ht="15.75" customHeight="1" x14ac:dyDescent="0.2">
      <c r="A57" s="59"/>
      <c r="B57" s="60"/>
      <c r="C57" s="207" t="s">
        <v>40</v>
      </c>
      <c r="D57" s="172">
        <v>19392</v>
      </c>
      <c r="E57" s="135">
        <v>1415.1</v>
      </c>
      <c r="F57" s="135">
        <v>11799</v>
      </c>
      <c r="G57" s="135">
        <v>7569</v>
      </c>
      <c r="H57" s="66">
        <f t="shared" si="19"/>
        <v>40175.1</v>
      </c>
      <c r="I57" s="172">
        <v>19392</v>
      </c>
      <c r="J57" s="135">
        <v>1481.2199999999998</v>
      </c>
      <c r="K57" s="135">
        <v>11439</v>
      </c>
      <c r="L57" s="135">
        <v>7605</v>
      </c>
      <c r="M57" s="66">
        <f t="shared" si="20"/>
        <v>39917.22</v>
      </c>
      <c r="N57" s="172">
        <f t="shared" si="21"/>
        <v>-257.87999999999738</v>
      </c>
      <c r="O57" s="237">
        <f t="shared" si="22"/>
        <v>-6.4189012597354426E-3</v>
      </c>
      <c r="P57" s="300"/>
      <c r="Q57" s="327"/>
    </row>
    <row r="58" spans="1:18" s="174" customFormat="1" ht="15.75" customHeight="1" thickBot="1" x14ac:dyDescent="0.25">
      <c r="A58" s="78"/>
      <c r="B58" s="79"/>
      <c r="C58" s="285" t="s">
        <v>102</v>
      </c>
      <c r="D58" s="223">
        <v>15024</v>
      </c>
      <c r="E58" s="145">
        <v>1415.1</v>
      </c>
      <c r="F58" s="145">
        <v>11799</v>
      </c>
      <c r="G58" s="145">
        <v>7569</v>
      </c>
      <c r="H58" s="80">
        <f t="shared" si="19"/>
        <v>35807.1</v>
      </c>
      <c r="I58" s="223">
        <v>15024</v>
      </c>
      <c r="J58" s="145">
        <v>1481.2199999999998</v>
      </c>
      <c r="K58" s="145">
        <v>11439</v>
      </c>
      <c r="L58" s="145">
        <v>7605</v>
      </c>
      <c r="M58" s="80">
        <f t="shared" si="20"/>
        <v>35549.22</v>
      </c>
      <c r="N58" s="223">
        <f t="shared" si="21"/>
        <v>-257.87999999999738</v>
      </c>
      <c r="O58" s="239">
        <f t="shared" si="22"/>
        <v>-7.2019236408421066E-3</v>
      </c>
      <c r="P58" s="300"/>
      <c r="Q58" s="327"/>
    </row>
    <row r="59" spans="1:18" s="174" customFormat="1" ht="18" thickBot="1" x14ac:dyDescent="0.3">
      <c r="A59" s="81" t="s">
        <v>71</v>
      </c>
      <c r="B59" s="82"/>
      <c r="C59" s="286"/>
      <c r="D59" s="224"/>
      <c r="E59" s="225"/>
      <c r="F59" s="225"/>
      <c r="G59" s="225"/>
      <c r="H59" s="226"/>
      <c r="I59" s="227"/>
      <c r="J59" s="225"/>
      <c r="K59" s="225"/>
      <c r="L59" s="225"/>
      <c r="M59" s="226"/>
      <c r="N59" s="227"/>
      <c r="O59" s="243"/>
      <c r="P59" s="300"/>
      <c r="Q59" s="327"/>
    </row>
    <row r="60" spans="1:18" s="157" customFormat="1" ht="15.75" customHeight="1" x14ac:dyDescent="0.2">
      <c r="A60" s="83"/>
      <c r="B60" s="84" t="s">
        <v>2</v>
      </c>
      <c r="C60" s="287"/>
      <c r="D60" s="228"/>
      <c r="E60" s="229"/>
      <c r="F60" s="229"/>
      <c r="G60" s="164"/>
      <c r="H60" s="230"/>
      <c r="I60" s="228"/>
      <c r="J60" s="229"/>
      <c r="K60" s="229"/>
      <c r="L60" s="164"/>
      <c r="M60" s="230"/>
      <c r="N60" s="228"/>
      <c r="O60" s="230"/>
      <c r="P60" s="300"/>
      <c r="Q60" s="327"/>
    </row>
    <row r="61" spans="1:18" s="157" customFormat="1" ht="15.75" customHeight="1" x14ac:dyDescent="0.2">
      <c r="A61" s="85"/>
      <c r="B61" s="72"/>
      <c r="C61" s="207" t="s">
        <v>13</v>
      </c>
      <c r="D61" s="135">
        <v>13110</v>
      </c>
      <c r="E61" s="135">
        <v>223.39999999999998</v>
      </c>
      <c r="F61" s="135">
        <v>11799</v>
      </c>
      <c r="G61" s="135">
        <v>7299</v>
      </c>
      <c r="H61" s="66">
        <f t="shared" ref="H61:H62" si="23">SUM(D61:G61)</f>
        <v>32431.4</v>
      </c>
      <c r="I61" s="135">
        <v>13110</v>
      </c>
      <c r="J61" s="135">
        <v>223.39999999999998</v>
      </c>
      <c r="K61" s="135">
        <v>11439</v>
      </c>
      <c r="L61" s="135">
        <v>7605</v>
      </c>
      <c r="M61" s="66">
        <f>I61+J61+K61+L61</f>
        <v>32377.4</v>
      </c>
      <c r="N61" s="172">
        <f>M61-H61</f>
        <v>-54</v>
      </c>
      <c r="O61" s="237">
        <f>N61/H61</f>
        <v>-1.6650530041872999E-3</v>
      </c>
      <c r="P61" s="300"/>
      <c r="Q61" s="327"/>
    </row>
    <row r="62" spans="1:18" s="157" customFormat="1" ht="15.75" customHeight="1" x14ac:dyDescent="0.2">
      <c r="A62" s="86"/>
      <c r="B62" s="70"/>
      <c r="C62" s="288" t="s">
        <v>36</v>
      </c>
      <c r="D62" s="110">
        <v>12000</v>
      </c>
      <c r="E62" s="110">
        <v>223.39999999999998</v>
      </c>
      <c r="F62" s="110">
        <v>11799</v>
      </c>
      <c r="G62" s="110">
        <v>7299</v>
      </c>
      <c r="H62" s="71">
        <f t="shared" si="23"/>
        <v>31321.4</v>
      </c>
      <c r="I62" s="110">
        <v>12000</v>
      </c>
      <c r="J62" s="110">
        <v>223.39999999999998</v>
      </c>
      <c r="K62" s="110">
        <v>11439</v>
      </c>
      <c r="L62" s="110">
        <v>7605</v>
      </c>
      <c r="M62" s="71">
        <f>I62+J62+K62+L62</f>
        <v>31267.4</v>
      </c>
      <c r="N62" s="109">
        <f>M62-H62</f>
        <v>-54</v>
      </c>
      <c r="O62" s="238">
        <f>N62/H62</f>
        <v>-1.724060865733971E-3</v>
      </c>
      <c r="P62" s="300"/>
      <c r="Q62" s="327"/>
    </row>
    <row r="63" spans="1:18" s="157" customFormat="1" ht="15.75" customHeight="1" x14ac:dyDescent="0.2">
      <c r="A63" s="85"/>
      <c r="B63" s="72" t="s">
        <v>5</v>
      </c>
      <c r="C63" s="207"/>
      <c r="D63" s="172"/>
      <c r="E63" s="135"/>
      <c r="F63" s="135"/>
      <c r="G63" s="135"/>
      <c r="H63" s="66"/>
      <c r="I63" s="172"/>
      <c r="J63" s="135"/>
      <c r="K63" s="135"/>
      <c r="L63" s="135"/>
      <c r="M63" s="66"/>
      <c r="N63" s="172"/>
      <c r="O63" s="237"/>
      <c r="P63" s="300"/>
      <c r="Q63" s="327"/>
    </row>
    <row r="64" spans="1:18" s="157" customFormat="1" ht="15.75" customHeight="1" x14ac:dyDescent="0.2">
      <c r="A64" s="85"/>
      <c r="B64" s="72"/>
      <c r="C64" s="207" t="s">
        <v>53</v>
      </c>
      <c r="D64" s="172">
        <v>11856</v>
      </c>
      <c r="E64" s="135">
        <v>223.39999999999998</v>
      </c>
      <c r="F64" s="135">
        <v>11799</v>
      </c>
      <c r="G64" s="135">
        <v>7299</v>
      </c>
      <c r="H64" s="66">
        <f t="shared" ref="H64:H78" si="24">SUM(D64:G64)</f>
        <v>31177.4</v>
      </c>
      <c r="I64" s="172">
        <v>12216</v>
      </c>
      <c r="J64" s="135">
        <v>223.39999999999998</v>
      </c>
      <c r="K64" s="135">
        <v>11439</v>
      </c>
      <c r="L64" s="135">
        <v>7605</v>
      </c>
      <c r="M64" s="66">
        <f t="shared" ref="M64:M78" si="25">I64+J64+K64+L64</f>
        <v>31483.4</v>
      </c>
      <c r="N64" s="172">
        <f t="shared" ref="N64:N77" si="26">M64-H64</f>
        <v>306</v>
      </c>
      <c r="O64" s="237">
        <f t="shared" ref="O64:O77" si="27">N64/H64</f>
        <v>9.8148017474196051E-3</v>
      </c>
      <c r="P64" s="300"/>
      <c r="Q64" s="327"/>
    </row>
    <row r="65" spans="1:17" s="157" customFormat="1" ht="15.75" customHeight="1" x14ac:dyDescent="0.2">
      <c r="A65" s="85"/>
      <c r="B65" s="72"/>
      <c r="C65" s="207" t="s">
        <v>54</v>
      </c>
      <c r="D65" s="172">
        <v>10991.999999999998</v>
      </c>
      <c r="E65" s="135">
        <v>223.39999999999998</v>
      </c>
      <c r="F65" s="135">
        <v>11799</v>
      </c>
      <c r="G65" s="135">
        <v>7299</v>
      </c>
      <c r="H65" s="66">
        <f t="shared" si="24"/>
        <v>30313.399999999998</v>
      </c>
      <c r="I65" s="172">
        <v>11544</v>
      </c>
      <c r="J65" s="135">
        <v>223.39999999999998</v>
      </c>
      <c r="K65" s="135">
        <v>11439</v>
      </c>
      <c r="L65" s="135">
        <v>7605</v>
      </c>
      <c r="M65" s="66">
        <f t="shared" si="25"/>
        <v>30811.4</v>
      </c>
      <c r="N65" s="172">
        <f t="shared" ref="N65:N66" si="28">M65-H65</f>
        <v>498.00000000000364</v>
      </c>
      <c r="O65" s="237">
        <f t="shared" ref="O65:O66" si="29">N65/H65</f>
        <v>1.642837820897701E-2</v>
      </c>
      <c r="P65" s="300"/>
      <c r="Q65" s="327"/>
    </row>
    <row r="66" spans="1:17" s="157" customFormat="1" ht="15.75" customHeight="1" x14ac:dyDescent="0.2">
      <c r="A66" s="85"/>
      <c r="B66" s="72"/>
      <c r="C66" s="207" t="s">
        <v>55</v>
      </c>
      <c r="D66" s="172">
        <v>13224</v>
      </c>
      <c r="E66" s="135">
        <v>223.39999999999998</v>
      </c>
      <c r="F66" s="135">
        <v>11799</v>
      </c>
      <c r="G66" s="135">
        <v>7299</v>
      </c>
      <c r="H66" s="66">
        <f t="shared" si="24"/>
        <v>32545.4</v>
      </c>
      <c r="I66" s="172">
        <v>13752</v>
      </c>
      <c r="J66" s="135">
        <v>223.39999999999998</v>
      </c>
      <c r="K66" s="135">
        <v>11439</v>
      </c>
      <c r="L66" s="135">
        <v>7605</v>
      </c>
      <c r="M66" s="66">
        <f t="shared" si="25"/>
        <v>33019.4</v>
      </c>
      <c r="N66" s="172">
        <f t="shared" si="28"/>
        <v>474</v>
      </c>
      <c r="O66" s="237">
        <f t="shared" si="29"/>
        <v>1.4564270219447294E-2</v>
      </c>
      <c r="P66" s="300"/>
      <c r="Q66" s="327"/>
    </row>
    <row r="67" spans="1:17" s="157" customFormat="1" ht="15.75" customHeight="1" x14ac:dyDescent="0.2">
      <c r="A67" s="85"/>
      <c r="B67" s="72"/>
      <c r="C67" s="279" t="s">
        <v>31</v>
      </c>
      <c r="D67" s="172">
        <v>19415.999999999996</v>
      </c>
      <c r="E67" s="135">
        <v>223.39999999999998</v>
      </c>
      <c r="F67" s="135">
        <v>11799</v>
      </c>
      <c r="G67" s="135">
        <v>7299</v>
      </c>
      <c r="H67" s="66">
        <f t="shared" si="24"/>
        <v>38737.399999999994</v>
      </c>
      <c r="I67" s="172">
        <v>19991.999999999996</v>
      </c>
      <c r="J67" s="135">
        <v>223.39999999999998</v>
      </c>
      <c r="K67" s="135">
        <v>11439</v>
      </c>
      <c r="L67" s="135">
        <v>7605</v>
      </c>
      <c r="M67" s="66">
        <f t="shared" si="25"/>
        <v>39259.399999999994</v>
      </c>
      <c r="N67" s="172">
        <f t="shared" si="26"/>
        <v>522</v>
      </c>
      <c r="O67" s="237">
        <f t="shared" si="27"/>
        <v>1.3475349403935218E-2</v>
      </c>
      <c r="P67" s="300"/>
      <c r="Q67" s="327"/>
    </row>
    <row r="68" spans="1:17" s="157" customFormat="1" ht="15.75" customHeight="1" x14ac:dyDescent="0.2">
      <c r="A68" s="85"/>
      <c r="B68" s="72"/>
      <c r="C68" s="279" t="s">
        <v>32</v>
      </c>
      <c r="D68" s="172">
        <v>11784.000000000002</v>
      </c>
      <c r="E68" s="135">
        <v>223.39999999999998</v>
      </c>
      <c r="F68" s="135">
        <v>11799</v>
      </c>
      <c r="G68" s="135">
        <v>7299</v>
      </c>
      <c r="H68" s="66">
        <f t="shared" si="24"/>
        <v>31105.4</v>
      </c>
      <c r="I68" s="172">
        <v>12132.000000000002</v>
      </c>
      <c r="J68" s="135">
        <v>223.39999999999998</v>
      </c>
      <c r="K68" s="135">
        <v>11439</v>
      </c>
      <c r="L68" s="135">
        <v>7605</v>
      </c>
      <c r="M68" s="66">
        <f t="shared" si="25"/>
        <v>31399.4</v>
      </c>
      <c r="N68" s="172">
        <f t="shared" si="26"/>
        <v>294</v>
      </c>
      <c r="O68" s="237">
        <f t="shared" si="27"/>
        <v>9.4517350685090051E-3</v>
      </c>
      <c r="P68" s="300"/>
      <c r="Q68" s="327"/>
    </row>
    <row r="69" spans="1:17" s="157" customFormat="1" ht="15.75" customHeight="1" x14ac:dyDescent="0.2">
      <c r="A69" s="85"/>
      <c r="B69" s="72"/>
      <c r="C69" s="207" t="s">
        <v>37</v>
      </c>
      <c r="D69" s="172">
        <v>11784.000000000002</v>
      </c>
      <c r="E69" s="135">
        <v>223.39999999999998</v>
      </c>
      <c r="F69" s="135">
        <v>11799</v>
      </c>
      <c r="G69" s="135">
        <v>7299</v>
      </c>
      <c r="H69" s="66">
        <f t="shared" si="24"/>
        <v>31105.4</v>
      </c>
      <c r="I69" s="172">
        <v>12132.000000000002</v>
      </c>
      <c r="J69" s="135">
        <v>223.39999999999998</v>
      </c>
      <c r="K69" s="135">
        <v>11439</v>
      </c>
      <c r="L69" s="135">
        <v>7605</v>
      </c>
      <c r="M69" s="66">
        <f t="shared" si="25"/>
        <v>31399.4</v>
      </c>
      <c r="N69" s="172">
        <f t="shared" si="26"/>
        <v>294</v>
      </c>
      <c r="O69" s="237">
        <f t="shared" si="27"/>
        <v>9.4517350685090051E-3</v>
      </c>
      <c r="P69" s="300"/>
      <c r="Q69" s="327"/>
    </row>
    <row r="70" spans="1:17" s="157" customFormat="1" ht="15.75" customHeight="1" x14ac:dyDescent="0.2">
      <c r="A70" s="85"/>
      <c r="B70" s="72"/>
      <c r="C70" s="207" t="s">
        <v>38</v>
      </c>
      <c r="D70" s="172">
        <v>12864</v>
      </c>
      <c r="E70" s="135">
        <v>223.39999999999998</v>
      </c>
      <c r="F70" s="135">
        <v>11799</v>
      </c>
      <c r="G70" s="135">
        <v>7299</v>
      </c>
      <c r="H70" s="66">
        <f t="shared" si="24"/>
        <v>32185.4</v>
      </c>
      <c r="I70" s="172">
        <v>13248</v>
      </c>
      <c r="J70" s="135">
        <v>223.39999999999998</v>
      </c>
      <c r="K70" s="135">
        <v>11439</v>
      </c>
      <c r="L70" s="135">
        <v>7605</v>
      </c>
      <c r="M70" s="66">
        <f t="shared" si="25"/>
        <v>32515.4</v>
      </c>
      <c r="N70" s="172">
        <f t="shared" si="26"/>
        <v>330</v>
      </c>
      <c r="O70" s="237">
        <f t="shared" si="27"/>
        <v>1.0253096124329664E-2</v>
      </c>
      <c r="P70" s="300"/>
      <c r="Q70" s="327"/>
    </row>
    <row r="71" spans="1:17" s="157" customFormat="1" ht="15.75" customHeight="1" x14ac:dyDescent="0.2">
      <c r="A71" s="85"/>
      <c r="B71" s="72"/>
      <c r="C71" s="279" t="s">
        <v>21</v>
      </c>
      <c r="D71" s="172">
        <v>16272</v>
      </c>
      <c r="E71" s="135">
        <v>223.39999999999998</v>
      </c>
      <c r="F71" s="135">
        <v>11799</v>
      </c>
      <c r="G71" s="135">
        <v>7299</v>
      </c>
      <c r="H71" s="66">
        <f t="shared" si="24"/>
        <v>35593.4</v>
      </c>
      <c r="I71" s="172">
        <v>16752</v>
      </c>
      <c r="J71" s="135">
        <v>223.39999999999998</v>
      </c>
      <c r="K71" s="135">
        <v>11439</v>
      </c>
      <c r="L71" s="135">
        <v>7605</v>
      </c>
      <c r="M71" s="66">
        <f t="shared" si="25"/>
        <v>36019.4</v>
      </c>
      <c r="N71" s="172">
        <f t="shared" si="26"/>
        <v>426</v>
      </c>
      <c r="O71" s="237">
        <f t="shared" si="27"/>
        <v>1.1968511016087252E-2</v>
      </c>
      <c r="P71" s="300"/>
      <c r="Q71" s="327"/>
    </row>
    <row r="72" spans="1:17" s="157" customFormat="1" ht="15.75" customHeight="1" x14ac:dyDescent="0.2">
      <c r="A72" s="85"/>
      <c r="B72" s="72"/>
      <c r="C72" s="279" t="s">
        <v>39</v>
      </c>
      <c r="D72" s="172">
        <v>17976</v>
      </c>
      <c r="E72" s="135">
        <v>223.39999999999998</v>
      </c>
      <c r="F72" s="135">
        <v>11799</v>
      </c>
      <c r="G72" s="135">
        <v>7299</v>
      </c>
      <c r="H72" s="66">
        <f t="shared" si="24"/>
        <v>37297.4</v>
      </c>
      <c r="I72" s="172">
        <v>18696</v>
      </c>
      <c r="J72" s="135">
        <v>223.39999999999998</v>
      </c>
      <c r="K72" s="135">
        <v>11439</v>
      </c>
      <c r="L72" s="135">
        <v>7605</v>
      </c>
      <c r="M72" s="66">
        <f t="shared" si="25"/>
        <v>37963.4</v>
      </c>
      <c r="N72" s="172">
        <f t="shared" si="26"/>
        <v>666</v>
      </c>
      <c r="O72" s="237">
        <f t="shared" si="27"/>
        <v>1.7856472569133506E-2</v>
      </c>
      <c r="P72" s="300"/>
      <c r="Q72" s="327"/>
    </row>
    <row r="73" spans="1:17" s="157" customFormat="1" ht="15.75" customHeight="1" x14ac:dyDescent="0.2">
      <c r="A73" s="85"/>
      <c r="B73" s="72"/>
      <c r="C73" s="279" t="s">
        <v>74</v>
      </c>
      <c r="D73" s="172">
        <v>16080</v>
      </c>
      <c r="E73" s="135">
        <v>223.39999999999998</v>
      </c>
      <c r="F73" s="135">
        <v>11799</v>
      </c>
      <c r="G73" s="135">
        <v>7299</v>
      </c>
      <c r="H73" s="66">
        <f t="shared" si="24"/>
        <v>35401.4</v>
      </c>
      <c r="I73" s="172">
        <v>16559.999999999996</v>
      </c>
      <c r="J73" s="135">
        <v>223.39999999999998</v>
      </c>
      <c r="K73" s="135">
        <v>11439</v>
      </c>
      <c r="L73" s="135">
        <v>7605</v>
      </c>
      <c r="M73" s="66">
        <f t="shared" si="25"/>
        <v>35827.399999999994</v>
      </c>
      <c r="N73" s="172">
        <f t="shared" si="26"/>
        <v>425.99999999999272</v>
      </c>
      <c r="O73" s="237">
        <f t="shared" si="27"/>
        <v>1.2033422407023245E-2</v>
      </c>
      <c r="P73" s="300"/>
      <c r="Q73" s="327"/>
    </row>
    <row r="74" spans="1:17" s="157" customFormat="1" ht="15.75" customHeight="1" x14ac:dyDescent="0.2">
      <c r="A74" s="85"/>
      <c r="B74" s="72"/>
      <c r="C74" s="279" t="s">
        <v>41</v>
      </c>
      <c r="D74" s="172">
        <v>15624</v>
      </c>
      <c r="E74" s="135">
        <v>223.39999999999998</v>
      </c>
      <c r="F74" s="135">
        <v>11799</v>
      </c>
      <c r="G74" s="135">
        <v>7299</v>
      </c>
      <c r="H74" s="66">
        <f t="shared" si="24"/>
        <v>34945.4</v>
      </c>
      <c r="I74" s="172">
        <v>16415.999999999996</v>
      </c>
      <c r="J74" s="135">
        <v>223.39999999999998</v>
      </c>
      <c r="K74" s="135">
        <v>11439</v>
      </c>
      <c r="L74" s="135">
        <v>7605</v>
      </c>
      <c r="M74" s="66">
        <f t="shared" si="25"/>
        <v>35683.399999999994</v>
      </c>
      <c r="N74" s="172">
        <f t="shared" si="26"/>
        <v>737.99999999999272</v>
      </c>
      <c r="O74" s="237">
        <f t="shared" si="27"/>
        <v>2.1118659394369292E-2</v>
      </c>
      <c r="P74" s="300"/>
      <c r="Q74" s="327"/>
    </row>
    <row r="75" spans="1:17" s="157" customFormat="1" ht="15.75" customHeight="1" x14ac:dyDescent="0.2">
      <c r="A75" s="85"/>
      <c r="B75" s="72"/>
      <c r="C75" s="207" t="s">
        <v>33</v>
      </c>
      <c r="D75" s="172">
        <v>16560</v>
      </c>
      <c r="E75" s="135">
        <v>223.39999999999998</v>
      </c>
      <c r="F75" s="135">
        <v>11799</v>
      </c>
      <c r="G75" s="135">
        <v>7299</v>
      </c>
      <c r="H75" s="66">
        <f t="shared" si="24"/>
        <v>35881.4</v>
      </c>
      <c r="I75" s="172">
        <v>17064</v>
      </c>
      <c r="J75" s="135">
        <v>223.39999999999998</v>
      </c>
      <c r="K75" s="135">
        <v>11439</v>
      </c>
      <c r="L75" s="135">
        <v>7605</v>
      </c>
      <c r="M75" s="66">
        <f t="shared" si="25"/>
        <v>36331.4</v>
      </c>
      <c r="N75" s="172">
        <f t="shared" si="26"/>
        <v>450</v>
      </c>
      <c r="O75" s="237">
        <f t="shared" si="27"/>
        <v>1.2541316671032903E-2</v>
      </c>
      <c r="P75" s="300"/>
      <c r="Q75" s="327"/>
    </row>
    <row r="76" spans="1:17" s="157" customFormat="1" ht="15.75" customHeight="1" x14ac:dyDescent="0.2">
      <c r="A76" s="85"/>
      <c r="B76" s="72"/>
      <c r="C76" s="207" t="s">
        <v>34</v>
      </c>
      <c r="D76" s="172">
        <v>15480</v>
      </c>
      <c r="E76" s="135">
        <v>223.39999999999998</v>
      </c>
      <c r="F76" s="135">
        <v>11799</v>
      </c>
      <c r="G76" s="135">
        <v>7299</v>
      </c>
      <c r="H76" s="66">
        <f t="shared" si="24"/>
        <v>34801.4</v>
      </c>
      <c r="I76" s="172">
        <v>15936.000000000004</v>
      </c>
      <c r="J76" s="135">
        <v>223.39999999999998</v>
      </c>
      <c r="K76" s="135">
        <v>11439</v>
      </c>
      <c r="L76" s="135">
        <v>7605</v>
      </c>
      <c r="M76" s="66">
        <f t="shared" si="25"/>
        <v>35203.4</v>
      </c>
      <c r="N76" s="172">
        <f t="shared" si="26"/>
        <v>402</v>
      </c>
      <c r="O76" s="237">
        <f t="shared" si="27"/>
        <v>1.1551259432091811E-2</v>
      </c>
      <c r="P76" s="300"/>
      <c r="Q76" s="327"/>
    </row>
    <row r="77" spans="1:17" s="157" customFormat="1" ht="16.5" x14ac:dyDescent="0.2">
      <c r="A77" s="85"/>
      <c r="B77" s="72"/>
      <c r="C77" s="207" t="s">
        <v>125</v>
      </c>
      <c r="D77" s="135">
        <v>3060</v>
      </c>
      <c r="E77" s="135">
        <v>223.39999999999998</v>
      </c>
      <c r="F77" s="135">
        <v>11799</v>
      </c>
      <c r="G77" s="135">
        <v>7299</v>
      </c>
      <c r="H77" s="66">
        <f t="shared" si="24"/>
        <v>22381.4</v>
      </c>
      <c r="I77" s="135">
        <v>3186</v>
      </c>
      <c r="J77" s="135">
        <v>223.39999999999998</v>
      </c>
      <c r="K77" s="135">
        <v>11439</v>
      </c>
      <c r="L77" s="135">
        <v>7605</v>
      </c>
      <c r="M77" s="66">
        <f t="shared" si="25"/>
        <v>22453.4</v>
      </c>
      <c r="N77" s="172">
        <f t="shared" si="26"/>
        <v>72</v>
      </c>
      <c r="O77" s="237">
        <f t="shared" si="27"/>
        <v>3.2169569374569953E-3</v>
      </c>
      <c r="P77" s="300"/>
      <c r="Q77" s="327"/>
    </row>
    <row r="78" spans="1:17" s="157" customFormat="1" ht="14.25" x14ac:dyDescent="0.2">
      <c r="A78" s="158"/>
      <c r="B78" s="72"/>
      <c r="C78" s="288" t="s">
        <v>127</v>
      </c>
      <c r="D78" s="110">
        <v>13500</v>
      </c>
      <c r="E78" s="110">
        <v>223.39999999999998</v>
      </c>
      <c r="F78" s="110">
        <v>11799</v>
      </c>
      <c r="G78" s="110">
        <v>7299</v>
      </c>
      <c r="H78" s="71">
        <f t="shared" si="24"/>
        <v>32821.4</v>
      </c>
      <c r="I78" s="110">
        <v>13914</v>
      </c>
      <c r="J78" s="110">
        <v>223.39999999999998</v>
      </c>
      <c r="K78" s="110">
        <v>11439</v>
      </c>
      <c r="L78" s="110">
        <v>7605</v>
      </c>
      <c r="M78" s="71">
        <f t="shared" si="25"/>
        <v>33181.4</v>
      </c>
      <c r="N78" s="109">
        <f t="shared" ref="N78" si="30">M78-H78</f>
        <v>360</v>
      </c>
      <c r="O78" s="238">
        <f t="shared" ref="O78" si="31">N78/H78</f>
        <v>1.0968453508991085E-2</v>
      </c>
      <c r="P78" s="300"/>
      <c r="Q78" s="327"/>
    </row>
    <row r="79" spans="1:17" s="175" customFormat="1" ht="15.75" customHeight="1" x14ac:dyDescent="0.2">
      <c r="A79" s="88"/>
      <c r="B79" s="89" t="s">
        <v>11</v>
      </c>
      <c r="C79" s="289"/>
      <c r="D79" s="172"/>
      <c r="E79" s="135"/>
      <c r="F79" s="135"/>
      <c r="G79" s="135"/>
      <c r="H79" s="66"/>
      <c r="I79" s="172"/>
      <c r="J79" s="135"/>
      <c r="K79" s="135"/>
      <c r="L79" s="135"/>
      <c r="M79" s="66"/>
      <c r="N79" s="172"/>
      <c r="O79" s="237"/>
      <c r="P79" s="300"/>
      <c r="Q79" s="327"/>
    </row>
    <row r="80" spans="1:17" s="157" customFormat="1" ht="15.75" customHeight="1" x14ac:dyDescent="0.2">
      <c r="A80" s="85"/>
      <c r="B80" s="72"/>
      <c r="C80" s="207" t="s">
        <v>108</v>
      </c>
      <c r="D80" s="172">
        <v>40348.1</v>
      </c>
      <c r="E80" s="135">
        <v>223.39999999999998</v>
      </c>
      <c r="F80" s="135">
        <v>11799</v>
      </c>
      <c r="G80" s="135">
        <v>7299</v>
      </c>
      <c r="H80" s="66">
        <f t="shared" ref="H80:H85" si="32">SUM(D80:G80)</f>
        <v>59669.5</v>
      </c>
      <c r="I80" s="172">
        <v>41155</v>
      </c>
      <c r="J80" s="135">
        <v>223.39999999999998</v>
      </c>
      <c r="K80" s="135">
        <v>11439</v>
      </c>
      <c r="L80" s="135">
        <v>7605</v>
      </c>
      <c r="M80" s="66">
        <f t="shared" ref="M80:M85" si="33">I80+J80+K80+L80</f>
        <v>60422.400000000001</v>
      </c>
      <c r="N80" s="172">
        <f>M80-H80</f>
        <v>752.90000000000146</v>
      </c>
      <c r="O80" s="237">
        <f>N80/H80</f>
        <v>1.2617836583179035E-2</v>
      </c>
      <c r="P80" s="300"/>
      <c r="Q80" s="327"/>
    </row>
    <row r="81" spans="1:17" s="157" customFormat="1" ht="15.75" customHeight="1" x14ac:dyDescent="0.2">
      <c r="A81" s="85"/>
      <c r="B81" s="72"/>
      <c r="C81" s="207" t="s">
        <v>27</v>
      </c>
      <c r="D81" s="172">
        <v>38783</v>
      </c>
      <c r="E81" s="135">
        <v>223.39999999999998</v>
      </c>
      <c r="F81" s="135">
        <v>11799</v>
      </c>
      <c r="G81" s="135">
        <v>7299</v>
      </c>
      <c r="H81" s="66">
        <f t="shared" si="32"/>
        <v>58104.4</v>
      </c>
      <c r="I81" s="172">
        <v>40140</v>
      </c>
      <c r="J81" s="135">
        <v>223.39999999999998</v>
      </c>
      <c r="K81" s="135">
        <v>11439</v>
      </c>
      <c r="L81" s="135">
        <v>7605</v>
      </c>
      <c r="M81" s="66">
        <f t="shared" si="33"/>
        <v>59407.4</v>
      </c>
      <c r="N81" s="172">
        <f>M81-H81</f>
        <v>1303</v>
      </c>
      <c r="O81" s="237">
        <f>N81/H81</f>
        <v>2.2425151967837204E-2</v>
      </c>
      <c r="P81" s="300"/>
      <c r="Q81" s="327"/>
    </row>
    <row r="82" spans="1:17" s="157" customFormat="1" ht="15.75" customHeight="1" x14ac:dyDescent="0.2">
      <c r="A82" s="85"/>
      <c r="B82" s="72"/>
      <c r="C82" s="207" t="s">
        <v>28</v>
      </c>
      <c r="D82" s="172">
        <v>12768</v>
      </c>
      <c r="E82" s="135">
        <v>223.39999999999998</v>
      </c>
      <c r="F82" s="135">
        <v>11799</v>
      </c>
      <c r="G82" s="135">
        <v>7299</v>
      </c>
      <c r="H82" s="66">
        <f t="shared" si="32"/>
        <v>32089.4</v>
      </c>
      <c r="I82" s="172">
        <v>13152</v>
      </c>
      <c r="J82" s="135">
        <v>223.39999999999998</v>
      </c>
      <c r="K82" s="135">
        <v>11439</v>
      </c>
      <c r="L82" s="135">
        <v>7605</v>
      </c>
      <c r="M82" s="66">
        <f t="shared" si="33"/>
        <v>32419.4</v>
      </c>
      <c r="N82" s="172">
        <f>M82-H82</f>
        <v>330</v>
      </c>
      <c r="O82" s="237">
        <f>N82/H82</f>
        <v>1.0283769718349361E-2</v>
      </c>
      <c r="P82" s="300"/>
      <c r="Q82" s="327"/>
    </row>
    <row r="83" spans="1:17" s="157" customFormat="1" ht="15.75" customHeight="1" x14ac:dyDescent="0.2">
      <c r="A83" s="85"/>
      <c r="B83" s="72"/>
      <c r="C83" s="207" t="s">
        <v>24</v>
      </c>
      <c r="D83" s="172">
        <v>16560</v>
      </c>
      <c r="E83" s="135">
        <v>223.39999999999998</v>
      </c>
      <c r="F83" s="135">
        <v>11799</v>
      </c>
      <c r="G83" s="135">
        <v>7299</v>
      </c>
      <c r="H83" s="66">
        <f t="shared" si="32"/>
        <v>35881.4</v>
      </c>
      <c r="I83" s="172">
        <v>17064</v>
      </c>
      <c r="J83" s="135">
        <v>223.39999999999998</v>
      </c>
      <c r="K83" s="135">
        <v>11439</v>
      </c>
      <c r="L83" s="135">
        <v>7605</v>
      </c>
      <c r="M83" s="66">
        <f t="shared" si="33"/>
        <v>36331.4</v>
      </c>
      <c r="N83" s="172">
        <f>M83-H83</f>
        <v>450</v>
      </c>
      <c r="O83" s="237">
        <f>N83/H83</f>
        <v>1.2541316671032903E-2</v>
      </c>
      <c r="P83" s="300"/>
      <c r="Q83" s="327"/>
    </row>
    <row r="84" spans="1:17" s="157" customFormat="1" ht="15.75" customHeight="1" x14ac:dyDescent="0.2">
      <c r="A84" s="85"/>
      <c r="B84" s="72"/>
      <c r="C84" s="207" t="s">
        <v>92</v>
      </c>
      <c r="D84" s="172">
        <v>18322.5</v>
      </c>
      <c r="E84" s="135">
        <v>223.39999999999998</v>
      </c>
      <c r="F84" s="135">
        <v>11799</v>
      </c>
      <c r="G84" s="135">
        <v>7299</v>
      </c>
      <c r="H84" s="66">
        <f>SUM(D84:G84)</f>
        <v>37643.9</v>
      </c>
      <c r="I84" s="172">
        <v>19239</v>
      </c>
      <c r="J84" s="135">
        <v>223.39999999999998</v>
      </c>
      <c r="K84" s="135">
        <v>11439</v>
      </c>
      <c r="L84" s="135">
        <v>7605</v>
      </c>
      <c r="M84" s="66">
        <f t="shared" si="33"/>
        <v>38506.400000000001</v>
      </c>
      <c r="N84" s="172">
        <f t="shared" ref="N84" si="34">M84-H84</f>
        <v>862.5</v>
      </c>
      <c r="O84" s="237">
        <f t="shared" ref="O84" si="35">N84/H84</f>
        <v>2.2912078716604813E-2</v>
      </c>
      <c r="P84" s="300"/>
      <c r="Q84" s="327"/>
    </row>
    <row r="85" spans="1:17" s="157" customFormat="1" ht="15.75" customHeight="1" thickBot="1" x14ac:dyDescent="0.25">
      <c r="A85" s="90"/>
      <c r="B85" s="91"/>
      <c r="C85" s="290" t="s">
        <v>29</v>
      </c>
      <c r="D85" s="223">
        <v>31375</v>
      </c>
      <c r="E85" s="145">
        <v>223.39999999999998</v>
      </c>
      <c r="F85" s="145">
        <v>11799</v>
      </c>
      <c r="G85" s="145">
        <v>7299</v>
      </c>
      <c r="H85" s="80">
        <f t="shared" si="32"/>
        <v>50696.4</v>
      </c>
      <c r="I85" s="223">
        <v>32470</v>
      </c>
      <c r="J85" s="145">
        <v>223.39999999999998</v>
      </c>
      <c r="K85" s="145">
        <v>11439</v>
      </c>
      <c r="L85" s="145">
        <v>7605</v>
      </c>
      <c r="M85" s="80">
        <f t="shared" si="33"/>
        <v>51737.4</v>
      </c>
      <c r="N85" s="223">
        <f>M85-H85</f>
        <v>1041</v>
      </c>
      <c r="O85" s="239">
        <f>N85/H85</f>
        <v>2.0534002414372619E-2</v>
      </c>
      <c r="P85" s="300"/>
      <c r="Q85" s="327"/>
    </row>
    <row r="86" spans="1:17" s="4" customFormat="1" ht="21.75" customHeight="1" x14ac:dyDescent="0.25">
      <c r="A86" s="3"/>
      <c r="B86" s="5" t="s">
        <v>19</v>
      </c>
      <c r="C86" s="3"/>
      <c r="D86" s="17"/>
      <c r="E86" s="2"/>
      <c r="F86" s="2"/>
      <c r="G86" s="2"/>
      <c r="H86" s="2"/>
      <c r="I86" s="2"/>
      <c r="J86" s="2"/>
      <c r="K86" s="2"/>
      <c r="L86" s="2"/>
      <c r="M86" s="2"/>
      <c r="N86" s="2"/>
      <c r="O86" s="6"/>
      <c r="Q86" s="327"/>
    </row>
    <row r="87" spans="1:17" s="7" customFormat="1" ht="12.75" customHeight="1" x14ac:dyDescent="0.2">
      <c r="A87" s="10"/>
      <c r="B87" s="10"/>
      <c r="C87" s="36" t="s">
        <v>57</v>
      </c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106"/>
      <c r="Q87" s="327"/>
    </row>
    <row r="88" spans="1:17" s="7" customFormat="1" ht="12.75" customHeight="1" x14ac:dyDescent="0.2">
      <c r="A88" s="10"/>
      <c r="B88" s="10"/>
      <c r="C88" s="35" t="s">
        <v>42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8"/>
      <c r="Q88" s="327"/>
    </row>
    <row r="89" spans="1:17" s="7" customFormat="1" ht="14.25" x14ac:dyDescent="0.2">
      <c r="C89" s="328" t="s">
        <v>73</v>
      </c>
      <c r="D89" s="328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Q89" s="327"/>
    </row>
    <row r="90" spans="1:17" s="7" customFormat="1" ht="12.75" customHeight="1" x14ac:dyDescent="0.2">
      <c r="C90" s="39" t="s">
        <v>58</v>
      </c>
      <c r="D90" s="40"/>
      <c r="E90" s="40"/>
      <c r="F90" s="40"/>
      <c r="G90" s="40"/>
      <c r="H90" s="41"/>
      <c r="I90" s="40"/>
      <c r="J90" s="40"/>
      <c r="K90" s="40"/>
      <c r="L90" s="40"/>
      <c r="M90" s="41"/>
      <c r="N90" s="40"/>
      <c r="O90" s="41"/>
      <c r="Q90" s="327"/>
    </row>
    <row r="91" spans="1:17" s="7" customFormat="1" ht="12" customHeight="1" x14ac:dyDescent="0.2">
      <c r="C91" s="331" t="s">
        <v>98</v>
      </c>
      <c r="D91" s="331"/>
      <c r="E91" s="331"/>
      <c r="F91" s="331"/>
      <c r="G91" s="331"/>
      <c r="H91" s="331"/>
      <c r="I91" s="331"/>
      <c r="J91" s="331"/>
      <c r="K91" s="331"/>
      <c r="L91" s="331"/>
      <c r="M91" s="331"/>
      <c r="N91" s="331"/>
      <c r="O91" s="331"/>
      <c r="Q91" s="327"/>
    </row>
    <row r="92" spans="1:17" ht="12.75" customHeight="1" x14ac:dyDescent="0.2">
      <c r="C92" s="42" t="s">
        <v>43</v>
      </c>
      <c r="D92" s="40"/>
      <c r="E92" s="40"/>
      <c r="F92" s="40"/>
      <c r="G92" s="40"/>
      <c r="H92" s="41"/>
      <c r="I92" s="40"/>
      <c r="J92" s="40"/>
      <c r="K92" s="40"/>
      <c r="L92" s="40"/>
      <c r="M92" s="41"/>
      <c r="N92" s="40"/>
      <c r="O92" s="41"/>
      <c r="Q92" s="327"/>
    </row>
    <row r="93" spans="1:17" ht="14.25" x14ac:dyDescent="0.2">
      <c r="C93" s="171" t="s">
        <v>121</v>
      </c>
      <c r="D93" s="171"/>
      <c r="E93" s="171"/>
      <c r="F93" s="171"/>
      <c r="G93" s="171"/>
      <c r="H93" s="171"/>
      <c r="I93" s="171"/>
      <c r="J93" s="171"/>
      <c r="K93" s="171"/>
      <c r="L93" s="171"/>
      <c r="M93" s="159"/>
      <c r="N93" s="159"/>
      <c r="O93" s="159"/>
      <c r="Q93" s="327"/>
    </row>
    <row r="94" spans="1:17" ht="27.75" customHeight="1" x14ac:dyDescent="0.2">
      <c r="C94" s="337" t="s">
        <v>100</v>
      </c>
      <c r="D94" s="337"/>
      <c r="E94" s="337"/>
      <c r="F94" s="337"/>
      <c r="G94" s="337"/>
      <c r="H94" s="337"/>
      <c r="I94" s="337"/>
      <c r="J94" s="337"/>
      <c r="K94" s="337"/>
      <c r="L94" s="337"/>
      <c r="M94" s="337"/>
      <c r="N94" s="337"/>
      <c r="O94" s="337"/>
      <c r="Q94" s="327"/>
    </row>
    <row r="95" spans="1:17" ht="14.25" x14ac:dyDescent="0.2">
      <c r="C95" s="35" t="s">
        <v>60</v>
      </c>
      <c r="Q95" s="327"/>
    </row>
    <row r="96" spans="1:17" ht="35.25" customHeight="1" x14ac:dyDescent="0.2">
      <c r="C96" s="328"/>
      <c r="D96" s="328"/>
      <c r="E96" s="328"/>
      <c r="F96" s="328"/>
      <c r="G96" s="328"/>
      <c r="H96" s="328"/>
      <c r="I96" s="328"/>
      <c r="J96" s="328"/>
      <c r="K96" s="328"/>
      <c r="L96" s="328"/>
    </row>
    <row r="97" spans="3:15" x14ac:dyDescent="0.2">
      <c r="M97" s="8"/>
      <c r="N97" s="8"/>
      <c r="O97" s="8"/>
    </row>
    <row r="98" spans="3:15" x14ac:dyDescent="0.2">
      <c r="L98" s="107"/>
      <c r="M98" s="105"/>
      <c r="N98" s="8"/>
      <c r="O98" s="8"/>
    </row>
    <row r="99" spans="3:15" x14ac:dyDescent="0.2">
      <c r="M99" s="105"/>
      <c r="N99" s="8"/>
      <c r="O99" s="8"/>
    </row>
    <row r="100" spans="3:15" x14ac:dyDescent="0.2">
      <c r="M100" s="105"/>
      <c r="N100" s="8"/>
      <c r="O100" s="8"/>
    </row>
    <row r="101" spans="3:15" x14ac:dyDescent="0.2">
      <c r="N101" s="8"/>
      <c r="O101" s="8"/>
    </row>
    <row r="102" spans="3:15" x14ac:dyDescent="0.2">
      <c r="N102" s="8"/>
      <c r="O102" s="8"/>
    </row>
    <row r="103" spans="3:15" x14ac:dyDescent="0.2">
      <c r="M103" s="8"/>
      <c r="N103" s="8"/>
      <c r="O103" s="8"/>
    </row>
    <row r="104" spans="3:15" x14ac:dyDescent="0.2">
      <c r="C104" s="134"/>
      <c r="M104" s="8"/>
      <c r="N104" s="8"/>
      <c r="O104" s="8"/>
    </row>
    <row r="105" spans="3:15" x14ac:dyDescent="0.2">
      <c r="M105" s="8"/>
      <c r="N105" s="8"/>
      <c r="O105" s="12"/>
    </row>
    <row r="106" spans="3:15" x14ac:dyDescent="0.2">
      <c r="M106" s="8"/>
      <c r="N106" s="8"/>
      <c r="O106" s="8"/>
    </row>
  </sheetData>
  <mergeCells count="8">
    <mergeCell ref="C96:L96"/>
    <mergeCell ref="N4:O4"/>
    <mergeCell ref="C91:O91"/>
    <mergeCell ref="C89:O89"/>
    <mergeCell ref="D5:H5"/>
    <mergeCell ref="I5:M5"/>
    <mergeCell ref="N5:O5"/>
    <mergeCell ref="C94:O94"/>
  </mergeCells>
  <phoneticPr fontId="0" type="noConversion"/>
  <printOptions horizontalCentered="1"/>
  <pageMargins left="0.25" right="0.25" top="0.75" bottom="0.75" header="0.3" footer="0.3"/>
  <pageSetup scale="59" fitToHeight="2" orientation="landscape" r:id="rId1"/>
  <headerFooter alignWithMargins="0"/>
  <rowBreaks count="1" manualBreakCount="1">
    <brk id="5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view="pageBreakPreview" topLeftCell="A53" zoomScale="80" zoomScaleNormal="80" zoomScaleSheetLayoutView="80" workbookViewId="0">
      <selection activeCell="A58" sqref="A58:O58"/>
    </sheetView>
  </sheetViews>
  <sheetFormatPr defaultColWidth="9.140625" defaultRowHeight="12.75" x14ac:dyDescent="0.2"/>
  <cols>
    <col min="1" max="1" width="2" style="9" customWidth="1"/>
    <col min="2" max="2" width="2.28515625" style="9" customWidth="1"/>
    <col min="3" max="3" width="60" style="9" customWidth="1"/>
    <col min="4" max="4" width="11" style="116" customWidth="1"/>
    <col min="5" max="7" width="10.7109375" style="116" customWidth="1"/>
    <col min="8" max="8" width="10.7109375" style="117" customWidth="1"/>
    <col min="9" max="9" width="12.5703125" style="9" customWidth="1"/>
    <col min="10" max="10" width="13.42578125" style="9" bestFit="1" customWidth="1"/>
    <col min="11" max="11" width="12.5703125" style="9" bestFit="1" customWidth="1"/>
    <col min="12" max="12" width="10.85546875" style="9" customWidth="1"/>
    <col min="13" max="13" width="12.5703125" style="11" bestFit="1" customWidth="1"/>
    <col min="14" max="14" width="10.85546875" style="9" customWidth="1"/>
    <col min="15" max="15" width="10.85546875" style="11" customWidth="1"/>
    <col min="16" max="17" width="9.140625" style="9"/>
    <col min="18" max="18" width="12.140625" style="9" customWidth="1"/>
    <col min="19" max="19" width="12" style="9" customWidth="1"/>
    <col min="20" max="16384" width="9.140625" style="9"/>
  </cols>
  <sheetData>
    <row r="1" spans="1:18" ht="18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8" ht="18" x14ac:dyDescent="0.25">
      <c r="A2" s="43" t="s">
        <v>122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8" ht="18.75" thickBot="1" x14ac:dyDescent="0.3">
      <c r="A3" s="44" t="s">
        <v>85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8" s="1" customFormat="1" ht="15.75" x14ac:dyDescent="0.25">
      <c r="A4" s="92"/>
      <c r="B4" s="93"/>
      <c r="C4" s="93"/>
      <c r="D4" s="305"/>
      <c r="E4" s="94"/>
      <c r="F4" s="94"/>
      <c r="G4" s="94"/>
      <c r="H4" s="306"/>
      <c r="I4" s="305"/>
      <c r="J4" s="94"/>
      <c r="K4" s="94"/>
      <c r="L4" s="94"/>
      <c r="M4" s="306"/>
      <c r="N4" s="338" t="s">
        <v>1</v>
      </c>
      <c r="O4" s="339"/>
    </row>
    <row r="5" spans="1:18" s="1" customFormat="1" ht="16.5" thickBot="1" x14ac:dyDescent="0.3">
      <c r="A5" s="95"/>
      <c r="B5" s="96"/>
      <c r="C5" s="96"/>
      <c r="D5" s="332" t="s">
        <v>107</v>
      </c>
      <c r="E5" s="333"/>
      <c r="F5" s="333"/>
      <c r="G5" s="333"/>
      <c r="H5" s="334"/>
      <c r="I5" s="332" t="s">
        <v>124</v>
      </c>
      <c r="J5" s="335"/>
      <c r="K5" s="333"/>
      <c r="L5" s="333"/>
      <c r="M5" s="334"/>
      <c r="N5" s="341" t="s">
        <v>17</v>
      </c>
      <c r="O5" s="342"/>
    </row>
    <row r="6" spans="1:18" s="120" customFormat="1" ht="15.75" x14ac:dyDescent="0.25">
      <c r="A6" s="118"/>
      <c r="B6" s="119"/>
      <c r="C6" s="119"/>
      <c r="D6" s="308" t="s">
        <v>106</v>
      </c>
      <c r="E6" s="308" t="s">
        <v>106</v>
      </c>
      <c r="F6" s="308" t="s">
        <v>106</v>
      </c>
      <c r="G6" s="308" t="s">
        <v>106</v>
      </c>
      <c r="H6" s="308" t="s">
        <v>106</v>
      </c>
      <c r="I6" s="308" t="s">
        <v>123</v>
      </c>
      <c r="J6" s="308" t="s">
        <v>123</v>
      </c>
      <c r="K6" s="308" t="s">
        <v>123</v>
      </c>
      <c r="L6" s="308" t="s">
        <v>123</v>
      </c>
      <c r="M6" s="308" t="s">
        <v>123</v>
      </c>
      <c r="N6" s="97" t="s">
        <v>14</v>
      </c>
      <c r="O6" s="98" t="s">
        <v>15</v>
      </c>
    </row>
    <row r="7" spans="1:18" s="1" customFormat="1" ht="18" thickBot="1" x14ac:dyDescent="0.3">
      <c r="A7" s="99" t="s">
        <v>0</v>
      </c>
      <c r="B7" s="100"/>
      <c r="C7" s="100"/>
      <c r="D7" s="309" t="s">
        <v>67</v>
      </c>
      <c r="E7" s="309" t="s">
        <v>68</v>
      </c>
      <c r="F7" s="309" t="s">
        <v>69</v>
      </c>
      <c r="G7" s="309" t="s">
        <v>70</v>
      </c>
      <c r="H7" s="310" t="s">
        <v>16</v>
      </c>
      <c r="I7" s="309" t="s">
        <v>67</v>
      </c>
      <c r="J7" s="309" t="s">
        <v>68</v>
      </c>
      <c r="K7" s="309" t="s">
        <v>69</v>
      </c>
      <c r="L7" s="309" t="s">
        <v>70</v>
      </c>
      <c r="M7" s="310" t="s">
        <v>16</v>
      </c>
      <c r="N7" s="97" t="s">
        <v>1</v>
      </c>
      <c r="O7" s="101" t="s">
        <v>1</v>
      </c>
    </row>
    <row r="8" spans="1:18" s="174" customFormat="1" ht="15.75" thickBot="1" x14ac:dyDescent="0.3">
      <c r="A8" s="55" t="s">
        <v>12</v>
      </c>
      <c r="B8" s="56"/>
      <c r="C8" s="57"/>
      <c r="D8" s="176"/>
      <c r="E8" s="108"/>
      <c r="F8" s="108"/>
      <c r="G8" s="108"/>
      <c r="H8" s="177"/>
      <c r="I8" s="57"/>
      <c r="J8" s="56"/>
      <c r="K8" s="56"/>
      <c r="L8" s="56"/>
      <c r="M8" s="178"/>
      <c r="N8" s="57"/>
      <c r="O8" s="58"/>
    </row>
    <row r="9" spans="1:18" s="174" customFormat="1" ht="15.75" customHeight="1" x14ac:dyDescent="0.2">
      <c r="A9" s="59"/>
      <c r="B9" s="60" t="s">
        <v>109</v>
      </c>
      <c r="C9" s="60"/>
      <c r="D9" s="199"/>
      <c r="E9" s="196"/>
      <c r="F9" s="196"/>
      <c r="G9" s="196"/>
      <c r="H9" s="198"/>
      <c r="I9" s="199"/>
      <c r="J9" s="196"/>
      <c r="K9" s="196"/>
      <c r="L9" s="196"/>
      <c r="M9" s="244"/>
      <c r="N9" s="199"/>
      <c r="O9" s="198"/>
    </row>
    <row r="10" spans="1:18" s="174" customFormat="1" ht="15.75" customHeight="1" x14ac:dyDescent="0.2">
      <c r="A10" s="59"/>
      <c r="B10" s="60"/>
      <c r="C10" s="60" t="s">
        <v>20</v>
      </c>
      <c r="D10" s="201">
        <v>5364</v>
      </c>
      <c r="E10" s="245">
        <v>1582.48</v>
      </c>
      <c r="F10" s="249">
        <v>14778</v>
      </c>
      <c r="G10" s="248">
        <v>3649.5</v>
      </c>
      <c r="H10" s="209">
        <f>SUM(D10:G10)</f>
        <v>25373.98</v>
      </c>
      <c r="I10" s="201">
        <v>5364</v>
      </c>
      <c r="J10" s="245">
        <v>1570.6000000000001</v>
      </c>
      <c r="K10" s="249">
        <v>15220</v>
      </c>
      <c r="L10" s="248">
        <v>3802.5</v>
      </c>
      <c r="M10" s="249">
        <f>I10+J10+K10+L10</f>
        <v>25957.1</v>
      </c>
      <c r="N10" s="201">
        <f>M10-H10</f>
        <v>583.11999999999898</v>
      </c>
      <c r="O10" s="202">
        <f>N10/H10</f>
        <v>2.2981022291339356E-2</v>
      </c>
      <c r="R10" s="322"/>
    </row>
    <row r="11" spans="1:18" s="174" customFormat="1" ht="15.75" customHeight="1" x14ac:dyDescent="0.2">
      <c r="A11" s="59"/>
      <c r="B11" s="60"/>
      <c r="C11" s="125" t="s">
        <v>47</v>
      </c>
      <c r="D11" s="201">
        <v>6228</v>
      </c>
      <c r="E11" s="245">
        <v>1582.48</v>
      </c>
      <c r="F11" s="249">
        <v>14778</v>
      </c>
      <c r="G11" s="248">
        <v>3649.5</v>
      </c>
      <c r="H11" s="269">
        <f t="shared" ref="H11:H30" si="0">SUM(D11:G11)</f>
        <v>26237.98</v>
      </c>
      <c r="I11" s="201">
        <v>6228</v>
      </c>
      <c r="J11" s="245">
        <v>1570.6000000000001</v>
      </c>
      <c r="K11" s="249">
        <v>15220</v>
      </c>
      <c r="L11" s="248">
        <v>3802.5</v>
      </c>
      <c r="M11" s="249">
        <f t="shared" ref="M11:M30" si="1">I11+J11+K11+L11</f>
        <v>26821.1</v>
      </c>
      <c r="N11" s="201">
        <f>M11-H11</f>
        <v>583.11999999999898</v>
      </c>
      <c r="O11" s="202">
        <f>N11/H11</f>
        <v>2.2224271837999687E-2</v>
      </c>
    </row>
    <row r="12" spans="1:18" s="174" customFormat="1" ht="15.75" customHeight="1" x14ac:dyDescent="0.2">
      <c r="A12" s="59"/>
      <c r="B12" s="60"/>
      <c r="C12" s="60" t="s">
        <v>3</v>
      </c>
      <c r="D12" s="201">
        <v>8016</v>
      </c>
      <c r="E12" s="245">
        <v>1582.48</v>
      </c>
      <c r="F12" s="249">
        <v>14778</v>
      </c>
      <c r="G12" s="248">
        <v>3649.5</v>
      </c>
      <c r="H12" s="209">
        <f t="shared" si="0"/>
        <v>28025.98</v>
      </c>
      <c r="I12" s="201">
        <v>8016</v>
      </c>
      <c r="J12" s="245">
        <v>1570.6000000000001</v>
      </c>
      <c r="K12" s="249">
        <v>15220</v>
      </c>
      <c r="L12" s="248">
        <v>3802.5</v>
      </c>
      <c r="M12" s="249">
        <f t="shared" si="1"/>
        <v>28609.1</v>
      </c>
      <c r="N12" s="201">
        <f t="shared" ref="N12:N13" si="2">M12-H12</f>
        <v>583.11999999999898</v>
      </c>
      <c r="O12" s="202">
        <f t="shared" ref="O12:O13" si="3">N12/H12</f>
        <v>2.0806408910589352E-2</v>
      </c>
    </row>
    <row r="13" spans="1:18" s="174" customFormat="1" ht="15.75" customHeight="1" x14ac:dyDescent="0.2">
      <c r="A13" s="59"/>
      <c r="B13" s="60"/>
      <c r="C13" s="60" t="s">
        <v>4</v>
      </c>
      <c r="D13" s="201">
        <v>7092</v>
      </c>
      <c r="E13" s="245">
        <v>1582.48</v>
      </c>
      <c r="F13" s="249">
        <v>14778</v>
      </c>
      <c r="G13" s="248">
        <v>3649.5</v>
      </c>
      <c r="H13" s="209">
        <f t="shared" si="0"/>
        <v>27101.98</v>
      </c>
      <c r="I13" s="201">
        <v>7092</v>
      </c>
      <c r="J13" s="245">
        <v>1570.6000000000001</v>
      </c>
      <c r="K13" s="249">
        <v>15220</v>
      </c>
      <c r="L13" s="248">
        <v>3802.5</v>
      </c>
      <c r="M13" s="249">
        <f t="shared" si="1"/>
        <v>27685.1</v>
      </c>
      <c r="N13" s="201">
        <f t="shared" si="2"/>
        <v>583.11999999999898</v>
      </c>
      <c r="O13" s="202">
        <f t="shared" si="3"/>
        <v>2.1515771172438285E-2</v>
      </c>
    </row>
    <row r="14" spans="1:18" s="174" customFormat="1" ht="15.75" customHeight="1" x14ac:dyDescent="0.2">
      <c r="A14" s="68"/>
      <c r="B14" s="69"/>
      <c r="C14" s="69" t="s">
        <v>46</v>
      </c>
      <c r="D14" s="147">
        <v>5544</v>
      </c>
      <c r="E14" s="246">
        <v>1582.48</v>
      </c>
      <c r="F14" s="246">
        <v>14778</v>
      </c>
      <c r="G14" s="270">
        <v>3649.5</v>
      </c>
      <c r="H14" s="271">
        <f t="shared" si="0"/>
        <v>25553.98</v>
      </c>
      <c r="I14" s="147">
        <v>5544</v>
      </c>
      <c r="J14" s="246">
        <v>1570.6000000000001</v>
      </c>
      <c r="K14" s="246">
        <v>15220</v>
      </c>
      <c r="L14" s="270">
        <v>3802.5</v>
      </c>
      <c r="M14" s="187">
        <f t="shared" si="1"/>
        <v>26137.1</v>
      </c>
      <c r="N14" s="147">
        <f>M14-H14</f>
        <v>583.11999999999898</v>
      </c>
      <c r="O14" s="206">
        <f>N14/H14</f>
        <v>2.2819145980391274E-2</v>
      </c>
    </row>
    <row r="15" spans="1:18" s="174" customFormat="1" ht="15.75" customHeight="1" x14ac:dyDescent="0.2">
      <c r="A15" s="76"/>
      <c r="B15" s="77" t="s">
        <v>5</v>
      </c>
      <c r="C15" s="77"/>
      <c r="D15" s="201"/>
      <c r="E15" s="245"/>
      <c r="F15" s="249"/>
      <c r="G15" s="248"/>
      <c r="H15" s="209"/>
      <c r="I15" s="201"/>
      <c r="J15" s="245"/>
      <c r="K15" s="249"/>
      <c r="L15" s="248"/>
      <c r="M15" s="249"/>
      <c r="N15" s="201"/>
      <c r="O15" s="202"/>
    </row>
    <row r="16" spans="1:18" s="174" customFormat="1" ht="15.75" customHeight="1" x14ac:dyDescent="0.2">
      <c r="A16" s="59"/>
      <c r="B16" s="60"/>
      <c r="C16" s="125" t="s">
        <v>20</v>
      </c>
      <c r="D16" s="201">
        <v>5913</v>
      </c>
      <c r="E16" s="245">
        <v>1540.48</v>
      </c>
      <c r="F16" s="249">
        <v>11799</v>
      </c>
      <c r="G16" s="248">
        <v>3649.5</v>
      </c>
      <c r="H16" s="209">
        <f t="shared" si="0"/>
        <v>22901.98</v>
      </c>
      <c r="I16" s="201">
        <v>5913</v>
      </c>
      <c r="J16" s="245">
        <v>1528.6000000000001</v>
      </c>
      <c r="K16" s="249">
        <v>11439</v>
      </c>
      <c r="L16" s="248">
        <v>3802.5</v>
      </c>
      <c r="M16" s="249">
        <f t="shared" si="1"/>
        <v>22683.1</v>
      </c>
      <c r="N16" s="201">
        <f t="shared" ref="N16:N17" si="4">M16-H16</f>
        <v>-218.88000000000102</v>
      </c>
      <c r="O16" s="202">
        <f t="shared" ref="O16:O32" si="5">N16/H16</f>
        <v>-9.5572522550452423E-3</v>
      </c>
    </row>
    <row r="17" spans="1:19" s="174" customFormat="1" ht="15.75" customHeight="1" x14ac:dyDescent="0.2">
      <c r="A17" s="59"/>
      <c r="B17" s="60"/>
      <c r="C17" s="127" t="s">
        <v>47</v>
      </c>
      <c r="D17" s="201">
        <v>6750</v>
      </c>
      <c r="E17" s="245">
        <v>1540.48</v>
      </c>
      <c r="F17" s="249">
        <v>11799</v>
      </c>
      <c r="G17" s="248">
        <v>3649.5</v>
      </c>
      <c r="H17" s="269">
        <f t="shared" si="0"/>
        <v>23738.98</v>
      </c>
      <c r="I17" s="201">
        <v>6750</v>
      </c>
      <c r="J17" s="245">
        <v>1528.6000000000001</v>
      </c>
      <c r="K17" s="249">
        <v>11439</v>
      </c>
      <c r="L17" s="248">
        <v>3802.5</v>
      </c>
      <c r="M17" s="249">
        <f t="shared" si="1"/>
        <v>23520.1</v>
      </c>
      <c r="N17" s="201">
        <f t="shared" si="4"/>
        <v>-218.88000000000102</v>
      </c>
      <c r="O17" s="202">
        <f t="shared" si="5"/>
        <v>-9.2202782090890605E-3</v>
      </c>
      <c r="R17" s="322"/>
      <c r="S17" s="322"/>
    </row>
    <row r="18" spans="1:19" s="174" customFormat="1" ht="15.75" customHeight="1" x14ac:dyDescent="0.2">
      <c r="A18" s="59"/>
      <c r="B18" s="60"/>
      <c r="C18" s="127" t="s">
        <v>93</v>
      </c>
      <c r="D18" s="201">
        <v>8586</v>
      </c>
      <c r="E18" s="245">
        <v>1540.48</v>
      </c>
      <c r="F18" s="249">
        <v>11799</v>
      </c>
      <c r="G18" s="248">
        <v>3649.5</v>
      </c>
      <c r="H18" s="209">
        <f t="shared" si="0"/>
        <v>25574.98</v>
      </c>
      <c r="I18" s="201">
        <v>8586</v>
      </c>
      <c r="J18" s="245">
        <v>1528.6000000000001</v>
      </c>
      <c r="K18" s="249">
        <v>11439</v>
      </c>
      <c r="L18" s="248">
        <v>3802.5</v>
      </c>
      <c r="M18" s="249">
        <f t="shared" si="1"/>
        <v>25356.1</v>
      </c>
      <c r="N18" s="201">
        <f t="shared" ref="N18:N22" si="6">M18-H18</f>
        <v>-218.88000000000102</v>
      </c>
      <c r="O18" s="202">
        <f t="shared" ref="O18:O22" si="7">N18/H18</f>
        <v>-8.5583644640191709E-3</v>
      </c>
      <c r="R18" s="322"/>
    </row>
    <row r="19" spans="1:19" s="174" customFormat="1" ht="15.75" customHeight="1" x14ac:dyDescent="0.2">
      <c r="A19" s="59"/>
      <c r="B19" s="60"/>
      <c r="C19" s="127" t="s">
        <v>49</v>
      </c>
      <c r="D19" s="201">
        <v>9477</v>
      </c>
      <c r="E19" s="245">
        <v>1540.48</v>
      </c>
      <c r="F19" s="249">
        <v>11799</v>
      </c>
      <c r="G19" s="248">
        <v>3649.5</v>
      </c>
      <c r="H19" s="209">
        <f t="shared" si="0"/>
        <v>26465.98</v>
      </c>
      <c r="I19" s="201">
        <v>9477</v>
      </c>
      <c r="J19" s="245">
        <v>1528.6000000000001</v>
      </c>
      <c r="K19" s="249">
        <v>11439</v>
      </c>
      <c r="L19" s="248">
        <v>3802.5</v>
      </c>
      <c r="M19" s="249">
        <f t="shared" si="1"/>
        <v>26247.1</v>
      </c>
      <c r="N19" s="201">
        <f t="shared" si="6"/>
        <v>-218.88000000000102</v>
      </c>
      <c r="O19" s="202">
        <f t="shared" si="7"/>
        <v>-8.2702397568501541E-3</v>
      </c>
    </row>
    <row r="20" spans="1:19" s="174" customFormat="1" ht="15.75" customHeight="1" x14ac:dyDescent="0.2">
      <c r="A20" s="59"/>
      <c r="B20" s="60"/>
      <c r="C20" s="127" t="s">
        <v>50</v>
      </c>
      <c r="D20" s="201">
        <v>8433</v>
      </c>
      <c r="E20" s="245">
        <v>1540.48</v>
      </c>
      <c r="F20" s="249">
        <v>11799</v>
      </c>
      <c r="G20" s="248">
        <v>3649.5</v>
      </c>
      <c r="H20" s="209">
        <f t="shared" si="0"/>
        <v>25421.98</v>
      </c>
      <c r="I20" s="201">
        <v>8433</v>
      </c>
      <c r="J20" s="245">
        <v>1528.6000000000001</v>
      </c>
      <c r="K20" s="249">
        <v>11439</v>
      </c>
      <c r="L20" s="248">
        <v>3802.5</v>
      </c>
      <c r="M20" s="249">
        <f t="shared" si="1"/>
        <v>25203.1</v>
      </c>
      <c r="N20" s="201">
        <f t="shared" si="6"/>
        <v>-218.88000000000102</v>
      </c>
      <c r="O20" s="202">
        <f t="shared" si="7"/>
        <v>-8.60987224441216E-3</v>
      </c>
    </row>
    <row r="21" spans="1:19" s="174" customFormat="1" ht="15.75" customHeight="1" x14ac:dyDescent="0.2">
      <c r="A21" s="59"/>
      <c r="B21" s="60"/>
      <c r="C21" s="125" t="s">
        <v>90</v>
      </c>
      <c r="D21" s="201">
        <v>7686</v>
      </c>
      <c r="E21" s="245">
        <v>1540.48</v>
      </c>
      <c r="F21" s="249">
        <v>11799</v>
      </c>
      <c r="G21" s="248">
        <v>3649.5</v>
      </c>
      <c r="H21" s="209">
        <f t="shared" si="0"/>
        <v>24674.98</v>
      </c>
      <c r="I21" s="201">
        <v>7686</v>
      </c>
      <c r="J21" s="245">
        <v>1528.6000000000001</v>
      </c>
      <c r="K21" s="249">
        <v>11439</v>
      </c>
      <c r="L21" s="248">
        <v>3802.5</v>
      </c>
      <c r="M21" s="249">
        <f t="shared" si="1"/>
        <v>24456.1</v>
      </c>
      <c r="N21" s="201">
        <f t="shared" si="6"/>
        <v>-218.88000000000102</v>
      </c>
      <c r="O21" s="202">
        <f t="shared" si="7"/>
        <v>-8.8705239072129349E-3</v>
      </c>
    </row>
    <row r="22" spans="1:19" s="174" customFormat="1" ht="15.75" customHeight="1" x14ac:dyDescent="0.2">
      <c r="A22" s="59"/>
      <c r="B22" s="60"/>
      <c r="C22" s="127" t="s">
        <v>94</v>
      </c>
      <c r="D22" s="201">
        <v>10026</v>
      </c>
      <c r="E22" s="245">
        <v>1540.48</v>
      </c>
      <c r="F22" s="249">
        <v>11799</v>
      </c>
      <c r="G22" s="248">
        <v>3649.5</v>
      </c>
      <c r="H22" s="209">
        <f t="shared" si="0"/>
        <v>27014.98</v>
      </c>
      <c r="I22" s="201">
        <v>10026</v>
      </c>
      <c r="J22" s="245">
        <v>1528.6000000000001</v>
      </c>
      <c r="K22" s="249">
        <v>11439</v>
      </c>
      <c r="L22" s="248">
        <v>3802.5</v>
      </c>
      <c r="M22" s="249">
        <f t="shared" si="1"/>
        <v>26796.1</v>
      </c>
      <c r="N22" s="201">
        <f t="shared" si="6"/>
        <v>-218.88000000000102</v>
      </c>
      <c r="O22" s="202">
        <f t="shared" si="7"/>
        <v>-8.1021714619074689E-3</v>
      </c>
    </row>
    <row r="23" spans="1:19" s="174" customFormat="1" ht="15.75" customHeight="1" x14ac:dyDescent="0.2">
      <c r="A23" s="59"/>
      <c r="B23" s="60"/>
      <c r="C23" s="125" t="s">
        <v>51</v>
      </c>
      <c r="D23" s="201">
        <v>14859</v>
      </c>
      <c r="E23" s="245">
        <v>1540.48</v>
      </c>
      <c r="F23" s="249">
        <v>11799</v>
      </c>
      <c r="G23" s="249">
        <v>3649.5</v>
      </c>
      <c r="H23" s="209">
        <f t="shared" si="0"/>
        <v>31847.98</v>
      </c>
      <c r="I23" s="201">
        <v>14859</v>
      </c>
      <c r="J23" s="245">
        <v>1528.6000000000001</v>
      </c>
      <c r="K23" s="249">
        <v>11439</v>
      </c>
      <c r="L23" s="248">
        <v>3802.5</v>
      </c>
      <c r="M23" s="249">
        <f t="shared" si="1"/>
        <v>31629.1</v>
      </c>
      <c r="N23" s="201">
        <f>M23-H23</f>
        <v>-218.88000000000102</v>
      </c>
      <c r="O23" s="202">
        <f t="shared" si="5"/>
        <v>-6.8726493799607076E-3</v>
      </c>
    </row>
    <row r="24" spans="1:19" s="174" customFormat="1" ht="15.75" customHeight="1" x14ac:dyDescent="0.2">
      <c r="A24" s="59"/>
      <c r="B24" s="60"/>
      <c r="C24" s="127" t="s">
        <v>88</v>
      </c>
      <c r="D24" s="201">
        <v>10377</v>
      </c>
      <c r="E24" s="245">
        <v>1540.48</v>
      </c>
      <c r="F24" s="249">
        <v>11799</v>
      </c>
      <c r="G24" s="249">
        <v>3649.5</v>
      </c>
      <c r="H24" s="209">
        <f t="shared" si="0"/>
        <v>27365.98</v>
      </c>
      <c r="I24" s="201">
        <v>10377</v>
      </c>
      <c r="J24" s="245">
        <v>1528.6000000000001</v>
      </c>
      <c r="K24" s="249">
        <v>11439</v>
      </c>
      <c r="L24" s="248">
        <v>3802.5</v>
      </c>
      <c r="M24" s="249">
        <f t="shared" si="1"/>
        <v>27147.1</v>
      </c>
      <c r="N24" s="201">
        <f t="shared" ref="N24:N29" si="8">M24-H24</f>
        <v>-218.88000000000102</v>
      </c>
      <c r="O24" s="202">
        <f t="shared" si="5"/>
        <v>-7.9982518440779773E-3</v>
      </c>
    </row>
    <row r="25" spans="1:19" s="174" customFormat="1" ht="15.75" customHeight="1" x14ac:dyDescent="0.2">
      <c r="A25" s="59"/>
      <c r="B25" s="60"/>
      <c r="C25" s="72" t="s">
        <v>89</v>
      </c>
      <c r="D25" s="201">
        <v>9549</v>
      </c>
      <c r="E25" s="245">
        <v>1540.48</v>
      </c>
      <c r="F25" s="249">
        <v>11799</v>
      </c>
      <c r="G25" s="249">
        <v>3649.5</v>
      </c>
      <c r="H25" s="209">
        <f t="shared" si="0"/>
        <v>26537.98</v>
      </c>
      <c r="I25" s="201">
        <v>9549</v>
      </c>
      <c r="J25" s="245">
        <v>1528.6000000000001</v>
      </c>
      <c r="K25" s="249">
        <v>11439</v>
      </c>
      <c r="L25" s="248">
        <v>3802.5</v>
      </c>
      <c r="M25" s="249">
        <f t="shared" si="1"/>
        <v>26319.1</v>
      </c>
      <c r="N25" s="201">
        <f t="shared" si="8"/>
        <v>-218.88000000000102</v>
      </c>
      <c r="O25" s="202">
        <f t="shared" si="5"/>
        <v>-8.247801829679614E-3</v>
      </c>
    </row>
    <row r="26" spans="1:19" s="174" customFormat="1" ht="15.75" customHeight="1" x14ac:dyDescent="0.2">
      <c r="A26" s="59"/>
      <c r="B26" s="60"/>
      <c r="C26" s="72" t="s">
        <v>79</v>
      </c>
      <c r="D26" s="201">
        <v>8343</v>
      </c>
      <c r="E26" s="245">
        <v>1540.48</v>
      </c>
      <c r="F26" s="249">
        <v>11799</v>
      </c>
      <c r="G26" s="249">
        <v>3649.5</v>
      </c>
      <c r="H26" s="209">
        <f t="shared" si="0"/>
        <v>25331.98</v>
      </c>
      <c r="I26" s="201">
        <v>8343</v>
      </c>
      <c r="J26" s="245">
        <v>1528.6000000000001</v>
      </c>
      <c r="K26" s="249">
        <v>11439</v>
      </c>
      <c r="L26" s="248">
        <v>3802.5</v>
      </c>
      <c r="M26" s="249">
        <f t="shared" si="1"/>
        <v>25113.1</v>
      </c>
      <c r="N26" s="201">
        <f t="shared" si="8"/>
        <v>-218.88000000000102</v>
      </c>
      <c r="O26" s="202">
        <f t="shared" si="5"/>
        <v>-8.6404615825530027E-3</v>
      </c>
    </row>
    <row r="27" spans="1:19" s="174" customFormat="1" ht="15.75" customHeight="1" x14ac:dyDescent="0.2">
      <c r="A27" s="59"/>
      <c r="B27" s="60"/>
      <c r="C27" s="127" t="s">
        <v>112</v>
      </c>
      <c r="D27" s="201">
        <v>9018</v>
      </c>
      <c r="E27" s="245">
        <v>1540.48</v>
      </c>
      <c r="F27" s="249">
        <v>11799</v>
      </c>
      <c r="G27" s="248">
        <v>3649.5</v>
      </c>
      <c r="H27" s="209">
        <f t="shared" si="0"/>
        <v>26006.98</v>
      </c>
      <c r="I27" s="201">
        <v>9018</v>
      </c>
      <c r="J27" s="245">
        <v>1528.6000000000001</v>
      </c>
      <c r="K27" s="249">
        <v>11439</v>
      </c>
      <c r="L27" s="248">
        <v>3802.5</v>
      </c>
      <c r="M27" s="249">
        <f t="shared" si="1"/>
        <v>25788.1</v>
      </c>
      <c r="N27" s="201">
        <f t="shared" si="8"/>
        <v>-218.88000000000102</v>
      </c>
      <c r="O27" s="202">
        <f t="shared" si="5"/>
        <v>-8.4162021118946145E-3</v>
      </c>
    </row>
    <row r="28" spans="1:19" s="174" customFormat="1" ht="15.75" customHeight="1" x14ac:dyDescent="0.2">
      <c r="A28" s="59"/>
      <c r="B28" s="60"/>
      <c r="C28" s="72" t="s">
        <v>86</v>
      </c>
      <c r="D28" s="201">
        <v>10026</v>
      </c>
      <c r="E28" s="245">
        <v>1540.48</v>
      </c>
      <c r="F28" s="249">
        <v>11799</v>
      </c>
      <c r="G28" s="248">
        <v>3649.5</v>
      </c>
      <c r="H28" s="209">
        <f t="shared" si="0"/>
        <v>27014.98</v>
      </c>
      <c r="I28" s="201">
        <v>10026</v>
      </c>
      <c r="J28" s="245">
        <v>1528.6000000000001</v>
      </c>
      <c r="K28" s="249">
        <v>11439</v>
      </c>
      <c r="L28" s="248">
        <v>3802.5</v>
      </c>
      <c r="M28" s="249">
        <f t="shared" si="1"/>
        <v>26796.1</v>
      </c>
      <c r="N28" s="201">
        <f t="shared" si="8"/>
        <v>-218.88000000000102</v>
      </c>
      <c r="O28" s="202">
        <f t="shared" si="5"/>
        <v>-8.1021714619074689E-3</v>
      </c>
    </row>
    <row r="29" spans="1:19" s="174" customFormat="1" ht="15.75" customHeight="1" x14ac:dyDescent="0.2">
      <c r="A29" s="59"/>
      <c r="B29" s="60"/>
      <c r="C29" s="127" t="s">
        <v>87</v>
      </c>
      <c r="D29" s="201">
        <v>10026</v>
      </c>
      <c r="E29" s="245">
        <v>1540.48</v>
      </c>
      <c r="F29" s="249">
        <v>11799</v>
      </c>
      <c r="G29" s="248">
        <v>3649.5</v>
      </c>
      <c r="H29" s="209">
        <f t="shared" si="0"/>
        <v>27014.98</v>
      </c>
      <c r="I29" s="201">
        <v>10026</v>
      </c>
      <c r="J29" s="245">
        <v>1528.6000000000001</v>
      </c>
      <c r="K29" s="249">
        <v>11439</v>
      </c>
      <c r="L29" s="248">
        <v>3802.5</v>
      </c>
      <c r="M29" s="249">
        <f t="shared" si="1"/>
        <v>26796.1</v>
      </c>
      <c r="N29" s="201">
        <f t="shared" si="8"/>
        <v>-218.88000000000102</v>
      </c>
      <c r="O29" s="202">
        <f t="shared" si="5"/>
        <v>-8.1021714619074689E-3</v>
      </c>
    </row>
    <row r="30" spans="1:19" s="174" customFormat="1" ht="15.75" customHeight="1" x14ac:dyDescent="0.2">
      <c r="A30" s="59"/>
      <c r="B30" s="60"/>
      <c r="C30" s="127" t="s">
        <v>80</v>
      </c>
      <c r="D30" s="201">
        <v>9477</v>
      </c>
      <c r="E30" s="245">
        <v>1540.48</v>
      </c>
      <c r="F30" s="249">
        <v>11799</v>
      </c>
      <c r="G30" s="248">
        <v>3649.5</v>
      </c>
      <c r="H30" s="248">
        <f t="shared" si="0"/>
        <v>26465.98</v>
      </c>
      <c r="I30" s="201">
        <v>9477</v>
      </c>
      <c r="J30" s="245">
        <v>1528.6000000000001</v>
      </c>
      <c r="K30" s="249">
        <v>11439</v>
      </c>
      <c r="L30" s="248">
        <v>3802.5</v>
      </c>
      <c r="M30" s="249">
        <f t="shared" si="1"/>
        <v>26247.1</v>
      </c>
      <c r="N30" s="201">
        <f t="shared" ref="N30:N32" si="9">M30-H30</f>
        <v>-218.88000000000102</v>
      </c>
      <c r="O30" s="202">
        <f t="shared" si="5"/>
        <v>-8.2702397568501541E-3</v>
      </c>
    </row>
    <row r="31" spans="1:19" s="174" customFormat="1" ht="15.75" customHeight="1" x14ac:dyDescent="0.2">
      <c r="A31" s="59"/>
      <c r="B31" s="60"/>
      <c r="C31" s="72" t="s">
        <v>119</v>
      </c>
      <c r="D31" s="201">
        <f>725*9</f>
        <v>6525</v>
      </c>
      <c r="E31" s="245">
        <f>(33.62+7.5+7+12)*2</f>
        <v>120.24</v>
      </c>
      <c r="F31" s="193" t="s">
        <v>35</v>
      </c>
      <c r="G31" s="316" t="s">
        <v>35</v>
      </c>
      <c r="H31" s="248">
        <f t="shared" ref="H31" si="10">SUM(D31:G31)</f>
        <v>6645.24</v>
      </c>
      <c r="I31" s="201">
        <v>6525</v>
      </c>
      <c r="J31" s="245">
        <f>(33.62+7.5+12)*2</f>
        <v>106.24</v>
      </c>
      <c r="K31" s="193" t="s">
        <v>35</v>
      </c>
      <c r="L31" s="193" t="s">
        <v>35</v>
      </c>
      <c r="M31" s="249">
        <f>I31+J31</f>
        <v>6631.24</v>
      </c>
      <c r="N31" s="201">
        <f t="shared" si="9"/>
        <v>-14</v>
      </c>
      <c r="O31" s="202">
        <f t="shared" si="5"/>
        <v>-2.1067711625163276E-3</v>
      </c>
    </row>
    <row r="32" spans="1:19" s="174" customFormat="1" ht="15.75" customHeight="1" thickBot="1" x14ac:dyDescent="0.25">
      <c r="A32" s="59"/>
      <c r="B32" s="60"/>
      <c r="C32" s="72" t="s">
        <v>120</v>
      </c>
      <c r="D32" s="201">
        <f>667*9</f>
        <v>6003</v>
      </c>
      <c r="E32" s="245">
        <v>0</v>
      </c>
      <c r="F32" s="193" t="s">
        <v>35</v>
      </c>
      <c r="G32" s="316" t="s">
        <v>35</v>
      </c>
      <c r="H32" s="248">
        <f t="shared" ref="H32" si="11">SUM(D32:G32)</f>
        <v>6003</v>
      </c>
      <c r="I32" s="201">
        <v>6003</v>
      </c>
      <c r="J32" s="245">
        <v>0</v>
      </c>
      <c r="K32" s="193" t="s">
        <v>35</v>
      </c>
      <c r="L32" s="193" t="s">
        <v>35</v>
      </c>
      <c r="M32" s="249">
        <f>I32+J32</f>
        <v>6003</v>
      </c>
      <c r="N32" s="201">
        <f t="shared" si="9"/>
        <v>0</v>
      </c>
      <c r="O32" s="202">
        <f t="shared" si="5"/>
        <v>0</v>
      </c>
    </row>
    <row r="33" spans="1:15" s="174" customFormat="1" ht="15.75" thickBot="1" x14ac:dyDescent="0.3">
      <c r="A33" s="55" t="s">
        <v>6</v>
      </c>
      <c r="B33" s="56"/>
      <c r="C33" s="56"/>
      <c r="D33" s="215"/>
      <c r="E33" s="247"/>
      <c r="F33" s="272"/>
      <c r="G33" s="247"/>
      <c r="H33" s="273"/>
      <c r="I33" s="215"/>
      <c r="J33" s="247"/>
      <c r="K33" s="272"/>
      <c r="L33" s="247"/>
      <c r="M33" s="247"/>
      <c r="N33" s="215"/>
      <c r="O33" s="216"/>
    </row>
    <row r="34" spans="1:15" s="174" customFormat="1" ht="15.75" customHeight="1" x14ac:dyDescent="0.2">
      <c r="A34" s="59"/>
      <c r="B34" s="60" t="s">
        <v>2</v>
      </c>
      <c r="C34" s="60"/>
      <c r="D34" s="220"/>
      <c r="E34" s="248"/>
      <c r="F34" s="274"/>
      <c r="G34" s="197"/>
      <c r="H34" s="269"/>
      <c r="I34" s="220"/>
      <c r="J34" s="248"/>
      <c r="K34" s="274"/>
      <c r="L34" s="197"/>
      <c r="M34" s="248"/>
      <c r="N34" s="220"/>
      <c r="O34" s="221"/>
    </row>
    <row r="35" spans="1:15" s="174" customFormat="1" ht="15.75" customHeight="1" x14ac:dyDescent="0.2">
      <c r="A35" s="59"/>
      <c r="B35" s="60"/>
      <c r="C35" s="60" t="s">
        <v>25</v>
      </c>
      <c r="D35" s="201">
        <v>3540</v>
      </c>
      <c r="E35" s="249">
        <v>1101.76</v>
      </c>
      <c r="F35" s="249">
        <v>10798</v>
      </c>
      <c r="G35" s="249">
        <v>3649.5</v>
      </c>
      <c r="H35" s="209">
        <f t="shared" ref="H35:H43" si="12">SUM(D35:G35)</f>
        <v>19089.260000000002</v>
      </c>
      <c r="I35" s="201">
        <v>3540</v>
      </c>
      <c r="J35" s="249">
        <v>1115.8</v>
      </c>
      <c r="K35" s="249">
        <v>11158</v>
      </c>
      <c r="L35" s="249">
        <v>3802.5</v>
      </c>
      <c r="M35" s="249">
        <f t="shared" ref="M35:M43" si="13">I35+J35+K35+L35</f>
        <v>19616.3</v>
      </c>
      <c r="N35" s="201">
        <f>M35-H35</f>
        <v>527.03999999999724</v>
      </c>
      <c r="O35" s="202">
        <f>N35/H35</f>
        <v>2.7609242055480265E-2</v>
      </c>
    </row>
    <row r="36" spans="1:15" s="174" customFormat="1" ht="15.75" customHeight="1" x14ac:dyDescent="0.2">
      <c r="A36" s="59"/>
      <c r="B36" s="60"/>
      <c r="C36" s="60" t="s">
        <v>52</v>
      </c>
      <c r="D36" s="201">
        <v>3852</v>
      </c>
      <c r="E36" s="249">
        <v>1101.76</v>
      </c>
      <c r="F36" s="249">
        <v>10798</v>
      </c>
      <c r="G36" s="249">
        <v>3649.5</v>
      </c>
      <c r="H36" s="209">
        <f t="shared" si="12"/>
        <v>19401.260000000002</v>
      </c>
      <c r="I36" s="201">
        <v>3852</v>
      </c>
      <c r="J36" s="249">
        <v>1115.8</v>
      </c>
      <c r="K36" s="249">
        <v>11158</v>
      </c>
      <c r="L36" s="249">
        <v>3802.5</v>
      </c>
      <c r="M36" s="249">
        <f t="shared" si="13"/>
        <v>19928.3</v>
      </c>
      <c r="N36" s="201">
        <f>M36-H36</f>
        <v>527.03999999999724</v>
      </c>
      <c r="O36" s="202">
        <f>N36/H36</f>
        <v>2.716524596856066E-2</v>
      </c>
    </row>
    <row r="37" spans="1:15" s="174" customFormat="1" ht="15.75" customHeight="1" x14ac:dyDescent="0.2">
      <c r="A37" s="59"/>
      <c r="B37" s="60"/>
      <c r="C37" s="60" t="s">
        <v>22</v>
      </c>
      <c r="D37" s="201">
        <v>4392</v>
      </c>
      <c r="E37" s="249">
        <v>1101.76</v>
      </c>
      <c r="F37" s="249">
        <v>10798</v>
      </c>
      <c r="G37" s="249">
        <v>3649.5</v>
      </c>
      <c r="H37" s="209">
        <f t="shared" si="12"/>
        <v>19941.260000000002</v>
      </c>
      <c r="I37" s="201">
        <v>4392</v>
      </c>
      <c r="J37" s="249">
        <v>1115.8</v>
      </c>
      <c r="K37" s="249">
        <v>11158</v>
      </c>
      <c r="L37" s="249">
        <v>3802.5</v>
      </c>
      <c r="M37" s="249">
        <f t="shared" si="13"/>
        <v>20468.3</v>
      </c>
      <c r="N37" s="201">
        <f>M37-H37</f>
        <v>527.03999999999724</v>
      </c>
      <c r="O37" s="202">
        <f>N37/H37</f>
        <v>2.6429623805115484E-2</v>
      </c>
    </row>
    <row r="38" spans="1:15" s="174" customFormat="1" ht="15.75" customHeight="1" x14ac:dyDescent="0.2">
      <c r="A38" s="59"/>
      <c r="B38" s="60"/>
      <c r="C38" s="60" t="s">
        <v>18</v>
      </c>
      <c r="D38" s="147">
        <v>4788</v>
      </c>
      <c r="E38" s="187">
        <v>1101.76</v>
      </c>
      <c r="F38" s="249">
        <v>10798</v>
      </c>
      <c r="G38" s="187">
        <v>3649.5</v>
      </c>
      <c r="H38" s="271">
        <f t="shared" si="12"/>
        <v>20337.260000000002</v>
      </c>
      <c r="I38" s="147">
        <v>4788</v>
      </c>
      <c r="J38" s="187">
        <v>1115.8</v>
      </c>
      <c r="K38" s="249">
        <v>11158</v>
      </c>
      <c r="L38" s="187">
        <v>3802.5</v>
      </c>
      <c r="M38" s="187">
        <f t="shared" si="13"/>
        <v>20864.3</v>
      </c>
      <c r="N38" s="147">
        <f>M38-H38</f>
        <v>527.03999999999724</v>
      </c>
      <c r="O38" s="206">
        <f>N38/H38</f>
        <v>2.5914995432029544E-2</v>
      </c>
    </row>
    <row r="39" spans="1:15" s="174" customFormat="1" ht="15.75" customHeight="1" x14ac:dyDescent="0.2">
      <c r="A39" s="76"/>
      <c r="B39" s="77" t="s">
        <v>5</v>
      </c>
      <c r="C39" s="77"/>
      <c r="D39" s="201"/>
      <c r="E39" s="249"/>
      <c r="F39" s="257"/>
      <c r="G39" s="248"/>
      <c r="H39" s="209"/>
      <c r="I39" s="201"/>
      <c r="J39" s="313"/>
      <c r="K39" s="257"/>
      <c r="L39" s="248"/>
      <c r="M39" s="249"/>
      <c r="N39" s="201"/>
      <c r="O39" s="202"/>
    </row>
    <row r="40" spans="1:15" s="174" customFormat="1" ht="15.75" customHeight="1" x14ac:dyDescent="0.2">
      <c r="A40" s="59"/>
      <c r="B40" s="60"/>
      <c r="C40" s="60" t="s">
        <v>62</v>
      </c>
      <c r="D40" s="201">
        <v>4824</v>
      </c>
      <c r="E40" s="250">
        <v>1017.07</v>
      </c>
      <c r="F40" s="249">
        <v>11392</v>
      </c>
      <c r="G40" s="249">
        <v>3649.5</v>
      </c>
      <c r="H40" s="209">
        <f t="shared" si="12"/>
        <v>20882.57</v>
      </c>
      <c r="I40" s="201">
        <v>4824</v>
      </c>
      <c r="J40" s="249">
        <v>1030.5999999999999</v>
      </c>
      <c r="K40" s="249">
        <v>11439</v>
      </c>
      <c r="L40" s="249">
        <v>3802.5</v>
      </c>
      <c r="M40" s="249">
        <f t="shared" si="13"/>
        <v>21096.1</v>
      </c>
      <c r="N40" s="201">
        <f>M40-H40</f>
        <v>213.52999999999884</v>
      </c>
      <c r="O40" s="202">
        <f>N40/H40</f>
        <v>1.02252739964477E-2</v>
      </c>
    </row>
    <row r="41" spans="1:15" s="174" customFormat="1" ht="15.75" customHeight="1" x14ac:dyDescent="0.2">
      <c r="A41" s="59"/>
      <c r="B41" s="60"/>
      <c r="C41" s="60" t="s">
        <v>63</v>
      </c>
      <c r="D41" s="201">
        <v>4824</v>
      </c>
      <c r="E41" s="250">
        <v>1017.07</v>
      </c>
      <c r="F41" s="249">
        <v>11392</v>
      </c>
      <c r="G41" s="249">
        <v>3649.5</v>
      </c>
      <c r="H41" s="209">
        <f t="shared" si="12"/>
        <v>20882.57</v>
      </c>
      <c r="I41" s="201">
        <v>4824</v>
      </c>
      <c r="J41" s="249">
        <v>1030.5999999999999</v>
      </c>
      <c r="K41" s="249">
        <v>11439</v>
      </c>
      <c r="L41" s="249">
        <v>3802.5</v>
      </c>
      <c r="M41" s="249">
        <f t="shared" si="13"/>
        <v>21096.1</v>
      </c>
      <c r="N41" s="201">
        <f>M41-H41</f>
        <v>213.52999999999884</v>
      </c>
      <c r="O41" s="202">
        <f>N41/H41</f>
        <v>1.02252739964477E-2</v>
      </c>
    </row>
    <row r="42" spans="1:15" s="174" customFormat="1" ht="15.75" customHeight="1" x14ac:dyDescent="0.2">
      <c r="A42" s="59"/>
      <c r="B42" s="60"/>
      <c r="C42" s="60" t="s">
        <v>64</v>
      </c>
      <c r="D42" s="201">
        <v>6066</v>
      </c>
      <c r="E42" s="250">
        <v>1017.07</v>
      </c>
      <c r="F42" s="249">
        <v>11392</v>
      </c>
      <c r="G42" s="249">
        <v>3649.5</v>
      </c>
      <c r="H42" s="209">
        <f t="shared" si="12"/>
        <v>22124.57</v>
      </c>
      <c r="I42" s="201">
        <v>6066</v>
      </c>
      <c r="J42" s="249">
        <v>1030.5999999999999</v>
      </c>
      <c r="K42" s="249">
        <v>11439</v>
      </c>
      <c r="L42" s="249">
        <v>3802.5</v>
      </c>
      <c r="M42" s="249">
        <f t="shared" si="13"/>
        <v>22338.1</v>
      </c>
      <c r="N42" s="201">
        <f>M42-H42</f>
        <v>213.52999999999884</v>
      </c>
      <c r="O42" s="202">
        <f>N42/H42</f>
        <v>9.6512610188581663E-3</v>
      </c>
    </row>
    <row r="43" spans="1:15" s="174" customFormat="1" ht="15.75" customHeight="1" x14ac:dyDescent="0.2">
      <c r="A43" s="59"/>
      <c r="B43" s="60"/>
      <c r="C43" s="60" t="s">
        <v>65</v>
      </c>
      <c r="D43" s="201">
        <v>5823</v>
      </c>
      <c r="E43" s="250">
        <v>1017.07</v>
      </c>
      <c r="F43" s="249">
        <v>11392</v>
      </c>
      <c r="G43" s="249">
        <v>3649.5</v>
      </c>
      <c r="H43" s="209">
        <f t="shared" si="12"/>
        <v>21881.57</v>
      </c>
      <c r="I43" s="201">
        <v>5823</v>
      </c>
      <c r="J43" s="249">
        <v>1030.5999999999999</v>
      </c>
      <c r="K43" s="249">
        <v>11439</v>
      </c>
      <c r="L43" s="249">
        <v>3802.5</v>
      </c>
      <c r="M43" s="249">
        <f t="shared" si="13"/>
        <v>22095.1</v>
      </c>
      <c r="N43" s="201">
        <f>M43-H43</f>
        <v>213.52999999999884</v>
      </c>
      <c r="O43" s="202">
        <f>N43/H43</f>
        <v>9.7584405506551328E-3</v>
      </c>
    </row>
    <row r="44" spans="1:15" s="174" customFormat="1" ht="15.75" customHeight="1" thickBot="1" x14ac:dyDescent="0.25">
      <c r="A44" s="59"/>
      <c r="B44" s="60"/>
      <c r="C44" s="60" t="s">
        <v>130</v>
      </c>
      <c r="D44" s="137" t="s">
        <v>35</v>
      </c>
      <c r="E44" s="193" t="s">
        <v>35</v>
      </c>
      <c r="F44" s="193" t="s">
        <v>35</v>
      </c>
      <c r="G44" s="316" t="s">
        <v>35</v>
      </c>
      <c r="H44" s="140" t="s">
        <v>35</v>
      </c>
      <c r="I44" s="201">
        <v>8120</v>
      </c>
      <c r="J44" s="249">
        <v>1030.5999999999999</v>
      </c>
      <c r="K44" s="249">
        <v>11439</v>
      </c>
      <c r="L44" s="249">
        <v>3802.5</v>
      </c>
      <c r="M44" s="249">
        <f t="shared" ref="M44" si="14">I44+J44+K44+L44</f>
        <v>24392.1</v>
      </c>
      <c r="N44" s="137" t="s">
        <v>35</v>
      </c>
      <c r="O44" s="315" t="s">
        <v>35</v>
      </c>
    </row>
    <row r="45" spans="1:15" s="174" customFormat="1" ht="15.75" thickBot="1" x14ac:dyDescent="0.3">
      <c r="A45" s="55" t="s">
        <v>72</v>
      </c>
      <c r="B45" s="56"/>
      <c r="C45" s="56"/>
      <c r="D45" s="215"/>
      <c r="E45" s="251"/>
      <c r="F45" s="247"/>
      <c r="G45" s="247"/>
      <c r="H45" s="273"/>
      <c r="I45" s="215"/>
      <c r="J45" s="251"/>
      <c r="K45" s="247"/>
      <c r="L45" s="247"/>
      <c r="M45" s="247"/>
      <c r="N45" s="215"/>
      <c r="O45" s="216"/>
    </row>
    <row r="46" spans="1:15" s="174" customFormat="1" ht="12.75" customHeight="1" x14ac:dyDescent="0.2">
      <c r="A46" s="61"/>
      <c r="B46" s="62" t="s">
        <v>2</v>
      </c>
      <c r="C46" s="131"/>
      <c r="D46" s="252"/>
      <c r="E46" s="253"/>
      <c r="F46" s="249"/>
      <c r="G46" s="253"/>
      <c r="H46" s="253"/>
      <c r="I46" s="252"/>
      <c r="J46" s="253"/>
      <c r="K46" s="249"/>
      <c r="L46" s="253"/>
      <c r="M46" s="253"/>
      <c r="N46" s="252"/>
      <c r="O46" s="254"/>
    </row>
    <row r="47" spans="1:15" s="174" customFormat="1" ht="15.75" customHeight="1" x14ac:dyDescent="0.2">
      <c r="A47" s="59"/>
      <c r="B47" s="60"/>
      <c r="C47" s="127" t="s">
        <v>78</v>
      </c>
      <c r="D47" s="201">
        <v>3960</v>
      </c>
      <c r="E47" s="249">
        <v>1151.0999999999999</v>
      </c>
      <c r="F47" s="249">
        <v>11799</v>
      </c>
      <c r="G47" s="249">
        <v>3785</v>
      </c>
      <c r="H47" s="209">
        <f t="shared" ref="H47:H58" si="15">SUM(D47:G47)</f>
        <v>20695.099999999999</v>
      </c>
      <c r="I47" s="201">
        <v>3960</v>
      </c>
      <c r="J47" s="249">
        <v>1169.2199999999998</v>
      </c>
      <c r="K47" s="249">
        <v>11799</v>
      </c>
      <c r="L47" s="249">
        <v>3802.5</v>
      </c>
      <c r="M47" s="249">
        <f t="shared" ref="M47:M58" si="16">I47+J47+K47+L47</f>
        <v>20730.72</v>
      </c>
      <c r="N47" s="201">
        <f>M47-H47</f>
        <v>35.620000000002619</v>
      </c>
      <c r="O47" s="202">
        <f>N47/H47</f>
        <v>1.7211803760311679E-3</v>
      </c>
    </row>
    <row r="48" spans="1:15" s="174" customFormat="1" ht="15.75" customHeight="1" x14ac:dyDescent="0.2">
      <c r="A48" s="59"/>
      <c r="B48" s="60"/>
      <c r="C48" s="127" t="s">
        <v>117</v>
      </c>
      <c r="D48" s="255">
        <v>4560</v>
      </c>
      <c r="E48" s="249">
        <v>1151.0999999999999</v>
      </c>
      <c r="F48" s="249">
        <v>11799</v>
      </c>
      <c r="G48" s="249">
        <v>3785</v>
      </c>
      <c r="H48" s="209">
        <f t="shared" si="15"/>
        <v>21295.1</v>
      </c>
      <c r="I48" s="255">
        <v>4560</v>
      </c>
      <c r="J48" s="249">
        <v>1169.2199999999998</v>
      </c>
      <c r="K48" s="249">
        <v>11799</v>
      </c>
      <c r="L48" s="249">
        <v>3802.5</v>
      </c>
      <c r="M48" s="249">
        <f t="shared" si="16"/>
        <v>21330.720000000001</v>
      </c>
      <c r="N48" s="201">
        <f t="shared" ref="N48:N49" si="17">M48-H48</f>
        <v>35.620000000002619</v>
      </c>
      <c r="O48" s="202">
        <f t="shared" ref="O48:O49" si="18">N48/H48</f>
        <v>1.6726852656246095E-3</v>
      </c>
    </row>
    <row r="49" spans="1:15" s="174" customFormat="1" ht="15.75" customHeight="1" x14ac:dyDescent="0.2">
      <c r="A49" s="59"/>
      <c r="B49" s="60"/>
      <c r="C49" s="127" t="s">
        <v>84</v>
      </c>
      <c r="D49" s="255">
        <v>12756</v>
      </c>
      <c r="E49" s="249">
        <v>1151.0999999999999</v>
      </c>
      <c r="F49" s="187">
        <v>11799</v>
      </c>
      <c r="G49" s="187">
        <v>3785</v>
      </c>
      <c r="H49" s="209">
        <f t="shared" si="15"/>
        <v>29491.1</v>
      </c>
      <c r="I49" s="255">
        <v>12756</v>
      </c>
      <c r="J49" s="187">
        <v>1169.2199999999998</v>
      </c>
      <c r="K49" s="187">
        <v>11799</v>
      </c>
      <c r="L49" s="187">
        <v>3802.5</v>
      </c>
      <c r="M49" s="249">
        <f t="shared" si="16"/>
        <v>29526.720000000001</v>
      </c>
      <c r="N49" s="201">
        <f t="shared" si="17"/>
        <v>35.620000000002619</v>
      </c>
      <c r="O49" s="202">
        <f t="shared" si="18"/>
        <v>1.2078220208809648E-3</v>
      </c>
    </row>
    <row r="50" spans="1:15" s="174" customFormat="1" ht="15.75" customHeight="1" x14ac:dyDescent="0.2">
      <c r="A50" s="76"/>
      <c r="B50" s="77" t="s">
        <v>5</v>
      </c>
      <c r="C50" s="132"/>
      <c r="D50" s="256"/>
      <c r="E50" s="257"/>
      <c r="F50" s="249"/>
      <c r="G50" s="249"/>
      <c r="H50" s="275"/>
      <c r="I50" s="256"/>
      <c r="J50" s="249"/>
      <c r="K50" s="249"/>
      <c r="L50" s="249"/>
      <c r="M50" s="257"/>
      <c r="N50" s="256"/>
      <c r="O50" s="258"/>
    </row>
    <row r="51" spans="1:15" s="174" customFormat="1" ht="15.75" customHeight="1" x14ac:dyDescent="0.2">
      <c r="A51" s="59"/>
      <c r="B51" s="60"/>
      <c r="C51" s="127" t="s">
        <v>8</v>
      </c>
      <c r="D51" s="201">
        <v>3393</v>
      </c>
      <c r="E51" s="249">
        <v>1085.0999999999999</v>
      </c>
      <c r="F51" s="249">
        <v>11799</v>
      </c>
      <c r="G51" s="249">
        <v>3785</v>
      </c>
      <c r="H51" s="209">
        <f t="shared" si="15"/>
        <v>20062.099999999999</v>
      </c>
      <c r="I51" s="201">
        <v>3393</v>
      </c>
      <c r="J51" s="249">
        <v>1091.2199999999998</v>
      </c>
      <c r="K51" s="249">
        <v>11439</v>
      </c>
      <c r="L51" s="249">
        <v>3802.5</v>
      </c>
      <c r="M51" s="249">
        <f t="shared" si="16"/>
        <v>19725.72</v>
      </c>
      <c r="N51" s="201">
        <f t="shared" ref="N51:N58" si="19">M51-H51</f>
        <v>-336.37999999999738</v>
      </c>
      <c r="O51" s="202">
        <f t="shared" ref="O51:O58" si="20">N51/H51</f>
        <v>-1.6766938655474621E-2</v>
      </c>
    </row>
    <row r="52" spans="1:15" s="174" customFormat="1" ht="15.75" customHeight="1" x14ac:dyDescent="0.2">
      <c r="A52" s="59"/>
      <c r="B52" s="60"/>
      <c r="C52" s="127" t="s">
        <v>9</v>
      </c>
      <c r="D52" s="201">
        <v>4140</v>
      </c>
      <c r="E52" s="249">
        <v>1085.0999999999999</v>
      </c>
      <c r="F52" s="249">
        <v>11799</v>
      </c>
      <c r="G52" s="249">
        <v>3785</v>
      </c>
      <c r="H52" s="209">
        <f t="shared" si="15"/>
        <v>20809.099999999999</v>
      </c>
      <c r="I52" s="201">
        <v>4140</v>
      </c>
      <c r="J52" s="249">
        <v>1091.2199999999998</v>
      </c>
      <c r="K52" s="249">
        <v>11439</v>
      </c>
      <c r="L52" s="249">
        <v>3802.5</v>
      </c>
      <c r="M52" s="249">
        <f t="shared" si="16"/>
        <v>20472.72</v>
      </c>
      <c r="N52" s="201">
        <f t="shared" si="19"/>
        <v>-336.37999999999738</v>
      </c>
      <c r="O52" s="202">
        <f t="shared" si="20"/>
        <v>-1.6165043178224786E-2</v>
      </c>
    </row>
    <row r="53" spans="1:15" s="174" customFormat="1" ht="15.75" customHeight="1" x14ac:dyDescent="0.2">
      <c r="A53" s="59"/>
      <c r="B53" s="60"/>
      <c r="C53" s="127" t="s">
        <v>118</v>
      </c>
      <c r="D53" s="201">
        <v>5634</v>
      </c>
      <c r="E53" s="249">
        <v>1085.0999999999999</v>
      </c>
      <c r="F53" s="249">
        <v>11799</v>
      </c>
      <c r="G53" s="249">
        <v>3785</v>
      </c>
      <c r="H53" s="209">
        <f t="shared" si="15"/>
        <v>22303.1</v>
      </c>
      <c r="I53" s="201">
        <v>5634</v>
      </c>
      <c r="J53" s="249">
        <v>1091.2199999999998</v>
      </c>
      <c r="K53" s="249">
        <v>11439</v>
      </c>
      <c r="L53" s="249">
        <v>3802.5</v>
      </c>
      <c r="M53" s="249">
        <f t="shared" si="16"/>
        <v>21966.720000000001</v>
      </c>
      <c r="N53" s="201">
        <f t="shared" si="19"/>
        <v>-336.37999999999738</v>
      </c>
      <c r="O53" s="202">
        <f t="shared" si="20"/>
        <v>-1.5082208302881546E-2</v>
      </c>
    </row>
    <row r="54" spans="1:15" s="174" customFormat="1" ht="15.75" customHeight="1" x14ac:dyDescent="0.2">
      <c r="A54" s="59"/>
      <c r="B54" s="60"/>
      <c r="C54" s="127" t="s">
        <v>23</v>
      </c>
      <c r="D54" s="201">
        <v>4734</v>
      </c>
      <c r="E54" s="249">
        <v>1085.0999999999999</v>
      </c>
      <c r="F54" s="249">
        <v>11799</v>
      </c>
      <c r="G54" s="249">
        <v>3785</v>
      </c>
      <c r="H54" s="209">
        <f t="shared" si="15"/>
        <v>21403.1</v>
      </c>
      <c r="I54" s="201">
        <v>4734</v>
      </c>
      <c r="J54" s="249">
        <v>1091.2199999999998</v>
      </c>
      <c r="K54" s="249">
        <v>11439</v>
      </c>
      <c r="L54" s="249">
        <v>3802.5</v>
      </c>
      <c r="M54" s="249">
        <f t="shared" si="16"/>
        <v>21066.720000000001</v>
      </c>
      <c r="N54" s="201">
        <f t="shared" si="19"/>
        <v>-336.37999999999738</v>
      </c>
      <c r="O54" s="202">
        <f t="shared" si="20"/>
        <v>-1.5716414911858441E-2</v>
      </c>
    </row>
    <row r="55" spans="1:15" s="174" customFormat="1" ht="15.75" customHeight="1" x14ac:dyDescent="0.2">
      <c r="A55" s="179"/>
      <c r="B55" s="180"/>
      <c r="C55" s="165" t="s">
        <v>10</v>
      </c>
      <c r="D55" s="259">
        <v>4140</v>
      </c>
      <c r="E55" s="260">
        <v>1085.0999999999999</v>
      </c>
      <c r="F55" s="260">
        <v>11799</v>
      </c>
      <c r="G55" s="260">
        <v>3785</v>
      </c>
      <c r="H55" s="276">
        <f t="shared" si="15"/>
        <v>20809.099999999999</v>
      </c>
      <c r="I55" s="259">
        <v>4140</v>
      </c>
      <c r="J55" s="249">
        <v>1091.2199999999998</v>
      </c>
      <c r="K55" s="260">
        <v>11439</v>
      </c>
      <c r="L55" s="260">
        <v>3802.5</v>
      </c>
      <c r="M55" s="260">
        <f t="shared" si="16"/>
        <v>20472.72</v>
      </c>
      <c r="N55" s="259">
        <f t="shared" si="19"/>
        <v>-336.37999999999738</v>
      </c>
      <c r="O55" s="261">
        <f t="shared" si="20"/>
        <v>-1.6165043178224786E-2</v>
      </c>
    </row>
    <row r="56" spans="1:15" s="174" customFormat="1" ht="15.75" customHeight="1" x14ac:dyDescent="0.2">
      <c r="A56" s="59"/>
      <c r="B56" s="60"/>
      <c r="C56" s="127" t="s">
        <v>7</v>
      </c>
      <c r="D56" s="201">
        <v>3393</v>
      </c>
      <c r="E56" s="249">
        <v>1085.0999999999999</v>
      </c>
      <c r="F56" s="249">
        <v>11799</v>
      </c>
      <c r="G56" s="249">
        <v>3785</v>
      </c>
      <c r="H56" s="209">
        <f t="shared" si="15"/>
        <v>20062.099999999999</v>
      </c>
      <c r="I56" s="201">
        <v>3393</v>
      </c>
      <c r="J56" s="249">
        <v>1091.2199999999998</v>
      </c>
      <c r="K56" s="249">
        <v>11439</v>
      </c>
      <c r="L56" s="249">
        <v>3802.5</v>
      </c>
      <c r="M56" s="249">
        <f t="shared" si="16"/>
        <v>19725.72</v>
      </c>
      <c r="N56" s="201">
        <f t="shared" si="19"/>
        <v>-336.37999999999738</v>
      </c>
      <c r="O56" s="202">
        <f t="shared" si="20"/>
        <v>-1.6766938655474621E-2</v>
      </c>
    </row>
    <row r="57" spans="1:15" s="174" customFormat="1" ht="15.75" customHeight="1" x14ac:dyDescent="0.2">
      <c r="A57" s="59"/>
      <c r="B57" s="60"/>
      <c r="C57" s="127" t="s">
        <v>40</v>
      </c>
      <c r="D57" s="201">
        <v>7272</v>
      </c>
      <c r="E57" s="249">
        <v>1085.0999999999999</v>
      </c>
      <c r="F57" s="249">
        <v>11799</v>
      </c>
      <c r="G57" s="249">
        <v>3785</v>
      </c>
      <c r="H57" s="209">
        <f t="shared" si="15"/>
        <v>23941.1</v>
      </c>
      <c r="I57" s="201">
        <v>7272</v>
      </c>
      <c r="J57" s="249">
        <v>1091.2199999999998</v>
      </c>
      <c r="K57" s="249">
        <v>11439</v>
      </c>
      <c r="L57" s="249">
        <v>3802.5</v>
      </c>
      <c r="M57" s="249">
        <f t="shared" si="16"/>
        <v>23604.720000000001</v>
      </c>
      <c r="N57" s="201">
        <f t="shared" si="19"/>
        <v>-336.37999999999738</v>
      </c>
      <c r="O57" s="202">
        <f t="shared" si="20"/>
        <v>-1.4050315148426655E-2</v>
      </c>
    </row>
    <row r="58" spans="1:15" s="174" customFormat="1" ht="15.75" customHeight="1" thickBot="1" x14ac:dyDescent="0.25">
      <c r="A58" s="78"/>
      <c r="B58" s="79"/>
      <c r="C58" s="133" t="s">
        <v>3</v>
      </c>
      <c r="D58" s="210">
        <v>5634</v>
      </c>
      <c r="E58" s="262">
        <v>1085.0999999999999</v>
      </c>
      <c r="F58" s="262">
        <v>11799</v>
      </c>
      <c r="G58" s="262">
        <v>3785</v>
      </c>
      <c r="H58" s="277">
        <f t="shared" si="15"/>
        <v>22303.1</v>
      </c>
      <c r="I58" s="210">
        <v>5634</v>
      </c>
      <c r="J58" s="262">
        <v>1091.2199999999998</v>
      </c>
      <c r="K58" s="262">
        <v>11439</v>
      </c>
      <c r="L58" s="262">
        <v>3802.5</v>
      </c>
      <c r="M58" s="262">
        <f t="shared" si="16"/>
        <v>21966.720000000001</v>
      </c>
      <c r="N58" s="210">
        <f t="shared" si="19"/>
        <v>-336.37999999999738</v>
      </c>
      <c r="O58" s="211">
        <f t="shared" si="20"/>
        <v>-1.5082208302881546E-2</v>
      </c>
    </row>
    <row r="59" spans="1:15" s="174" customFormat="1" ht="18" thickBot="1" x14ac:dyDescent="0.3">
      <c r="A59" s="55" t="s">
        <v>71</v>
      </c>
      <c r="B59" s="56"/>
      <c r="C59" s="166"/>
      <c r="D59" s="263"/>
      <c r="E59" s="263"/>
      <c r="F59" s="253"/>
      <c r="G59" s="249"/>
      <c r="H59" s="263"/>
      <c r="I59" s="263"/>
      <c r="J59" s="263"/>
      <c r="K59" s="253"/>
      <c r="L59" s="249"/>
      <c r="M59" s="263"/>
      <c r="N59" s="265"/>
      <c r="O59" s="266"/>
    </row>
    <row r="60" spans="1:15" s="174" customFormat="1" ht="15.75" customHeight="1" x14ac:dyDescent="0.2">
      <c r="A60" s="59"/>
      <c r="B60" s="60" t="s">
        <v>2</v>
      </c>
      <c r="C60" s="72"/>
      <c r="D60" s="267"/>
      <c r="E60" s="208"/>
      <c r="F60" s="278"/>
      <c r="G60" s="253"/>
      <c r="H60" s="209"/>
      <c r="I60" s="267"/>
      <c r="J60" s="208"/>
      <c r="K60" s="278"/>
      <c r="L60" s="253"/>
      <c r="M60" s="268"/>
      <c r="N60" s="267"/>
      <c r="O60" s="202"/>
    </row>
    <row r="61" spans="1:15" s="174" customFormat="1" ht="15.75" customHeight="1" x14ac:dyDescent="0.2">
      <c r="A61" s="59"/>
      <c r="B61" s="60"/>
      <c r="C61" s="72" t="s">
        <v>13</v>
      </c>
      <c r="D61" s="201">
        <v>5244</v>
      </c>
      <c r="E61" s="249">
        <v>223.39999999999998</v>
      </c>
      <c r="F61" s="249">
        <v>11799</v>
      </c>
      <c r="G61" s="249">
        <v>3649.5</v>
      </c>
      <c r="H61" s="209">
        <f t="shared" ref="H61:H62" si="21">SUM(D61:G61)</f>
        <v>20915.900000000001</v>
      </c>
      <c r="I61" s="201">
        <v>5244</v>
      </c>
      <c r="J61" s="249">
        <v>223.4</v>
      </c>
      <c r="K61" s="249">
        <v>11439</v>
      </c>
      <c r="L61" s="249">
        <v>3802.5</v>
      </c>
      <c r="M61" s="249">
        <f t="shared" ref="M61:M77" si="22">I61+J61+K61+L61</f>
        <v>20708.900000000001</v>
      </c>
      <c r="N61" s="201">
        <f>M61-H61</f>
        <v>-207</v>
      </c>
      <c r="O61" s="202">
        <f>N61/H61</f>
        <v>-9.8967770930249235E-3</v>
      </c>
    </row>
    <row r="62" spans="1:15" s="174" customFormat="1" ht="15.75" customHeight="1" x14ac:dyDescent="0.2">
      <c r="A62" s="59"/>
      <c r="B62" s="60"/>
      <c r="C62" s="70" t="s">
        <v>36</v>
      </c>
      <c r="D62" s="147">
        <v>4800</v>
      </c>
      <c r="E62" s="187">
        <v>223.39999999999998</v>
      </c>
      <c r="F62" s="187">
        <v>11799</v>
      </c>
      <c r="G62" s="187">
        <v>3649.5</v>
      </c>
      <c r="H62" s="271">
        <f t="shared" si="21"/>
        <v>20471.900000000001</v>
      </c>
      <c r="I62" s="147">
        <v>4800</v>
      </c>
      <c r="J62" s="187">
        <v>223.4</v>
      </c>
      <c r="K62" s="187">
        <v>11439</v>
      </c>
      <c r="L62" s="187">
        <v>3802.5</v>
      </c>
      <c r="M62" s="187">
        <f t="shared" si="22"/>
        <v>20264.900000000001</v>
      </c>
      <c r="N62" s="147">
        <f>M62-H62</f>
        <v>-207</v>
      </c>
      <c r="O62" s="206">
        <f>N62/H62</f>
        <v>-1.0111421021009285E-2</v>
      </c>
    </row>
    <row r="63" spans="1:15" s="174" customFormat="1" ht="15.75" customHeight="1" x14ac:dyDescent="0.2">
      <c r="A63" s="76"/>
      <c r="B63" s="77" t="s">
        <v>5</v>
      </c>
      <c r="C63" s="89"/>
      <c r="D63" s="201"/>
      <c r="E63" s="249"/>
      <c r="F63" s="249"/>
      <c r="G63" s="249"/>
      <c r="H63" s="209"/>
      <c r="I63" s="201"/>
      <c r="J63" s="249"/>
      <c r="K63" s="249"/>
      <c r="L63" s="249"/>
      <c r="M63" s="249"/>
      <c r="N63" s="201"/>
      <c r="O63" s="202"/>
    </row>
    <row r="64" spans="1:15" s="174" customFormat="1" ht="15.75" customHeight="1" x14ac:dyDescent="0.2">
      <c r="A64" s="59"/>
      <c r="B64" s="60"/>
      <c r="C64" s="72" t="s">
        <v>53</v>
      </c>
      <c r="D64" s="201">
        <v>4446</v>
      </c>
      <c r="E64" s="249">
        <v>223.39999999999998</v>
      </c>
      <c r="F64" s="249">
        <v>11799</v>
      </c>
      <c r="G64" s="249">
        <v>3649.5</v>
      </c>
      <c r="H64" s="209">
        <f t="shared" ref="H64:H77" si="23">SUM(D64:G64)</f>
        <v>20117.900000000001</v>
      </c>
      <c r="I64" s="201">
        <v>4581</v>
      </c>
      <c r="J64" s="249">
        <v>223.4</v>
      </c>
      <c r="K64" s="249">
        <v>11439</v>
      </c>
      <c r="L64" s="249">
        <v>3802.5</v>
      </c>
      <c r="M64" s="249">
        <f t="shared" si="22"/>
        <v>20045.900000000001</v>
      </c>
      <c r="N64" s="201">
        <f t="shared" ref="N64:N77" si="24">M64-H64</f>
        <v>-72</v>
      </c>
      <c r="O64" s="202">
        <f t="shared" ref="O64:O77" si="25">N64/H64</f>
        <v>-3.5789023705257504E-3</v>
      </c>
    </row>
    <row r="65" spans="1:15" s="174" customFormat="1" ht="15.75" customHeight="1" x14ac:dyDescent="0.2">
      <c r="A65" s="59"/>
      <c r="B65" s="60"/>
      <c r="C65" s="72" t="s">
        <v>54</v>
      </c>
      <c r="D65" s="201">
        <v>4203</v>
      </c>
      <c r="E65" s="249">
        <v>223.39999999999998</v>
      </c>
      <c r="F65" s="249">
        <v>11799</v>
      </c>
      <c r="G65" s="249">
        <v>3649.5</v>
      </c>
      <c r="H65" s="209">
        <f t="shared" si="23"/>
        <v>19874.900000000001</v>
      </c>
      <c r="I65" s="201">
        <v>4329</v>
      </c>
      <c r="J65" s="249">
        <v>223.4</v>
      </c>
      <c r="K65" s="249">
        <v>11439</v>
      </c>
      <c r="L65" s="249">
        <v>3802.5</v>
      </c>
      <c r="M65" s="249">
        <f t="shared" si="22"/>
        <v>19793.900000000001</v>
      </c>
      <c r="N65" s="201">
        <f t="shared" si="24"/>
        <v>-81</v>
      </c>
      <c r="O65" s="202">
        <f t="shared" si="25"/>
        <v>-4.0754922037343584E-3</v>
      </c>
    </row>
    <row r="66" spans="1:15" s="174" customFormat="1" ht="15.75" customHeight="1" x14ac:dyDescent="0.2">
      <c r="A66" s="59"/>
      <c r="B66" s="60"/>
      <c r="C66" s="127" t="s">
        <v>55</v>
      </c>
      <c r="D66" s="201">
        <v>4959</v>
      </c>
      <c r="E66" s="249">
        <v>223.39999999999998</v>
      </c>
      <c r="F66" s="249">
        <v>11799</v>
      </c>
      <c r="G66" s="249">
        <v>3649.5</v>
      </c>
      <c r="H66" s="209">
        <f t="shared" si="23"/>
        <v>20630.900000000001</v>
      </c>
      <c r="I66" s="201">
        <v>5157</v>
      </c>
      <c r="J66" s="249">
        <v>223.4</v>
      </c>
      <c r="K66" s="249">
        <v>11439</v>
      </c>
      <c r="L66" s="249">
        <v>3802.5</v>
      </c>
      <c r="M66" s="249">
        <f t="shared" si="22"/>
        <v>20621.900000000001</v>
      </c>
      <c r="N66" s="201">
        <f t="shared" si="24"/>
        <v>-9</v>
      </c>
      <c r="O66" s="202">
        <f t="shared" si="25"/>
        <v>-4.3623884561507252E-4</v>
      </c>
    </row>
    <row r="67" spans="1:15" s="174" customFormat="1" ht="15.75" customHeight="1" x14ac:dyDescent="0.2">
      <c r="A67" s="59"/>
      <c r="B67" s="60"/>
      <c r="C67" s="72" t="s">
        <v>31</v>
      </c>
      <c r="D67" s="201">
        <v>7280.9999999999991</v>
      </c>
      <c r="E67" s="249">
        <v>223.39999999999998</v>
      </c>
      <c r="F67" s="249">
        <v>11799</v>
      </c>
      <c r="G67" s="249">
        <v>3649.5</v>
      </c>
      <c r="H67" s="209">
        <f t="shared" si="23"/>
        <v>22952.899999999998</v>
      </c>
      <c r="I67" s="201">
        <v>7496.9999999999991</v>
      </c>
      <c r="J67" s="249">
        <v>223.4</v>
      </c>
      <c r="K67" s="249">
        <v>11439</v>
      </c>
      <c r="L67" s="249">
        <v>3802.5</v>
      </c>
      <c r="M67" s="249">
        <f t="shared" si="22"/>
        <v>22961.899999999998</v>
      </c>
      <c r="N67" s="201">
        <f t="shared" si="24"/>
        <v>9</v>
      </c>
      <c r="O67" s="202">
        <f t="shared" si="25"/>
        <v>3.9210731541548132E-4</v>
      </c>
    </row>
    <row r="68" spans="1:15" s="174" customFormat="1" ht="15.75" customHeight="1" x14ac:dyDescent="0.2">
      <c r="A68" s="59"/>
      <c r="B68" s="60"/>
      <c r="C68" s="72" t="s">
        <v>32</v>
      </c>
      <c r="D68" s="201">
        <v>4419.0000000000009</v>
      </c>
      <c r="E68" s="249">
        <v>223.39999999999998</v>
      </c>
      <c r="F68" s="249">
        <v>11799</v>
      </c>
      <c r="G68" s="249">
        <v>3649.5</v>
      </c>
      <c r="H68" s="209">
        <f t="shared" si="23"/>
        <v>20090.900000000001</v>
      </c>
      <c r="I68" s="201">
        <v>4549.5000000000009</v>
      </c>
      <c r="J68" s="249">
        <v>223.4</v>
      </c>
      <c r="K68" s="249">
        <v>11439</v>
      </c>
      <c r="L68" s="249">
        <v>3802.5</v>
      </c>
      <c r="M68" s="249">
        <f t="shared" si="22"/>
        <v>20014.400000000001</v>
      </c>
      <c r="N68" s="201">
        <f t="shared" si="24"/>
        <v>-76.5</v>
      </c>
      <c r="O68" s="202">
        <f t="shared" si="25"/>
        <v>-3.807694030630783E-3</v>
      </c>
    </row>
    <row r="69" spans="1:15" s="174" customFormat="1" ht="15.75" customHeight="1" x14ac:dyDescent="0.2">
      <c r="A69" s="59"/>
      <c r="B69" s="60"/>
      <c r="C69" s="72" t="s">
        <v>37</v>
      </c>
      <c r="D69" s="201">
        <v>4419.0000000000009</v>
      </c>
      <c r="E69" s="249">
        <v>223.39999999999998</v>
      </c>
      <c r="F69" s="249">
        <v>11799</v>
      </c>
      <c r="G69" s="249">
        <v>3649.5</v>
      </c>
      <c r="H69" s="209">
        <v>20090.900000000001</v>
      </c>
      <c r="I69" s="201">
        <v>4549.5000000000009</v>
      </c>
      <c r="J69" s="249">
        <v>223.4</v>
      </c>
      <c r="K69" s="249">
        <v>11439</v>
      </c>
      <c r="L69" s="249">
        <v>3802.5</v>
      </c>
      <c r="M69" s="249">
        <f t="shared" si="22"/>
        <v>20014.400000000001</v>
      </c>
      <c r="N69" s="201">
        <f t="shared" si="24"/>
        <v>-76.5</v>
      </c>
      <c r="O69" s="202">
        <f t="shared" si="25"/>
        <v>-3.807694030630783E-3</v>
      </c>
    </row>
    <row r="70" spans="1:15" s="174" customFormat="1" ht="15.75" customHeight="1" x14ac:dyDescent="0.2">
      <c r="A70" s="59"/>
      <c r="B70" s="60"/>
      <c r="C70" s="72" t="s">
        <v>38</v>
      </c>
      <c r="D70" s="201">
        <v>4824</v>
      </c>
      <c r="E70" s="249">
        <v>223.39999999999998</v>
      </c>
      <c r="F70" s="249">
        <v>11799</v>
      </c>
      <c r="G70" s="249">
        <v>3649.5</v>
      </c>
      <c r="H70" s="209">
        <f t="shared" si="23"/>
        <v>20495.900000000001</v>
      </c>
      <c r="I70" s="201">
        <v>4968</v>
      </c>
      <c r="J70" s="249">
        <v>223.4</v>
      </c>
      <c r="K70" s="249">
        <v>11439</v>
      </c>
      <c r="L70" s="249">
        <v>3802.5</v>
      </c>
      <c r="M70" s="249">
        <f t="shared" si="22"/>
        <v>20432.900000000001</v>
      </c>
      <c r="N70" s="201">
        <f t="shared" si="24"/>
        <v>-63</v>
      </c>
      <c r="O70" s="202">
        <f t="shared" si="25"/>
        <v>-3.0737854888050779E-3</v>
      </c>
    </row>
    <row r="71" spans="1:15" s="174" customFormat="1" ht="15.75" customHeight="1" x14ac:dyDescent="0.2">
      <c r="A71" s="59"/>
      <c r="B71" s="60"/>
      <c r="C71" s="72" t="s">
        <v>21</v>
      </c>
      <c r="D71" s="201">
        <v>6102</v>
      </c>
      <c r="E71" s="249">
        <v>223.39999999999998</v>
      </c>
      <c r="F71" s="249">
        <v>11799</v>
      </c>
      <c r="G71" s="249">
        <v>3649.5</v>
      </c>
      <c r="H71" s="209">
        <f t="shared" si="23"/>
        <v>21773.9</v>
      </c>
      <c r="I71" s="201">
        <v>6282</v>
      </c>
      <c r="J71" s="249">
        <v>223.4</v>
      </c>
      <c r="K71" s="249">
        <v>11439</v>
      </c>
      <c r="L71" s="249">
        <v>3802.5</v>
      </c>
      <c r="M71" s="249">
        <f t="shared" si="22"/>
        <v>21746.9</v>
      </c>
      <c r="N71" s="201">
        <f t="shared" si="24"/>
        <v>-27</v>
      </c>
      <c r="O71" s="202">
        <f t="shared" si="25"/>
        <v>-1.2400167172624105E-3</v>
      </c>
    </row>
    <row r="72" spans="1:15" s="174" customFormat="1" ht="15.75" customHeight="1" x14ac:dyDescent="0.2">
      <c r="A72" s="59"/>
      <c r="B72" s="60"/>
      <c r="C72" s="72" t="s">
        <v>39</v>
      </c>
      <c r="D72" s="201">
        <v>6741</v>
      </c>
      <c r="E72" s="249">
        <v>223.39999999999998</v>
      </c>
      <c r="F72" s="249">
        <v>11799</v>
      </c>
      <c r="G72" s="249">
        <v>3649.5</v>
      </c>
      <c r="H72" s="209">
        <f t="shared" si="23"/>
        <v>22412.9</v>
      </c>
      <c r="I72" s="201">
        <v>7011</v>
      </c>
      <c r="J72" s="249">
        <v>223.4</v>
      </c>
      <c r="K72" s="249">
        <v>11439</v>
      </c>
      <c r="L72" s="249">
        <v>3802.5</v>
      </c>
      <c r="M72" s="249">
        <f t="shared" si="22"/>
        <v>22475.9</v>
      </c>
      <c r="N72" s="201">
        <f t="shared" si="24"/>
        <v>63</v>
      </c>
      <c r="O72" s="202">
        <f t="shared" si="25"/>
        <v>2.810881233575307E-3</v>
      </c>
    </row>
    <row r="73" spans="1:15" s="174" customFormat="1" ht="15.75" customHeight="1" x14ac:dyDescent="0.2">
      <c r="A73" s="59"/>
      <c r="B73" s="60"/>
      <c r="C73" s="72" t="s">
        <v>74</v>
      </c>
      <c r="D73" s="201">
        <v>6030</v>
      </c>
      <c r="E73" s="249">
        <v>223.39999999999998</v>
      </c>
      <c r="F73" s="249">
        <v>11799</v>
      </c>
      <c r="G73" s="249">
        <v>3649.5</v>
      </c>
      <c r="H73" s="209">
        <f t="shared" si="23"/>
        <v>21701.9</v>
      </c>
      <c r="I73" s="201">
        <v>6209.9999999999991</v>
      </c>
      <c r="J73" s="249">
        <v>223.4</v>
      </c>
      <c r="K73" s="249">
        <v>11439</v>
      </c>
      <c r="L73" s="249">
        <v>3802.5</v>
      </c>
      <c r="M73" s="249">
        <f t="shared" si="22"/>
        <v>21674.899999999998</v>
      </c>
      <c r="N73" s="201">
        <f t="shared" si="24"/>
        <v>-27.000000000003638</v>
      </c>
      <c r="O73" s="202">
        <f t="shared" si="25"/>
        <v>-1.2441306982339628E-3</v>
      </c>
    </row>
    <row r="74" spans="1:15" s="174" customFormat="1" ht="15.75" customHeight="1" x14ac:dyDescent="0.2">
      <c r="A74" s="59"/>
      <c r="B74" s="60"/>
      <c r="C74" s="72" t="s">
        <v>41</v>
      </c>
      <c r="D74" s="201">
        <v>5859</v>
      </c>
      <c r="E74" s="249">
        <v>223.39999999999998</v>
      </c>
      <c r="F74" s="249">
        <v>11799</v>
      </c>
      <c r="G74" s="249">
        <v>3649.5</v>
      </c>
      <c r="H74" s="209">
        <f t="shared" si="23"/>
        <v>21530.9</v>
      </c>
      <c r="I74" s="201">
        <v>6155.9999999999991</v>
      </c>
      <c r="J74" s="249">
        <v>223.4</v>
      </c>
      <c r="K74" s="249">
        <v>11439</v>
      </c>
      <c r="L74" s="249">
        <v>3802.5</v>
      </c>
      <c r="M74" s="249">
        <f t="shared" si="22"/>
        <v>21620.899999999998</v>
      </c>
      <c r="N74" s="201">
        <f t="shared" si="24"/>
        <v>89.999999999996362</v>
      </c>
      <c r="O74" s="202">
        <f t="shared" si="25"/>
        <v>4.180038920806671E-3</v>
      </c>
    </row>
    <row r="75" spans="1:15" s="174" customFormat="1" ht="15.75" customHeight="1" x14ac:dyDescent="0.2">
      <c r="A75" s="59"/>
      <c r="B75" s="60"/>
      <c r="C75" s="72" t="s">
        <v>33</v>
      </c>
      <c r="D75" s="201">
        <v>6210</v>
      </c>
      <c r="E75" s="249">
        <v>223.39999999999998</v>
      </c>
      <c r="F75" s="249">
        <v>11799</v>
      </c>
      <c r="G75" s="249">
        <v>3649.5</v>
      </c>
      <c r="H75" s="209">
        <f t="shared" si="23"/>
        <v>21881.9</v>
      </c>
      <c r="I75" s="201">
        <v>6399</v>
      </c>
      <c r="J75" s="249">
        <v>223.4</v>
      </c>
      <c r="K75" s="249">
        <v>11439</v>
      </c>
      <c r="L75" s="249">
        <v>3802.5</v>
      </c>
      <c r="M75" s="249">
        <f t="shared" si="22"/>
        <v>21863.9</v>
      </c>
      <c r="N75" s="201">
        <f t="shared" si="24"/>
        <v>-18</v>
      </c>
      <c r="O75" s="202">
        <f t="shared" si="25"/>
        <v>-8.22597672048588E-4</v>
      </c>
    </row>
    <row r="76" spans="1:15" s="174" customFormat="1" ht="15.75" customHeight="1" x14ac:dyDescent="0.2">
      <c r="A76" s="59"/>
      <c r="B76" s="60"/>
      <c r="C76" s="72" t="s">
        <v>34</v>
      </c>
      <c r="D76" s="201">
        <v>5805</v>
      </c>
      <c r="E76" s="249">
        <v>223.39999999999998</v>
      </c>
      <c r="F76" s="249">
        <v>11799</v>
      </c>
      <c r="G76" s="249">
        <v>3649.5</v>
      </c>
      <c r="H76" s="209">
        <f t="shared" si="23"/>
        <v>21476.9</v>
      </c>
      <c r="I76" s="201">
        <v>5976.0000000000009</v>
      </c>
      <c r="J76" s="249">
        <v>223.4</v>
      </c>
      <c r="K76" s="249">
        <v>11439</v>
      </c>
      <c r="L76" s="249">
        <v>3802.5</v>
      </c>
      <c r="M76" s="249">
        <f t="shared" si="22"/>
        <v>21440.9</v>
      </c>
      <c r="N76" s="201">
        <f t="shared" si="24"/>
        <v>-36</v>
      </c>
      <c r="O76" s="202">
        <f t="shared" si="25"/>
        <v>-1.6762195661385022E-3</v>
      </c>
    </row>
    <row r="77" spans="1:15" s="174" customFormat="1" ht="15.75" customHeight="1" x14ac:dyDescent="0.2">
      <c r="A77" s="59"/>
      <c r="B77" s="60"/>
      <c r="C77" s="72" t="s">
        <v>128</v>
      </c>
      <c r="D77" s="201">
        <v>1530</v>
      </c>
      <c r="E77" s="249">
        <v>223.39999999999998</v>
      </c>
      <c r="F77" s="249">
        <v>11799</v>
      </c>
      <c r="G77" s="249">
        <v>3649.5</v>
      </c>
      <c r="H77" s="209">
        <f t="shared" si="23"/>
        <v>17201.900000000001</v>
      </c>
      <c r="I77" s="201">
        <v>1593</v>
      </c>
      <c r="J77" s="249">
        <v>223.4</v>
      </c>
      <c r="K77" s="249">
        <v>11439</v>
      </c>
      <c r="L77" s="249">
        <v>3802.5</v>
      </c>
      <c r="M77" s="249">
        <f t="shared" si="22"/>
        <v>17057.900000000001</v>
      </c>
      <c r="N77" s="201">
        <f t="shared" si="24"/>
        <v>-144</v>
      </c>
      <c r="O77" s="202">
        <f t="shared" si="25"/>
        <v>-8.371168301176032E-3</v>
      </c>
    </row>
    <row r="78" spans="1:15" s="174" customFormat="1" ht="15.75" customHeight="1" x14ac:dyDescent="0.2">
      <c r="A78" s="59"/>
      <c r="B78" s="60"/>
      <c r="C78" s="72" t="s">
        <v>127</v>
      </c>
      <c r="D78" s="147">
        <v>6750</v>
      </c>
      <c r="E78" s="187">
        <v>223.39999999999998</v>
      </c>
      <c r="F78" s="187">
        <v>11799</v>
      </c>
      <c r="G78" s="187">
        <v>3649.5</v>
      </c>
      <c r="H78" s="271">
        <f t="shared" ref="H78" si="26">SUM(D78:G78)</f>
        <v>22421.9</v>
      </c>
      <c r="I78" s="147">
        <v>6957</v>
      </c>
      <c r="J78" s="187">
        <v>223.4</v>
      </c>
      <c r="K78" s="187">
        <v>11439</v>
      </c>
      <c r="L78" s="187">
        <v>3802.5</v>
      </c>
      <c r="M78" s="187">
        <f t="shared" ref="M78" si="27">I78+J78+K78+L78</f>
        <v>22421.9</v>
      </c>
      <c r="N78" s="147">
        <f t="shared" ref="N78" si="28">M78-H78</f>
        <v>0</v>
      </c>
      <c r="O78" s="206">
        <f t="shared" ref="O78" si="29">N78/H78</f>
        <v>0</v>
      </c>
    </row>
    <row r="79" spans="1:15" s="174" customFormat="1" ht="15.75" customHeight="1" x14ac:dyDescent="0.2">
      <c r="A79" s="76"/>
      <c r="B79" s="77" t="s">
        <v>11</v>
      </c>
      <c r="C79" s="89"/>
      <c r="D79" s="148"/>
      <c r="E79" s="167"/>
      <c r="F79" s="167"/>
      <c r="G79" s="167"/>
      <c r="H79" s="168"/>
      <c r="I79" s="64"/>
      <c r="J79" s="65"/>
      <c r="K79" s="87"/>
      <c r="L79" s="87"/>
      <c r="M79" s="135"/>
      <c r="N79" s="64"/>
      <c r="O79" s="67"/>
    </row>
    <row r="80" spans="1:15" s="174" customFormat="1" ht="15.75" customHeight="1" x14ac:dyDescent="0.2">
      <c r="A80" s="59"/>
      <c r="B80" s="60"/>
      <c r="C80" s="149" t="s">
        <v>26</v>
      </c>
      <c r="D80" s="136" t="s">
        <v>35</v>
      </c>
      <c r="E80" s="141" t="s">
        <v>35</v>
      </c>
      <c r="F80" s="141" t="s">
        <v>35</v>
      </c>
      <c r="G80" s="141" t="s">
        <v>35</v>
      </c>
      <c r="H80" s="146" t="s">
        <v>35</v>
      </c>
      <c r="I80" s="136" t="s">
        <v>35</v>
      </c>
      <c r="J80" s="141" t="s">
        <v>35</v>
      </c>
      <c r="K80" s="141" t="s">
        <v>35</v>
      </c>
      <c r="L80" s="141" t="s">
        <v>35</v>
      </c>
      <c r="M80" s="141" t="s">
        <v>35</v>
      </c>
      <c r="N80" s="136" t="s">
        <v>35</v>
      </c>
      <c r="O80" s="146" t="s">
        <v>35</v>
      </c>
    </row>
    <row r="81" spans="1:15" s="174" customFormat="1" ht="15.75" customHeight="1" x14ac:dyDescent="0.2">
      <c r="A81" s="59"/>
      <c r="B81" s="60"/>
      <c r="C81" s="149" t="s">
        <v>27</v>
      </c>
      <c r="D81" s="136" t="s">
        <v>35</v>
      </c>
      <c r="E81" s="141" t="s">
        <v>35</v>
      </c>
      <c r="F81" s="141" t="s">
        <v>35</v>
      </c>
      <c r="G81" s="141" t="s">
        <v>35</v>
      </c>
      <c r="H81" s="146" t="s">
        <v>35</v>
      </c>
      <c r="I81" s="136" t="s">
        <v>35</v>
      </c>
      <c r="J81" s="141" t="s">
        <v>35</v>
      </c>
      <c r="K81" s="141" t="s">
        <v>35</v>
      </c>
      <c r="L81" s="141" t="s">
        <v>35</v>
      </c>
      <c r="M81" s="141" t="s">
        <v>35</v>
      </c>
      <c r="N81" s="136" t="s">
        <v>35</v>
      </c>
      <c r="O81" s="146" t="s">
        <v>35</v>
      </c>
    </row>
    <row r="82" spans="1:15" s="174" customFormat="1" ht="15.75" customHeight="1" x14ac:dyDescent="0.2">
      <c r="A82" s="59"/>
      <c r="B82" s="60"/>
      <c r="C82" s="149" t="s">
        <v>28</v>
      </c>
      <c r="D82" s="136" t="s">
        <v>35</v>
      </c>
      <c r="E82" s="141" t="s">
        <v>35</v>
      </c>
      <c r="F82" s="141" t="s">
        <v>35</v>
      </c>
      <c r="G82" s="141" t="s">
        <v>35</v>
      </c>
      <c r="H82" s="146" t="s">
        <v>35</v>
      </c>
      <c r="I82" s="136" t="s">
        <v>35</v>
      </c>
      <c r="J82" s="141" t="s">
        <v>35</v>
      </c>
      <c r="K82" s="141" t="s">
        <v>35</v>
      </c>
      <c r="L82" s="141" t="s">
        <v>35</v>
      </c>
      <c r="M82" s="141" t="s">
        <v>35</v>
      </c>
      <c r="N82" s="136" t="s">
        <v>35</v>
      </c>
      <c r="O82" s="146" t="s">
        <v>35</v>
      </c>
    </row>
    <row r="83" spans="1:15" s="174" customFormat="1" ht="15.75" customHeight="1" x14ac:dyDescent="0.2">
      <c r="A83" s="59"/>
      <c r="B83" s="60"/>
      <c r="C83" s="149" t="s">
        <v>24</v>
      </c>
      <c r="D83" s="136" t="s">
        <v>35</v>
      </c>
      <c r="E83" s="141" t="s">
        <v>35</v>
      </c>
      <c r="F83" s="141" t="s">
        <v>35</v>
      </c>
      <c r="G83" s="141" t="s">
        <v>35</v>
      </c>
      <c r="H83" s="146" t="s">
        <v>35</v>
      </c>
      <c r="I83" s="136" t="s">
        <v>35</v>
      </c>
      <c r="J83" s="141" t="s">
        <v>35</v>
      </c>
      <c r="K83" s="141" t="s">
        <v>35</v>
      </c>
      <c r="L83" s="141" t="s">
        <v>35</v>
      </c>
      <c r="M83" s="141" t="s">
        <v>35</v>
      </c>
      <c r="N83" s="136" t="s">
        <v>35</v>
      </c>
      <c r="O83" s="146" t="s">
        <v>35</v>
      </c>
    </row>
    <row r="84" spans="1:15" s="174" customFormat="1" ht="15.75" customHeight="1" x14ac:dyDescent="0.2">
      <c r="A84" s="59"/>
      <c r="B84" s="60"/>
      <c r="C84" s="72" t="s">
        <v>103</v>
      </c>
      <c r="D84" s="137" t="s">
        <v>35</v>
      </c>
      <c r="E84" s="193" t="s">
        <v>35</v>
      </c>
      <c r="F84" s="193" t="s">
        <v>35</v>
      </c>
      <c r="G84" s="193" t="s">
        <v>35</v>
      </c>
      <c r="H84" s="140" t="s">
        <v>35</v>
      </c>
      <c r="I84" s="136" t="s">
        <v>35</v>
      </c>
      <c r="J84" s="141" t="s">
        <v>35</v>
      </c>
      <c r="K84" s="141" t="s">
        <v>35</v>
      </c>
      <c r="L84" s="141" t="s">
        <v>35</v>
      </c>
      <c r="M84" s="141" t="s">
        <v>35</v>
      </c>
      <c r="N84" s="137" t="s">
        <v>35</v>
      </c>
      <c r="O84" s="140" t="s">
        <v>35</v>
      </c>
    </row>
    <row r="85" spans="1:15" s="157" customFormat="1" ht="15.75" customHeight="1" thickBot="1" x14ac:dyDescent="0.25">
      <c r="A85" s="78"/>
      <c r="B85" s="79"/>
      <c r="C85" s="150" t="s">
        <v>29</v>
      </c>
      <c r="D85" s="169" t="s">
        <v>35</v>
      </c>
      <c r="E85" s="151" t="s">
        <v>35</v>
      </c>
      <c r="F85" s="151" t="s">
        <v>35</v>
      </c>
      <c r="G85" s="151" t="s">
        <v>35</v>
      </c>
      <c r="H85" s="170" t="s">
        <v>35</v>
      </c>
      <c r="I85" s="169" t="s">
        <v>35</v>
      </c>
      <c r="J85" s="151" t="s">
        <v>35</v>
      </c>
      <c r="K85" s="151" t="s">
        <v>35</v>
      </c>
      <c r="L85" s="151" t="s">
        <v>35</v>
      </c>
      <c r="M85" s="151" t="s">
        <v>35</v>
      </c>
      <c r="N85" s="169" t="s">
        <v>35</v>
      </c>
      <c r="O85" s="170" t="s">
        <v>35</v>
      </c>
    </row>
    <row r="86" spans="1:15" s="10" customFormat="1" ht="21.75" customHeight="1" x14ac:dyDescent="0.25">
      <c r="A86" s="18"/>
      <c r="B86" s="19" t="s">
        <v>19</v>
      </c>
      <c r="C86" s="18"/>
      <c r="D86" s="111"/>
      <c r="E86" s="111"/>
      <c r="F86" s="111"/>
      <c r="G86" s="111"/>
      <c r="H86" s="111"/>
      <c r="I86" s="17"/>
      <c r="J86" s="17"/>
      <c r="K86" s="17"/>
      <c r="L86" s="17"/>
      <c r="M86" s="17"/>
      <c r="N86" s="17"/>
      <c r="O86" s="20"/>
    </row>
    <row r="87" spans="1:15" s="24" customFormat="1" ht="12.75" customHeight="1" x14ac:dyDescent="0.25">
      <c r="A87" s="18"/>
      <c r="B87" s="19"/>
      <c r="C87" s="15" t="s">
        <v>60</v>
      </c>
      <c r="D87" s="112"/>
      <c r="E87" s="112"/>
      <c r="F87" s="112"/>
      <c r="G87" s="112"/>
      <c r="H87" s="112"/>
      <c r="I87" s="26"/>
      <c r="J87" s="26"/>
      <c r="K87" s="26"/>
      <c r="L87" s="26"/>
      <c r="M87" s="26"/>
      <c r="N87" s="26"/>
      <c r="O87" s="27"/>
    </row>
    <row r="88" spans="1:15" s="7" customFormat="1" x14ac:dyDescent="0.2">
      <c r="A88" s="24"/>
      <c r="B88" s="24"/>
      <c r="C88" s="32" t="s">
        <v>57</v>
      </c>
      <c r="D88" s="113"/>
      <c r="E88" s="113"/>
      <c r="F88" s="113"/>
      <c r="G88" s="113"/>
      <c r="H88" s="113"/>
      <c r="I88" s="28"/>
      <c r="J88" s="28"/>
      <c r="K88" s="28"/>
      <c r="L88" s="28"/>
      <c r="M88" s="28"/>
      <c r="N88" s="28"/>
      <c r="O88" s="29"/>
    </row>
    <row r="89" spans="1:15" s="7" customFormat="1" x14ac:dyDescent="0.2">
      <c r="A89" s="24"/>
      <c r="B89" s="24"/>
      <c r="C89" s="15" t="s">
        <v>42</v>
      </c>
      <c r="D89" s="113"/>
      <c r="E89" s="113"/>
      <c r="F89" s="113"/>
      <c r="G89" s="113"/>
      <c r="H89" s="113"/>
      <c r="I89" s="28"/>
      <c r="J89" s="28"/>
      <c r="K89" s="28"/>
      <c r="L89" s="28"/>
      <c r="M89" s="28"/>
      <c r="N89" s="28"/>
      <c r="O89" s="29"/>
    </row>
    <row r="90" spans="1:15" x14ac:dyDescent="0.2">
      <c r="A90" s="22"/>
      <c r="B90" s="22"/>
      <c r="C90" s="328" t="s">
        <v>73</v>
      </c>
      <c r="D90" s="328"/>
      <c r="E90" s="328"/>
      <c r="F90" s="328"/>
      <c r="G90" s="328"/>
      <c r="H90" s="328"/>
      <c r="I90" s="328"/>
      <c r="J90" s="328"/>
      <c r="K90" s="328"/>
      <c r="L90" s="328"/>
      <c r="M90" s="328"/>
      <c r="N90" s="328"/>
      <c r="O90" s="328"/>
    </row>
    <row r="91" spans="1:15" x14ac:dyDescent="0.2">
      <c r="A91" s="22"/>
      <c r="B91" s="22"/>
      <c r="C91" s="33" t="s">
        <v>58</v>
      </c>
      <c r="D91" s="114"/>
      <c r="E91" s="114"/>
      <c r="F91" s="114"/>
      <c r="G91" s="114"/>
      <c r="H91" s="115"/>
      <c r="I91" s="30"/>
      <c r="J91" s="30"/>
      <c r="K91" s="30"/>
      <c r="L91" s="30"/>
      <c r="M91" s="31"/>
      <c r="N91" s="30"/>
      <c r="O91" s="31"/>
    </row>
    <row r="92" spans="1:15" s="23" customFormat="1" x14ac:dyDescent="0.2">
      <c r="A92" s="16"/>
      <c r="B92" s="16"/>
      <c r="C92" s="340" t="s">
        <v>97</v>
      </c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</row>
    <row r="93" spans="1:15" x14ac:dyDescent="0.2">
      <c r="C93" s="34" t="s">
        <v>43</v>
      </c>
      <c r="D93" s="114"/>
      <c r="E93" s="114"/>
      <c r="F93" s="114"/>
      <c r="G93" s="114"/>
      <c r="H93" s="115"/>
      <c r="I93" s="30"/>
      <c r="J93" s="30"/>
      <c r="K93" s="30"/>
      <c r="L93" s="30"/>
      <c r="M93" s="31"/>
      <c r="N93" s="30"/>
      <c r="O93" s="31"/>
    </row>
    <row r="94" spans="1:15" x14ac:dyDescent="0.2">
      <c r="C94" s="171" t="s">
        <v>105</v>
      </c>
    </row>
    <row r="95" spans="1:15" ht="30" customHeight="1" x14ac:dyDescent="0.2">
      <c r="C95" s="328" t="s">
        <v>100</v>
      </c>
      <c r="D95" s="328"/>
      <c r="E95" s="328"/>
      <c r="F95" s="328"/>
      <c r="G95" s="328"/>
      <c r="H95" s="328"/>
      <c r="I95" s="328"/>
      <c r="J95" s="328"/>
      <c r="K95" s="328"/>
      <c r="L95" s="328"/>
    </row>
  </sheetData>
  <mergeCells count="7">
    <mergeCell ref="C95:L95"/>
    <mergeCell ref="N4:O4"/>
    <mergeCell ref="C92:O92"/>
    <mergeCell ref="C90:O90"/>
    <mergeCell ref="D5:H5"/>
    <mergeCell ref="I5:M5"/>
    <mergeCell ref="N5:O5"/>
  </mergeCells>
  <phoneticPr fontId="0" type="noConversion"/>
  <printOptions horizontalCentered="1"/>
  <pageMargins left="0.25" right="0.25" top="0.5" bottom="0.25" header="0.3" footer="0.3"/>
  <pageSetup scale="55" fitToHeight="2" orientation="landscape" r:id="rId1"/>
  <headerFooter alignWithMargins="0"/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view="pageBreakPreview" zoomScale="70" zoomScaleNormal="70" zoomScaleSheetLayoutView="70" workbookViewId="0">
      <pane ySplit="7" topLeftCell="A58" activePane="bottomLeft" state="frozen"/>
      <selection activeCell="C74" sqref="C74"/>
      <selection pane="bottomLeft" activeCell="A64" sqref="A64"/>
    </sheetView>
  </sheetViews>
  <sheetFormatPr defaultColWidth="9.140625" defaultRowHeight="12.75" x14ac:dyDescent="0.2"/>
  <cols>
    <col min="1" max="1" width="2" style="9" customWidth="1"/>
    <col min="2" max="2" width="6.140625" style="9" customWidth="1"/>
    <col min="3" max="3" width="55.85546875" style="9" customWidth="1"/>
    <col min="4" max="4" width="11.42578125" style="22" bestFit="1" customWidth="1"/>
    <col min="5" max="7" width="11.140625" style="9" bestFit="1" customWidth="1"/>
    <col min="8" max="8" width="11.140625" style="11" bestFit="1" customWidth="1"/>
    <col min="9" max="9" width="11.42578125" style="9" bestFit="1" customWidth="1"/>
    <col min="10" max="12" width="10.7109375" style="9" bestFit="1" customWidth="1"/>
    <col min="13" max="13" width="10.7109375" style="11" bestFit="1" customWidth="1"/>
    <col min="14" max="14" width="12.28515625" style="9" customWidth="1"/>
    <col min="15" max="15" width="10.85546875" style="11" customWidth="1"/>
    <col min="16" max="17" width="10" style="9" bestFit="1" customWidth="1"/>
    <col min="18" max="16384" width="9.140625" style="9"/>
  </cols>
  <sheetData>
    <row r="1" spans="1:17" s="7" customFormat="1" ht="18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7" s="7" customFormat="1" ht="18" x14ac:dyDescent="0.25">
      <c r="A2" s="45" t="s">
        <v>122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7" s="7" customFormat="1" ht="18.75" thickBot="1" x14ac:dyDescent="0.3">
      <c r="A3" s="44" t="s">
        <v>83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7" s="4" customFormat="1" ht="15.75" x14ac:dyDescent="0.25">
      <c r="A4" s="92"/>
      <c r="B4" s="93"/>
      <c r="C4" s="93"/>
      <c r="D4" s="94"/>
      <c r="E4" s="94"/>
      <c r="F4" s="94"/>
      <c r="G4" s="94"/>
      <c r="H4" s="161"/>
      <c r="I4" s="94"/>
      <c r="J4" s="94"/>
      <c r="K4" s="94"/>
      <c r="L4" s="94"/>
      <c r="M4" s="161"/>
      <c r="N4" s="338" t="s">
        <v>1</v>
      </c>
      <c r="O4" s="339"/>
    </row>
    <row r="5" spans="1:17" s="4" customFormat="1" ht="16.5" thickBot="1" x14ac:dyDescent="0.3">
      <c r="A5" s="95"/>
      <c r="B5" s="96"/>
      <c r="C5" s="96"/>
      <c r="D5" s="346" t="s">
        <v>107</v>
      </c>
      <c r="E5" s="335"/>
      <c r="F5" s="333"/>
      <c r="G5" s="333"/>
      <c r="H5" s="334"/>
      <c r="I5" s="332" t="s">
        <v>124</v>
      </c>
      <c r="J5" s="335"/>
      <c r="K5" s="333"/>
      <c r="L5" s="333"/>
      <c r="M5" s="334"/>
      <c r="N5" s="341" t="s">
        <v>17</v>
      </c>
      <c r="O5" s="342"/>
    </row>
    <row r="6" spans="1:17" s="4" customFormat="1" ht="15.75" customHeight="1" x14ac:dyDescent="0.25">
      <c r="A6" s="95"/>
      <c r="B6" s="96"/>
      <c r="C6" s="96"/>
      <c r="D6" s="308" t="s">
        <v>106</v>
      </c>
      <c r="E6" s="308" t="s">
        <v>106</v>
      </c>
      <c r="F6" s="308" t="s">
        <v>106</v>
      </c>
      <c r="G6" s="308" t="s">
        <v>106</v>
      </c>
      <c r="H6" s="308" t="s">
        <v>106</v>
      </c>
      <c r="I6" s="308" t="s">
        <v>123</v>
      </c>
      <c r="J6" s="308" t="s">
        <v>123</v>
      </c>
      <c r="K6" s="308" t="s">
        <v>123</v>
      </c>
      <c r="L6" s="308" t="s">
        <v>123</v>
      </c>
      <c r="M6" s="308" t="s">
        <v>123</v>
      </c>
      <c r="N6" s="97" t="s">
        <v>14</v>
      </c>
      <c r="O6" s="98" t="s">
        <v>15</v>
      </c>
    </row>
    <row r="7" spans="1:17" s="4" customFormat="1" ht="18" thickBot="1" x14ac:dyDescent="0.3">
      <c r="A7" s="99" t="s">
        <v>0</v>
      </c>
      <c r="B7" s="100"/>
      <c r="C7" s="100"/>
      <c r="D7" s="309" t="s">
        <v>67</v>
      </c>
      <c r="E7" s="309" t="s">
        <v>68</v>
      </c>
      <c r="F7" s="309" t="s">
        <v>69</v>
      </c>
      <c r="G7" s="309" t="s">
        <v>70</v>
      </c>
      <c r="H7" s="310" t="s">
        <v>16</v>
      </c>
      <c r="I7" s="309" t="s">
        <v>67</v>
      </c>
      <c r="J7" s="309" t="s">
        <v>68</v>
      </c>
      <c r="K7" s="309" t="s">
        <v>69</v>
      </c>
      <c r="L7" s="309" t="s">
        <v>70</v>
      </c>
      <c r="M7" s="310" t="s">
        <v>16</v>
      </c>
      <c r="N7" s="97" t="s">
        <v>1</v>
      </c>
      <c r="O7" s="101" t="s">
        <v>1</v>
      </c>
    </row>
    <row r="8" spans="1:17" s="174" customFormat="1" ht="15.75" thickBot="1" x14ac:dyDescent="0.3">
      <c r="A8" s="55" t="s">
        <v>12</v>
      </c>
      <c r="B8" s="56"/>
      <c r="C8" s="56"/>
      <c r="D8" s="90"/>
      <c r="E8" s="184"/>
      <c r="F8" s="184"/>
      <c r="G8" s="184"/>
      <c r="H8" s="307"/>
      <c r="I8" s="57"/>
      <c r="J8" s="56"/>
      <c r="K8" s="56"/>
      <c r="L8" s="56"/>
      <c r="M8" s="58"/>
      <c r="N8" s="57"/>
      <c r="O8" s="58"/>
    </row>
    <row r="9" spans="1:17" s="174" customFormat="1" ht="15.75" customHeight="1" x14ac:dyDescent="0.2">
      <c r="A9" s="61"/>
      <c r="B9" s="60" t="s">
        <v>111</v>
      </c>
      <c r="C9" s="129"/>
      <c r="D9" s="84"/>
      <c r="E9" s="62"/>
      <c r="F9" s="62"/>
      <c r="G9" s="62"/>
      <c r="H9" s="63"/>
      <c r="I9" s="84"/>
      <c r="J9" s="62"/>
      <c r="K9" s="62"/>
      <c r="L9" s="62"/>
      <c r="M9" s="63"/>
      <c r="N9" s="61"/>
      <c r="O9" s="63"/>
    </row>
    <row r="10" spans="1:17" s="174" customFormat="1" ht="15.75" customHeight="1" x14ac:dyDescent="0.2">
      <c r="A10" s="59"/>
      <c r="B10" s="60"/>
      <c r="C10" s="125" t="s">
        <v>20</v>
      </c>
      <c r="D10" s="135">
        <v>36546</v>
      </c>
      <c r="E10" s="200">
        <v>1772.32</v>
      </c>
      <c r="F10" s="135">
        <v>14778</v>
      </c>
      <c r="G10" s="139">
        <v>7299</v>
      </c>
      <c r="H10" s="66">
        <f>SUM(D10:G10)</f>
        <v>60395.32</v>
      </c>
      <c r="I10" s="135">
        <v>36546</v>
      </c>
      <c r="J10" s="138">
        <v>1737.8400000000001</v>
      </c>
      <c r="K10" s="135">
        <v>15220</v>
      </c>
      <c r="L10" s="139">
        <v>7605</v>
      </c>
      <c r="M10" s="135">
        <f>SUM(I10:L10)</f>
        <v>61108.84</v>
      </c>
      <c r="N10" s="172">
        <f>M10-H10</f>
        <v>713.5199999999968</v>
      </c>
      <c r="O10" s="237">
        <f>N10/H10</f>
        <v>1.1814160434947556E-2</v>
      </c>
      <c r="P10" s="300"/>
      <c r="Q10" s="300"/>
    </row>
    <row r="11" spans="1:17" s="174" customFormat="1" ht="15.75" customHeight="1" x14ac:dyDescent="0.2">
      <c r="A11" s="59"/>
      <c r="B11" s="60"/>
      <c r="C11" s="125" t="s">
        <v>47</v>
      </c>
      <c r="D11" s="135">
        <v>38242</v>
      </c>
      <c r="E11" s="200">
        <v>1772.32</v>
      </c>
      <c r="F11" s="135">
        <v>14778</v>
      </c>
      <c r="G11" s="139">
        <v>7299</v>
      </c>
      <c r="H11" s="66">
        <f t="shared" ref="H11:H30" si="0">SUM(D11:G11)</f>
        <v>62091.32</v>
      </c>
      <c r="I11" s="135">
        <v>38242</v>
      </c>
      <c r="J11" s="138">
        <v>1737.8400000000001</v>
      </c>
      <c r="K11" s="135">
        <v>15220</v>
      </c>
      <c r="L11" s="139">
        <v>7605</v>
      </c>
      <c r="M11" s="135">
        <f t="shared" ref="M11:M14" si="1">SUM(I11:L11)</f>
        <v>62804.84</v>
      </c>
      <c r="N11" s="172">
        <f t="shared" ref="N11:N14" si="2">M11-H11</f>
        <v>713.5199999999968</v>
      </c>
      <c r="O11" s="237">
        <f t="shared" ref="O11:O14" si="3">N11/H11</f>
        <v>1.1491461286376209E-2</v>
      </c>
      <c r="P11" s="300"/>
      <c r="Q11" s="300"/>
    </row>
    <row r="12" spans="1:17" s="174" customFormat="1" ht="15.75" customHeight="1" x14ac:dyDescent="0.2">
      <c r="A12" s="59"/>
      <c r="B12" s="60"/>
      <c r="C12" s="125" t="s">
        <v>3</v>
      </c>
      <c r="D12" s="135">
        <v>39942</v>
      </c>
      <c r="E12" s="200">
        <v>1772.32</v>
      </c>
      <c r="F12" s="135">
        <v>14778</v>
      </c>
      <c r="G12" s="139">
        <v>7299</v>
      </c>
      <c r="H12" s="66">
        <f t="shared" si="0"/>
        <v>63791.32</v>
      </c>
      <c r="I12" s="135">
        <v>39942</v>
      </c>
      <c r="J12" s="138">
        <v>1737.8400000000001</v>
      </c>
      <c r="K12" s="135">
        <v>15220</v>
      </c>
      <c r="L12" s="139">
        <v>7605</v>
      </c>
      <c r="M12" s="135">
        <f t="shared" si="1"/>
        <v>64504.84</v>
      </c>
      <c r="N12" s="172">
        <f t="shared" si="2"/>
        <v>713.5199999999968</v>
      </c>
      <c r="O12" s="237">
        <f t="shared" si="3"/>
        <v>1.1185220810605532E-2</v>
      </c>
      <c r="P12" s="300"/>
      <c r="Q12" s="300"/>
    </row>
    <row r="13" spans="1:17" s="174" customFormat="1" ht="15.75" customHeight="1" x14ac:dyDescent="0.2">
      <c r="A13" s="59"/>
      <c r="B13" s="60"/>
      <c r="C13" s="125" t="s">
        <v>4</v>
      </c>
      <c r="D13" s="135">
        <v>39638</v>
      </c>
      <c r="E13" s="200">
        <v>1772.32</v>
      </c>
      <c r="F13" s="135">
        <v>14778</v>
      </c>
      <c r="G13" s="139">
        <v>7299</v>
      </c>
      <c r="H13" s="66">
        <f t="shared" si="0"/>
        <v>63487.32</v>
      </c>
      <c r="I13" s="135">
        <v>39638</v>
      </c>
      <c r="J13" s="138">
        <v>1737.8400000000001</v>
      </c>
      <c r="K13" s="135">
        <v>15220</v>
      </c>
      <c r="L13" s="139">
        <v>7605</v>
      </c>
      <c r="M13" s="135">
        <f>SUM(I13:L13)</f>
        <v>64200.84</v>
      </c>
      <c r="N13" s="172">
        <f t="shared" si="2"/>
        <v>713.5199999999968</v>
      </c>
      <c r="O13" s="237">
        <f t="shared" si="3"/>
        <v>1.1238779649227544E-2</v>
      </c>
      <c r="P13" s="300"/>
      <c r="Q13" s="300"/>
    </row>
    <row r="14" spans="1:17" s="174" customFormat="1" ht="15.75" customHeight="1" x14ac:dyDescent="0.2">
      <c r="A14" s="59"/>
      <c r="B14" s="60"/>
      <c r="C14" s="125" t="s">
        <v>46</v>
      </c>
      <c r="D14" s="135">
        <v>36932</v>
      </c>
      <c r="E14" s="200">
        <v>1772.32</v>
      </c>
      <c r="F14" s="135">
        <v>14778</v>
      </c>
      <c r="G14" s="139">
        <v>7299</v>
      </c>
      <c r="H14" s="66">
        <f t="shared" si="0"/>
        <v>60781.32</v>
      </c>
      <c r="I14" s="135">
        <v>36932</v>
      </c>
      <c r="J14" s="138">
        <v>1737.8400000000001</v>
      </c>
      <c r="K14" s="135">
        <v>15220</v>
      </c>
      <c r="L14" s="139">
        <v>7605</v>
      </c>
      <c r="M14" s="135">
        <f t="shared" si="1"/>
        <v>61494.84</v>
      </c>
      <c r="N14" s="172">
        <f t="shared" si="2"/>
        <v>713.5199999999968</v>
      </c>
      <c r="O14" s="237">
        <f t="shared" si="3"/>
        <v>1.173913300994445E-2</v>
      </c>
      <c r="P14" s="300"/>
      <c r="Q14" s="300"/>
    </row>
    <row r="15" spans="1:17" s="174" customFormat="1" ht="15.75" customHeight="1" x14ac:dyDescent="0.2">
      <c r="A15" s="59"/>
      <c r="B15" s="60" t="s">
        <v>99</v>
      </c>
      <c r="C15" s="127"/>
      <c r="D15" s="135"/>
      <c r="E15" s="138"/>
      <c r="F15" s="135"/>
      <c r="G15" s="139"/>
      <c r="H15" s="66"/>
      <c r="I15" s="135"/>
      <c r="J15" s="138"/>
      <c r="K15" s="135"/>
      <c r="L15" s="139"/>
      <c r="M15" s="135"/>
      <c r="N15" s="172"/>
      <c r="O15" s="237"/>
      <c r="P15" s="300"/>
      <c r="Q15" s="300"/>
    </row>
    <row r="16" spans="1:17" s="174" customFormat="1" ht="15.75" customHeight="1" x14ac:dyDescent="0.2">
      <c r="A16" s="59"/>
      <c r="B16" s="60"/>
      <c r="C16" s="125" t="s">
        <v>20</v>
      </c>
      <c r="D16" s="135">
        <v>38336</v>
      </c>
      <c r="E16" s="200">
        <v>1772.32</v>
      </c>
      <c r="F16" s="135">
        <v>14778</v>
      </c>
      <c r="G16" s="139">
        <v>7299</v>
      </c>
      <c r="H16" s="66">
        <f t="shared" si="0"/>
        <v>62185.32</v>
      </c>
      <c r="I16" s="135">
        <v>38336</v>
      </c>
      <c r="J16" s="138">
        <v>1737.8400000000001</v>
      </c>
      <c r="K16" s="135">
        <v>15220</v>
      </c>
      <c r="L16" s="139">
        <v>7605</v>
      </c>
      <c r="M16" s="135">
        <f>SUM(I16:L16)</f>
        <v>62898.84</v>
      </c>
      <c r="N16" s="172">
        <f>M16-H16</f>
        <v>713.5199999999968</v>
      </c>
      <c r="O16" s="237">
        <f>N16/H16</f>
        <v>1.1474090669630659E-2</v>
      </c>
      <c r="P16" s="300"/>
      <c r="Q16" s="300"/>
    </row>
    <row r="17" spans="1:17" s="174" customFormat="1" ht="15.75" customHeight="1" x14ac:dyDescent="0.2">
      <c r="A17" s="59"/>
      <c r="B17" s="60"/>
      <c r="C17" s="125" t="s">
        <v>47</v>
      </c>
      <c r="D17" s="135">
        <v>39934</v>
      </c>
      <c r="E17" s="200">
        <v>1772.32</v>
      </c>
      <c r="F17" s="135">
        <v>14778</v>
      </c>
      <c r="G17" s="139">
        <v>7299</v>
      </c>
      <c r="H17" s="66">
        <f t="shared" si="0"/>
        <v>63783.32</v>
      </c>
      <c r="I17" s="135">
        <v>39934</v>
      </c>
      <c r="J17" s="138">
        <v>1737.8400000000001</v>
      </c>
      <c r="K17" s="135">
        <v>15220</v>
      </c>
      <c r="L17" s="139">
        <v>7605</v>
      </c>
      <c r="M17" s="135">
        <f t="shared" ref="M17:M20" si="4">SUM(I17:L17)</f>
        <v>64496.84</v>
      </c>
      <c r="N17" s="172">
        <f t="shared" ref="N17:N20" si="5">M17-H17</f>
        <v>713.5199999999968</v>
      </c>
      <c r="O17" s="237">
        <f t="shared" ref="O17:O20" si="6">N17/H17</f>
        <v>1.1186623712907963E-2</v>
      </c>
      <c r="P17" s="300"/>
      <c r="Q17" s="300"/>
    </row>
    <row r="18" spans="1:17" s="174" customFormat="1" ht="15.75" customHeight="1" x14ac:dyDescent="0.2">
      <c r="A18" s="59"/>
      <c r="B18" s="60"/>
      <c r="C18" s="125" t="s">
        <v>3</v>
      </c>
      <c r="D18" s="135">
        <v>41732</v>
      </c>
      <c r="E18" s="200">
        <v>1772.32</v>
      </c>
      <c r="F18" s="135">
        <v>14778</v>
      </c>
      <c r="G18" s="139">
        <v>7299</v>
      </c>
      <c r="H18" s="66">
        <f t="shared" si="0"/>
        <v>65581.320000000007</v>
      </c>
      <c r="I18" s="135">
        <v>41732</v>
      </c>
      <c r="J18" s="138">
        <v>1737.8400000000001</v>
      </c>
      <c r="K18" s="135">
        <v>15220</v>
      </c>
      <c r="L18" s="139">
        <v>7605</v>
      </c>
      <c r="M18" s="135">
        <f t="shared" si="4"/>
        <v>66294.84</v>
      </c>
      <c r="N18" s="172">
        <f t="shared" si="5"/>
        <v>713.51999999998952</v>
      </c>
      <c r="O18" s="237">
        <f t="shared" si="6"/>
        <v>1.0879927393958972E-2</v>
      </c>
      <c r="P18" s="300"/>
      <c r="Q18" s="300"/>
    </row>
    <row r="19" spans="1:17" s="174" customFormat="1" ht="15.75" customHeight="1" x14ac:dyDescent="0.2">
      <c r="A19" s="59"/>
      <c r="B19" s="60"/>
      <c r="C19" s="125" t="s">
        <v>4</v>
      </c>
      <c r="D19" s="135">
        <v>41326</v>
      </c>
      <c r="E19" s="200">
        <v>1772.32</v>
      </c>
      <c r="F19" s="135">
        <v>14778</v>
      </c>
      <c r="G19" s="139">
        <v>7299</v>
      </c>
      <c r="H19" s="66">
        <f t="shared" si="0"/>
        <v>65175.32</v>
      </c>
      <c r="I19" s="135">
        <v>41326</v>
      </c>
      <c r="J19" s="138">
        <v>1737.8400000000001</v>
      </c>
      <c r="K19" s="135">
        <v>15220</v>
      </c>
      <c r="L19" s="139">
        <v>7605</v>
      </c>
      <c r="M19" s="135">
        <f t="shared" si="4"/>
        <v>65888.84</v>
      </c>
      <c r="N19" s="172">
        <f t="shared" si="5"/>
        <v>713.5199999999968</v>
      </c>
      <c r="O19" s="237">
        <f t="shared" si="6"/>
        <v>1.0947702289762395E-2</v>
      </c>
      <c r="P19" s="300"/>
      <c r="Q19" s="300"/>
    </row>
    <row r="20" spans="1:17" s="174" customFormat="1" ht="15.75" customHeight="1" x14ac:dyDescent="0.2">
      <c r="A20" s="59"/>
      <c r="B20" s="69"/>
      <c r="C20" s="311" t="s">
        <v>46</v>
      </c>
      <c r="D20" s="109">
        <v>38704</v>
      </c>
      <c r="E20" s="205">
        <v>1772.32</v>
      </c>
      <c r="F20" s="110">
        <v>14778</v>
      </c>
      <c r="G20" s="204">
        <v>7299</v>
      </c>
      <c r="H20" s="71">
        <f t="shared" si="0"/>
        <v>62553.32</v>
      </c>
      <c r="I20" s="110">
        <v>38704</v>
      </c>
      <c r="J20" s="203">
        <v>1737.8400000000001</v>
      </c>
      <c r="K20" s="110">
        <v>15220</v>
      </c>
      <c r="L20" s="204">
        <v>7605</v>
      </c>
      <c r="M20" s="110">
        <f t="shared" si="4"/>
        <v>63266.84</v>
      </c>
      <c r="N20" s="109">
        <f t="shared" si="5"/>
        <v>713.5199999999968</v>
      </c>
      <c r="O20" s="238">
        <f t="shared" si="6"/>
        <v>1.1406588810953548E-2</v>
      </c>
      <c r="P20" s="300"/>
      <c r="Q20" s="300"/>
    </row>
    <row r="21" spans="1:17" s="174" customFormat="1" ht="15.75" customHeight="1" x14ac:dyDescent="0.2">
      <c r="A21" s="76"/>
      <c r="B21" s="60" t="s">
        <v>5</v>
      </c>
      <c r="C21" s="125"/>
      <c r="D21" s="135"/>
      <c r="E21" s="138"/>
      <c r="F21" s="135"/>
      <c r="G21" s="139"/>
      <c r="H21" s="66"/>
      <c r="I21" s="135"/>
      <c r="J21" s="138"/>
      <c r="K21" s="135"/>
      <c r="L21" s="139"/>
      <c r="M21" s="135"/>
      <c r="N21" s="172"/>
      <c r="O21" s="237"/>
      <c r="P21" s="300"/>
      <c r="Q21" s="300"/>
    </row>
    <row r="22" spans="1:17" s="174" customFormat="1" ht="15.75" customHeight="1" x14ac:dyDescent="0.2">
      <c r="A22" s="59"/>
      <c r="B22" s="60"/>
      <c r="C22" s="125" t="s">
        <v>20</v>
      </c>
      <c r="D22" s="135">
        <v>31284</v>
      </c>
      <c r="E22" s="138">
        <v>1730.32</v>
      </c>
      <c r="F22" s="135">
        <v>11799</v>
      </c>
      <c r="G22" s="139">
        <v>7299</v>
      </c>
      <c r="H22" s="66">
        <f t="shared" si="0"/>
        <v>52112.32</v>
      </c>
      <c r="I22" s="135">
        <v>31284</v>
      </c>
      <c r="J22" s="138">
        <v>1695.8400000000001</v>
      </c>
      <c r="K22" s="135">
        <v>11439</v>
      </c>
      <c r="L22" s="139">
        <v>7605</v>
      </c>
      <c r="M22" s="135">
        <f>SUM(I22:L22)</f>
        <v>52023.839999999997</v>
      </c>
      <c r="N22" s="172">
        <f>M22-H22</f>
        <v>-88.480000000003201</v>
      </c>
      <c r="O22" s="237">
        <f>N22/H22</f>
        <v>-1.6978710600488176E-3</v>
      </c>
      <c r="P22" s="300"/>
      <c r="Q22" s="300"/>
    </row>
    <row r="23" spans="1:17" s="174" customFormat="1" ht="15.75" customHeight="1" x14ac:dyDescent="0.2">
      <c r="A23" s="59"/>
      <c r="B23" s="60"/>
      <c r="C23" s="125" t="s">
        <v>47</v>
      </c>
      <c r="D23" s="135">
        <v>32976</v>
      </c>
      <c r="E23" s="138">
        <v>1730.32</v>
      </c>
      <c r="F23" s="135">
        <v>11799</v>
      </c>
      <c r="G23" s="139">
        <v>7299</v>
      </c>
      <c r="H23" s="66">
        <f t="shared" si="0"/>
        <v>53804.32</v>
      </c>
      <c r="I23" s="135">
        <v>32976</v>
      </c>
      <c r="J23" s="138">
        <v>1695.8400000000001</v>
      </c>
      <c r="K23" s="135">
        <v>11439</v>
      </c>
      <c r="L23" s="139">
        <v>7605</v>
      </c>
      <c r="M23" s="135">
        <f t="shared" ref="M23:M30" si="7">SUM(I23:L23)</f>
        <v>53715.839999999997</v>
      </c>
      <c r="N23" s="172">
        <f t="shared" ref="N23:N30" si="8">M23-H23</f>
        <v>-88.480000000003201</v>
      </c>
      <c r="O23" s="237">
        <f t="shared" ref="O23:O30" si="9">N23/H23</f>
        <v>-1.6444776181541408E-3</v>
      </c>
      <c r="P23" s="300"/>
      <c r="Q23" s="300"/>
    </row>
    <row r="24" spans="1:17" s="174" customFormat="1" ht="15.75" customHeight="1" x14ac:dyDescent="0.2">
      <c r="A24" s="59"/>
      <c r="B24" s="60"/>
      <c r="C24" s="127" t="s">
        <v>93</v>
      </c>
      <c r="D24" s="135">
        <v>30552</v>
      </c>
      <c r="E24" s="138">
        <v>1730.32</v>
      </c>
      <c r="F24" s="135">
        <v>11799</v>
      </c>
      <c r="G24" s="139">
        <v>7299</v>
      </c>
      <c r="H24" s="66">
        <f t="shared" si="0"/>
        <v>51380.32</v>
      </c>
      <c r="I24" s="135">
        <v>30552</v>
      </c>
      <c r="J24" s="138">
        <v>1695.8400000000001</v>
      </c>
      <c r="K24" s="135">
        <v>11439</v>
      </c>
      <c r="L24" s="139">
        <v>7605</v>
      </c>
      <c r="M24" s="135">
        <f t="shared" si="7"/>
        <v>51291.839999999997</v>
      </c>
      <c r="N24" s="172">
        <f t="shared" si="8"/>
        <v>-88.480000000003201</v>
      </c>
      <c r="O24" s="237">
        <f t="shared" si="9"/>
        <v>-1.7220601195166399E-3</v>
      </c>
      <c r="P24" s="300"/>
      <c r="Q24" s="300"/>
    </row>
    <row r="25" spans="1:17" s="174" customFormat="1" ht="15.75" customHeight="1" x14ac:dyDescent="0.2">
      <c r="A25" s="59"/>
      <c r="B25" s="60"/>
      <c r="C25" s="127" t="s">
        <v>49</v>
      </c>
      <c r="D25" s="135">
        <v>35376</v>
      </c>
      <c r="E25" s="138">
        <v>1730.32</v>
      </c>
      <c r="F25" s="135">
        <v>11799</v>
      </c>
      <c r="G25" s="139">
        <v>7299</v>
      </c>
      <c r="H25" s="66">
        <f t="shared" si="0"/>
        <v>56204.32</v>
      </c>
      <c r="I25" s="135">
        <v>35376</v>
      </c>
      <c r="J25" s="138">
        <v>1695.8400000000001</v>
      </c>
      <c r="K25" s="135">
        <v>11439</v>
      </c>
      <c r="L25" s="139">
        <v>7605</v>
      </c>
      <c r="M25" s="135">
        <f t="shared" si="7"/>
        <v>56115.839999999997</v>
      </c>
      <c r="N25" s="172">
        <f t="shared" si="8"/>
        <v>-88.480000000003201</v>
      </c>
      <c r="O25" s="237">
        <f t="shared" si="9"/>
        <v>-1.5742562137572914E-3</v>
      </c>
      <c r="P25" s="300"/>
      <c r="Q25" s="300"/>
    </row>
    <row r="26" spans="1:17" s="174" customFormat="1" ht="15.75" customHeight="1" x14ac:dyDescent="0.2">
      <c r="A26" s="59"/>
      <c r="B26" s="60"/>
      <c r="C26" s="127" t="s">
        <v>50</v>
      </c>
      <c r="D26" s="135">
        <v>35100</v>
      </c>
      <c r="E26" s="138">
        <v>1730.32</v>
      </c>
      <c r="F26" s="135">
        <v>11799</v>
      </c>
      <c r="G26" s="139">
        <v>7299</v>
      </c>
      <c r="H26" s="66">
        <f t="shared" si="0"/>
        <v>55928.32</v>
      </c>
      <c r="I26" s="135">
        <v>35100</v>
      </c>
      <c r="J26" s="138">
        <v>1695.8400000000001</v>
      </c>
      <c r="K26" s="135">
        <v>11439</v>
      </c>
      <c r="L26" s="139">
        <v>7605</v>
      </c>
      <c r="M26" s="135">
        <f t="shared" si="7"/>
        <v>55839.839999999997</v>
      </c>
      <c r="N26" s="172">
        <f t="shared" si="8"/>
        <v>-88.480000000003201</v>
      </c>
      <c r="O26" s="237">
        <f t="shared" si="9"/>
        <v>-1.5820249919898041E-3</v>
      </c>
      <c r="P26" s="300"/>
      <c r="Q26" s="300"/>
    </row>
    <row r="27" spans="1:17" s="174" customFormat="1" ht="15.75" customHeight="1" x14ac:dyDescent="0.2">
      <c r="A27" s="59"/>
      <c r="B27" s="60"/>
      <c r="C27" s="125" t="s">
        <v>90</v>
      </c>
      <c r="D27" s="135">
        <v>34128</v>
      </c>
      <c r="E27" s="138">
        <v>1730.32</v>
      </c>
      <c r="F27" s="135">
        <v>11799</v>
      </c>
      <c r="G27" s="139">
        <v>7299</v>
      </c>
      <c r="H27" s="66">
        <f t="shared" si="0"/>
        <v>54956.32</v>
      </c>
      <c r="I27" s="135">
        <v>34128</v>
      </c>
      <c r="J27" s="138">
        <v>1695.8400000000001</v>
      </c>
      <c r="K27" s="135">
        <v>11439</v>
      </c>
      <c r="L27" s="139">
        <v>7605</v>
      </c>
      <c r="M27" s="135">
        <f t="shared" si="7"/>
        <v>54867.839999999997</v>
      </c>
      <c r="N27" s="172">
        <f t="shared" si="8"/>
        <v>-88.480000000003201</v>
      </c>
      <c r="O27" s="237">
        <f t="shared" si="9"/>
        <v>-1.6100059101483361E-3</v>
      </c>
      <c r="P27" s="300"/>
      <c r="Q27" s="300"/>
    </row>
    <row r="28" spans="1:17" s="174" customFormat="1" ht="15.75" customHeight="1" x14ac:dyDescent="0.2">
      <c r="A28" s="59"/>
      <c r="B28" s="60"/>
      <c r="C28" s="127" t="s">
        <v>91</v>
      </c>
      <c r="D28" s="135">
        <v>34368</v>
      </c>
      <c r="E28" s="138">
        <v>1730.32</v>
      </c>
      <c r="F28" s="135">
        <v>11799</v>
      </c>
      <c r="G28" s="139">
        <v>7299</v>
      </c>
      <c r="H28" s="66">
        <f t="shared" si="0"/>
        <v>55196.32</v>
      </c>
      <c r="I28" s="135">
        <v>34368</v>
      </c>
      <c r="J28" s="138">
        <v>1695.8400000000001</v>
      </c>
      <c r="K28" s="135">
        <v>11439</v>
      </c>
      <c r="L28" s="139">
        <v>7605</v>
      </c>
      <c r="M28" s="135">
        <f t="shared" si="7"/>
        <v>55107.839999999997</v>
      </c>
      <c r="N28" s="172">
        <f t="shared" si="8"/>
        <v>-88.480000000003201</v>
      </c>
      <c r="O28" s="237">
        <f t="shared" si="9"/>
        <v>-1.6030054177525459E-3</v>
      </c>
      <c r="P28" s="300"/>
      <c r="Q28" s="300"/>
    </row>
    <row r="29" spans="1:17" s="174" customFormat="1" ht="15.75" customHeight="1" x14ac:dyDescent="0.2">
      <c r="A29" s="59"/>
      <c r="B29" s="60"/>
      <c r="C29" s="125" t="s">
        <v>51</v>
      </c>
      <c r="D29" s="135">
        <v>36504</v>
      </c>
      <c r="E29" s="138">
        <v>1730.32</v>
      </c>
      <c r="F29" s="135">
        <v>11799</v>
      </c>
      <c r="G29" s="139">
        <v>7299</v>
      </c>
      <c r="H29" s="66">
        <f t="shared" si="0"/>
        <v>57332.32</v>
      </c>
      <c r="I29" s="135">
        <v>36504</v>
      </c>
      <c r="J29" s="138">
        <v>1695.8400000000001</v>
      </c>
      <c r="K29" s="135">
        <v>11439</v>
      </c>
      <c r="L29" s="139">
        <v>7605</v>
      </c>
      <c r="M29" s="135">
        <f t="shared" si="7"/>
        <v>57243.839999999997</v>
      </c>
      <c r="N29" s="172">
        <f t="shared" si="8"/>
        <v>-88.480000000003201</v>
      </c>
      <c r="O29" s="237">
        <f t="shared" si="9"/>
        <v>-1.5432830905849127E-3</v>
      </c>
      <c r="P29" s="300"/>
      <c r="Q29" s="300"/>
    </row>
    <row r="30" spans="1:17" s="174" customFormat="1" ht="16.5" customHeight="1" x14ac:dyDescent="0.2">
      <c r="A30" s="59"/>
      <c r="B30" s="60"/>
      <c r="C30" s="127" t="s">
        <v>88</v>
      </c>
      <c r="D30" s="135">
        <v>34008</v>
      </c>
      <c r="E30" s="138">
        <v>1730.32</v>
      </c>
      <c r="F30" s="135">
        <v>11799</v>
      </c>
      <c r="G30" s="139">
        <v>7299</v>
      </c>
      <c r="H30" s="66">
        <f t="shared" si="0"/>
        <v>54836.32</v>
      </c>
      <c r="I30" s="135">
        <v>34008</v>
      </c>
      <c r="J30" s="138">
        <v>1695.8400000000001</v>
      </c>
      <c r="K30" s="135">
        <v>11439</v>
      </c>
      <c r="L30" s="139">
        <v>7605</v>
      </c>
      <c r="M30" s="135">
        <f t="shared" si="7"/>
        <v>54747.839999999997</v>
      </c>
      <c r="N30" s="172">
        <f t="shared" si="8"/>
        <v>-88.480000000003201</v>
      </c>
      <c r="O30" s="237">
        <f t="shared" si="9"/>
        <v>-1.6135291354343836E-3</v>
      </c>
      <c r="P30" s="300"/>
      <c r="Q30" s="300"/>
    </row>
    <row r="31" spans="1:17" s="174" customFormat="1" ht="16.5" customHeight="1" x14ac:dyDescent="0.2">
      <c r="A31" s="59"/>
      <c r="B31" s="60"/>
      <c r="C31" s="127" t="s">
        <v>89</v>
      </c>
      <c r="D31" s="135">
        <v>31296</v>
      </c>
      <c r="E31" s="138">
        <v>1730.32</v>
      </c>
      <c r="F31" s="135">
        <v>11799</v>
      </c>
      <c r="G31" s="139">
        <v>7299</v>
      </c>
      <c r="H31" s="66">
        <f>SUM(D31:G31)</f>
        <v>52124.32</v>
      </c>
      <c r="I31" s="135">
        <v>31296</v>
      </c>
      <c r="J31" s="138">
        <v>1695.8400000000001</v>
      </c>
      <c r="K31" s="135">
        <v>11439</v>
      </c>
      <c r="L31" s="139">
        <v>7605</v>
      </c>
      <c r="M31" s="135">
        <f>SUM(I31:L31)</f>
        <v>52035.839999999997</v>
      </c>
      <c r="N31" s="172">
        <f>M31-H31</f>
        <v>-88.480000000003201</v>
      </c>
      <c r="O31" s="237">
        <f>N31/H31</f>
        <v>-1.6974801781587405E-3</v>
      </c>
      <c r="P31" s="300"/>
      <c r="Q31" s="300"/>
    </row>
    <row r="32" spans="1:17" s="174" customFormat="1" ht="16.5" customHeight="1" x14ac:dyDescent="0.2">
      <c r="A32" s="59"/>
      <c r="B32" s="60"/>
      <c r="C32" s="127" t="s">
        <v>46</v>
      </c>
      <c r="D32" s="135">
        <v>31644</v>
      </c>
      <c r="E32" s="138">
        <v>1730.32</v>
      </c>
      <c r="F32" s="135">
        <v>11799</v>
      </c>
      <c r="G32" s="139">
        <v>7299</v>
      </c>
      <c r="H32" s="66">
        <f t="shared" ref="H32:H39" si="10">SUM(D32:G32)</f>
        <v>52472.32</v>
      </c>
      <c r="I32" s="135">
        <v>31644</v>
      </c>
      <c r="J32" s="138">
        <v>1695.8400000000001</v>
      </c>
      <c r="K32" s="135">
        <v>11439</v>
      </c>
      <c r="L32" s="139">
        <v>7605</v>
      </c>
      <c r="M32" s="135">
        <f t="shared" ref="M32" si="11">SUM(I32:L32)</f>
        <v>52383.839999999997</v>
      </c>
      <c r="N32" s="172">
        <f t="shared" ref="N32:N39" si="12">M32-H32</f>
        <v>-88.480000000003201</v>
      </c>
      <c r="O32" s="237">
        <f t="shared" ref="O32:O39" si="13">N32/H32</f>
        <v>-1.686222374006013E-3</v>
      </c>
      <c r="P32" s="300"/>
      <c r="Q32" s="300"/>
    </row>
    <row r="33" spans="1:17" s="174" customFormat="1" ht="16.5" customHeight="1" x14ac:dyDescent="0.2">
      <c r="A33" s="59"/>
      <c r="B33" s="60"/>
      <c r="C33" s="127" t="s">
        <v>79</v>
      </c>
      <c r="D33" s="135">
        <v>27192</v>
      </c>
      <c r="E33" s="138">
        <v>1730.32</v>
      </c>
      <c r="F33" s="135">
        <v>11799</v>
      </c>
      <c r="G33" s="139">
        <v>7299</v>
      </c>
      <c r="H33" s="66">
        <f t="shared" si="10"/>
        <v>48020.32</v>
      </c>
      <c r="I33" s="135">
        <v>27192</v>
      </c>
      <c r="J33" s="138">
        <v>1695.8400000000001</v>
      </c>
      <c r="K33" s="135">
        <v>11439</v>
      </c>
      <c r="L33" s="139">
        <v>7605</v>
      </c>
      <c r="M33" s="135">
        <f>SUM(I33:L33)</f>
        <v>47931.839999999997</v>
      </c>
      <c r="N33" s="172">
        <f t="shared" si="12"/>
        <v>-88.480000000003201</v>
      </c>
      <c r="O33" s="237">
        <f t="shared" si="13"/>
        <v>-1.8425533190949831E-3</v>
      </c>
      <c r="P33" s="300"/>
      <c r="Q33" s="300"/>
    </row>
    <row r="34" spans="1:17" s="174" customFormat="1" ht="16.5" customHeight="1" x14ac:dyDescent="0.2">
      <c r="A34" s="59"/>
      <c r="B34" s="60"/>
      <c r="C34" s="127" t="s">
        <v>112</v>
      </c>
      <c r="D34" s="135">
        <v>33576</v>
      </c>
      <c r="E34" s="138">
        <v>1730.32</v>
      </c>
      <c r="F34" s="135">
        <v>11799</v>
      </c>
      <c r="G34" s="139">
        <v>7299</v>
      </c>
      <c r="H34" s="66">
        <f t="shared" si="10"/>
        <v>54404.32</v>
      </c>
      <c r="I34" s="135">
        <v>33576</v>
      </c>
      <c r="J34" s="138">
        <v>1695.8400000000001</v>
      </c>
      <c r="K34" s="135">
        <v>11439</v>
      </c>
      <c r="L34" s="139">
        <v>7605</v>
      </c>
      <c r="M34" s="135">
        <f t="shared" ref="M34:M39" si="14">SUM(I34:L34)</f>
        <v>54315.839999999997</v>
      </c>
      <c r="N34" s="172">
        <f t="shared" si="12"/>
        <v>-88.480000000003201</v>
      </c>
      <c r="O34" s="237">
        <f t="shared" si="13"/>
        <v>-1.6263414375917795E-3</v>
      </c>
      <c r="P34" s="300"/>
      <c r="Q34" s="300"/>
    </row>
    <row r="35" spans="1:17" s="174" customFormat="1" ht="16.5" customHeight="1" x14ac:dyDescent="0.2">
      <c r="A35" s="59"/>
      <c r="B35" s="60"/>
      <c r="C35" s="127" t="s">
        <v>86</v>
      </c>
      <c r="D35" s="135">
        <v>34368</v>
      </c>
      <c r="E35" s="138">
        <v>1730.32</v>
      </c>
      <c r="F35" s="135">
        <v>11799</v>
      </c>
      <c r="G35" s="139">
        <v>7299</v>
      </c>
      <c r="H35" s="66">
        <f t="shared" si="10"/>
        <v>55196.32</v>
      </c>
      <c r="I35" s="135">
        <v>34368</v>
      </c>
      <c r="J35" s="138">
        <v>1695.8400000000001</v>
      </c>
      <c r="K35" s="135">
        <v>11439</v>
      </c>
      <c r="L35" s="139">
        <v>7605</v>
      </c>
      <c r="M35" s="135">
        <f t="shared" ref="M35" si="15">SUM(I35:L35)</f>
        <v>55107.839999999997</v>
      </c>
      <c r="N35" s="172">
        <f t="shared" si="12"/>
        <v>-88.480000000003201</v>
      </c>
      <c r="O35" s="237">
        <f t="shared" si="13"/>
        <v>-1.6030054177525459E-3</v>
      </c>
      <c r="P35" s="300"/>
      <c r="Q35" s="300"/>
    </row>
    <row r="36" spans="1:17" s="174" customFormat="1" ht="16.5" customHeight="1" x14ac:dyDescent="0.2">
      <c r="A36" s="59"/>
      <c r="B36" s="60"/>
      <c r="C36" s="127" t="s">
        <v>87</v>
      </c>
      <c r="D36" s="135">
        <v>34368</v>
      </c>
      <c r="E36" s="138">
        <v>1730.32</v>
      </c>
      <c r="F36" s="135">
        <v>11799</v>
      </c>
      <c r="G36" s="139">
        <v>7299</v>
      </c>
      <c r="H36" s="66">
        <f t="shared" si="10"/>
        <v>55196.32</v>
      </c>
      <c r="I36" s="135">
        <v>34368</v>
      </c>
      <c r="J36" s="138">
        <v>1695.8400000000001</v>
      </c>
      <c r="K36" s="135">
        <v>11439</v>
      </c>
      <c r="L36" s="139">
        <v>7605</v>
      </c>
      <c r="M36" s="135">
        <f>SUM(I36:L36)</f>
        <v>55107.839999999997</v>
      </c>
      <c r="N36" s="172">
        <f>M36-H36</f>
        <v>-88.480000000003201</v>
      </c>
      <c r="O36" s="237">
        <f t="shared" si="13"/>
        <v>-1.6030054177525459E-3</v>
      </c>
      <c r="P36" s="300"/>
      <c r="Q36" s="300"/>
    </row>
    <row r="37" spans="1:17" s="174" customFormat="1" ht="15.75" customHeight="1" x14ac:dyDescent="0.2">
      <c r="A37" s="59"/>
      <c r="B37" s="60"/>
      <c r="C37" s="127" t="s">
        <v>80</v>
      </c>
      <c r="D37" s="135">
        <v>35376</v>
      </c>
      <c r="E37" s="138">
        <v>1730.32</v>
      </c>
      <c r="F37" s="135">
        <v>11799</v>
      </c>
      <c r="G37" s="139">
        <v>7299</v>
      </c>
      <c r="H37" s="66">
        <f t="shared" si="10"/>
        <v>56204.32</v>
      </c>
      <c r="I37" s="135">
        <v>35376</v>
      </c>
      <c r="J37" s="138">
        <v>1695.8400000000001</v>
      </c>
      <c r="K37" s="135">
        <v>11439</v>
      </c>
      <c r="L37" s="139">
        <v>7605</v>
      </c>
      <c r="M37" s="66">
        <f t="shared" si="14"/>
        <v>56115.839999999997</v>
      </c>
      <c r="N37" s="172">
        <f t="shared" si="12"/>
        <v>-88.480000000003201</v>
      </c>
      <c r="O37" s="237">
        <f t="shared" si="13"/>
        <v>-1.5742562137572914E-3</v>
      </c>
      <c r="P37" s="300"/>
      <c r="Q37" s="300"/>
    </row>
    <row r="38" spans="1:17" s="174" customFormat="1" ht="15.75" customHeight="1" x14ac:dyDescent="0.2">
      <c r="A38" s="59"/>
      <c r="B38" s="60"/>
      <c r="C38" s="127" t="s">
        <v>119</v>
      </c>
      <c r="D38" s="135">
        <v>19080</v>
      </c>
      <c r="E38" s="138">
        <f>(67.24+7+12+7.5)*2</f>
        <v>187.48</v>
      </c>
      <c r="F38" s="135" t="s">
        <v>35</v>
      </c>
      <c r="G38" s="139" t="s">
        <v>35</v>
      </c>
      <c r="H38" s="66">
        <f t="shared" si="10"/>
        <v>19267.48</v>
      </c>
      <c r="I38" s="135">
        <v>19080</v>
      </c>
      <c r="J38" s="138">
        <f>(67.24+12+7.5)*2</f>
        <v>173.48</v>
      </c>
      <c r="K38" s="135" t="s">
        <v>35</v>
      </c>
      <c r="L38" s="139" t="s">
        <v>35</v>
      </c>
      <c r="M38" s="66">
        <f t="shared" si="14"/>
        <v>19253.48</v>
      </c>
      <c r="N38" s="172">
        <f>M38-H38</f>
        <v>-14</v>
      </c>
      <c r="O38" s="237">
        <f t="shared" si="13"/>
        <v>-7.2661292499070975E-4</v>
      </c>
      <c r="P38" s="300"/>
      <c r="Q38" s="300"/>
    </row>
    <row r="39" spans="1:17" s="174" customFormat="1" ht="15.75" customHeight="1" thickBot="1" x14ac:dyDescent="0.25">
      <c r="A39" s="59"/>
      <c r="B39" s="60"/>
      <c r="C39" s="133" t="s">
        <v>120</v>
      </c>
      <c r="D39" s="145">
        <v>16008</v>
      </c>
      <c r="E39" s="138">
        <v>0</v>
      </c>
      <c r="F39" s="135" t="s">
        <v>35</v>
      </c>
      <c r="G39" s="139" t="s">
        <v>35</v>
      </c>
      <c r="H39" s="66">
        <f t="shared" si="10"/>
        <v>16008</v>
      </c>
      <c r="I39" s="135">
        <v>16008</v>
      </c>
      <c r="J39" s="138">
        <v>0</v>
      </c>
      <c r="K39" s="135" t="s">
        <v>35</v>
      </c>
      <c r="L39" s="139" t="s">
        <v>35</v>
      </c>
      <c r="M39" s="66">
        <f t="shared" si="14"/>
        <v>16008</v>
      </c>
      <c r="N39" s="172">
        <f t="shared" si="12"/>
        <v>0</v>
      </c>
      <c r="O39" s="237">
        <f t="shared" si="13"/>
        <v>0</v>
      </c>
      <c r="P39" s="300"/>
      <c r="Q39" s="300"/>
    </row>
    <row r="40" spans="1:17" s="174" customFormat="1" ht="15.75" thickBot="1" x14ac:dyDescent="0.3">
      <c r="A40" s="55" t="s">
        <v>6</v>
      </c>
      <c r="B40" s="56"/>
      <c r="C40" s="56"/>
      <c r="D40" s="214"/>
      <c r="E40" s="142"/>
      <c r="F40" s="213"/>
      <c r="G40" s="142"/>
      <c r="H40" s="73"/>
      <c r="I40" s="214"/>
      <c r="J40" s="142"/>
      <c r="K40" s="213"/>
      <c r="L40" s="142"/>
      <c r="M40" s="73"/>
      <c r="N40" s="214"/>
      <c r="O40" s="240"/>
      <c r="P40" s="300"/>
      <c r="Q40" s="300"/>
    </row>
    <row r="41" spans="1:17" s="174" customFormat="1" ht="15.75" customHeight="1" x14ac:dyDescent="0.2">
      <c r="A41" s="59"/>
      <c r="B41" s="60" t="s">
        <v>2</v>
      </c>
      <c r="C41" s="60"/>
      <c r="D41" s="219"/>
      <c r="E41" s="139"/>
      <c r="F41" s="217"/>
      <c r="G41" s="218"/>
      <c r="H41" s="74"/>
      <c r="I41" s="219"/>
      <c r="J41" s="139"/>
      <c r="K41" s="217"/>
      <c r="L41" s="218"/>
      <c r="M41" s="74"/>
      <c r="N41" s="219"/>
      <c r="O41" s="241"/>
      <c r="P41" s="300"/>
      <c r="Q41" s="300"/>
    </row>
    <row r="42" spans="1:17" s="174" customFormat="1" ht="15.75" customHeight="1" x14ac:dyDescent="0.2">
      <c r="A42" s="59"/>
      <c r="B42" s="60"/>
      <c r="C42" s="60" t="s">
        <v>25</v>
      </c>
      <c r="D42" s="172">
        <v>23970</v>
      </c>
      <c r="E42" s="302">
        <v>1612.9</v>
      </c>
      <c r="F42" s="135">
        <v>10798</v>
      </c>
      <c r="G42" s="135">
        <v>7299</v>
      </c>
      <c r="H42" s="66">
        <f t="shared" ref="H42:H48" si="16">SUM(D42:G42)</f>
        <v>43679.9</v>
      </c>
      <c r="I42" s="172">
        <v>23970</v>
      </c>
      <c r="J42" s="302">
        <v>1630</v>
      </c>
      <c r="K42" s="135">
        <v>11158</v>
      </c>
      <c r="L42" s="135">
        <v>7605</v>
      </c>
      <c r="M42" s="66">
        <f>SUM(I42:L42)</f>
        <v>44363</v>
      </c>
      <c r="N42" s="172">
        <f>M42-H42</f>
        <v>683.09999999999854</v>
      </c>
      <c r="O42" s="237">
        <f>N42/H42</f>
        <v>1.5638772066785833E-2</v>
      </c>
      <c r="P42" s="300"/>
      <c r="Q42" s="300"/>
    </row>
    <row r="43" spans="1:17" s="174" customFormat="1" ht="15.75" customHeight="1" x14ac:dyDescent="0.2">
      <c r="A43" s="59"/>
      <c r="B43" s="60"/>
      <c r="C43" s="60" t="s">
        <v>52</v>
      </c>
      <c r="D43" s="172">
        <v>24990</v>
      </c>
      <c r="E43" s="302">
        <v>1612.9</v>
      </c>
      <c r="F43" s="135">
        <v>10798</v>
      </c>
      <c r="G43" s="135">
        <v>7299</v>
      </c>
      <c r="H43" s="66">
        <f t="shared" si="16"/>
        <v>44699.9</v>
      </c>
      <c r="I43" s="172">
        <v>24990</v>
      </c>
      <c r="J43" s="302">
        <v>1630</v>
      </c>
      <c r="K43" s="135">
        <v>11158</v>
      </c>
      <c r="L43" s="135">
        <v>7605</v>
      </c>
      <c r="M43" s="66">
        <f>SUM(I43:L43)</f>
        <v>45383</v>
      </c>
      <c r="N43" s="172">
        <f>M43-H43</f>
        <v>683.09999999999854</v>
      </c>
      <c r="O43" s="237">
        <f>N43/H43</f>
        <v>1.5281913382356528E-2</v>
      </c>
      <c r="P43" s="300"/>
      <c r="Q43" s="300"/>
    </row>
    <row r="44" spans="1:17" s="174" customFormat="1" ht="15.75" customHeight="1" thickBot="1" x14ac:dyDescent="0.25">
      <c r="A44" s="59"/>
      <c r="B44" s="60"/>
      <c r="C44" s="60" t="s">
        <v>66</v>
      </c>
      <c r="D44" s="172">
        <v>25860</v>
      </c>
      <c r="E44" s="303">
        <v>1612.9</v>
      </c>
      <c r="F44" s="145">
        <v>10798</v>
      </c>
      <c r="G44" s="135">
        <v>7299</v>
      </c>
      <c r="H44" s="66">
        <f t="shared" si="16"/>
        <v>45569.9</v>
      </c>
      <c r="I44" s="172">
        <v>25860</v>
      </c>
      <c r="J44" s="303">
        <v>1630</v>
      </c>
      <c r="K44" s="145">
        <v>11158</v>
      </c>
      <c r="L44" s="135">
        <v>7605</v>
      </c>
      <c r="M44" s="66">
        <f>SUM(I44:L44)</f>
        <v>46253</v>
      </c>
      <c r="N44" s="172">
        <f>M44-H44</f>
        <v>683.09999999999854</v>
      </c>
      <c r="O44" s="237">
        <f>N44/H44</f>
        <v>1.499015797708572E-2</v>
      </c>
      <c r="P44" s="300"/>
      <c r="Q44" s="300"/>
    </row>
    <row r="45" spans="1:17" s="174" customFormat="1" ht="15.75" customHeight="1" x14ac:dyDescent="0.2">
      <c r="A45" s="61"/>
      <c r="B45" s="62" t="s">
        <v>5</v>
      </c>
      <c r="C45" s="62"/>
      <c r="D45" s="224"/>
      <c r="E45" s="304"/>
      <c r="F45" s="135"/>
      <c r="G45" s="164">
        <v>7299</v>
      </c>
      <c r="H45" s="152"/>
      <c r="I45" s="224"/>
      <c r="J45" s="304"/>
      <c r="K45" s="135"/>
      <c r="L45" s="164"/>
      <c r="M45" s="152"/>
      <c r="N45" s="224"/>
      <c r="O45" s="230"/>
      <c r="P45" s="300"/>
      <c r="Q45" s="300"/>
    </row>
    <row r="46" spans="1:17" s="174" customFormat="1" ht="15.75" customHeight="1" x14ac:dyDescent="0.2">
      <c r="A46" s="59"/>
      <c r="B46" s="60"/>
      <c r="C46" s="60" t="s">
        <v>61</v>
      </c>
      <c r="D46" s="172">
        <v>27840</v>
      </c>
      <c r="E46" s="302">
        <v>1443.52</v>
      </c>
      <c r="F46" s="135">
        <v>11392</v>
      </c>
      <c r="G46" s="135">
        <v>7299</v>
      </c>
      <c r="H46" s="66">
        <f t="shared" si="16"/>
        <v>47974.520000000004</v>
      </c>
      <c r="I46" s="135">
        <v>27840</v>
      </c>
      <c r="J46" s="302">
        <v>1459.6</v>
      </c>
      <c r="K46" s="135">
        <v>11439</v>
      </c>
      <c r="L46" s="135">
        <v>7605</v>
      </c>
      <c r="M46" s="66">
        <f>SUM(I46:L46)</f>
        <v>48343.6</v>
      </c>
      <c r="N46" s="172">
        <f>M46-H46</f>
        <v>369.07999999999447</v>
      </c>
      <c r="O46" s="237">
        <f>N46/H46</f>
        <v>7.6932505004738859E-3</v>
      </c>
      <c r="P46" s="300"/>
      <c r="Q46" s="300"/>
    </row>
    <row r="47" spans="1:17" s="174" customFormat="1" ht="15.75" customHeight="1" x14ac:dyDescent="0.2">
      <c r="A47" s="59"/>
      <c r="B47" s="60"/>
      <c r="C47" s="60" t="s">
        <v>76</v>
      </c>
      <c r="D47" s="172">
        <v>29808</v>
      </c>
      <c r="E47" s="302">
        <v>1443.52</v>
      </c>
      <c r="F47" s="135">
        <v>11392</v>
      </c>
      <c r="G47" s="135">
        <v>7299</v>
      </c>
      <c r="H47" s="66">
        <f>SUM(D47:G47)</f>
        <v>49942.520000000004</v>
      </c>
      <c r="I47" s="135">
        <v>29808</v>
      </c>
      <c r="J47" s="302">
        <v>1459.6</v>
      </c>
      <c r="K47" s="135">
        <v>11439</v>
      </c>
      <c r="L47" s="135">
        <v>7605</v>
      </c>
      <c r="M47" s="66">
        <f>I47+J47+K47+L47</f>
        <v>50311.6</v>
      </c>
      <c r="N47" s="172">
        <f>M47-H47</f>
        <v>369.07999999999447</v>
      </c>
      <c r="O47" s="237">
        <f>N47/H47</f>
        <v>7.3900956539636855E-3</v>
      </c>
      <c r="P47" s="300"/>
      <c r="Q47" s="300"/>
    </row>
    <row r="48" spans="1:17" s="174" customFormat="1" ht="15.75" customHeight="1" x14ac:dyDescent="0.2">
      <c r="A48" s="59"/>
      <c r="B48" s="60"/>
      <c r="C48" s="60" t="s">
        <v>77</v>
      </c>
      <c r="D48" s="172">
        <v>28656</v>
      </c>
      <c r="E48" s="302">
        <v>1443.52</v>
      </c>
      <c r="F48" s="135">
        <v>11392</v>
      </c>
      <c r="G48" s="135">
        <v>7299</v>
      </c>
      <c r="H48" s="66">
        <f t="shared" si="16"/>
        <v>48790.520000000004</v>
      </c>
      <c r="I48" s="172">
        <v>28656</v>
      </c>
      <c r="J48" s="302">
        <v>1459.6</v>
      </c>
      <c r="K48" s="135">
        <v>11439</v>
      </c>
      <c r="L48" s="135">
        <v>7605</v>
      </c>
      <c r="M48" s="66">
        <f>SUM(I48:L48)</f>
        <v>49159.6</v>
      </c>
      <c r="N48" s="172">
        <f>M48-H48</f>
        <v>369.07999999999447</v>
      </c>
      <c r="O48" s="237">
        <f>N48/H48</f>
        <v>7.5645842675994114E-3</v>
      </c>
      <c r="P48" s="300"/>
      <c r="Q48" s="300"/>
    </row>
    <row r="49" spans="1:17" s="174" customFormat="1" ht="15.75" customHeight="1" thickBot="1" x14ac:dyDescent="0.25">
      <c r="A49" s="78"/>
      <c r="B49" s="79"/>
      <c r="C49" s="79" t="s">
        <v>130</v>
      </c>
      <c r="D49" s="318" t="s">
        <v>35</v>
      </c>
      <c r="E49" s="319" t="s">
        <v>35</v>
      </c>
      <c r="F49" s="320" t="s">
        <v>35</v>
      </c>
      <c r="G49" s="320" t="s">
        <v>35</v>
      </c>
      <c r="H49" s="321" t="s">
        <v>35</v>
      </c>
      <c r="I49" s="223">
        <v>30696</v>
      </c>
      <c r="J49" s="303">
        <v>1459.6</v>
      </c>
      <c r="K49" s="145">
        <v>11439</v>
      </c>
      <c r="L49" s="145">
        <v>7605</v>
      </c>
      <c r="M49" s="80">
        <f>SUM(I49:L49)</f>
        <v>51199.6</v>
      </c>
      <c r="N49" s="223"/>
      <c r="O49" s="239"/>
      <c r="P49" s="300"/>
      <c r="Q49" s="300"/>
    </row>
    <row r="50" spans="1:17" s="174" customFormat="1" ht="15.75" thickBot="1" x14ac:dyDescent="0.3">
      <c r="A50" s="183" t="s">
        <v>72</v>
      </c>
      <c r="B50" s="184"/>
      <c r="C50" s="184"/>
      <c r="D50" s="293"/>
      <c r="E50" s="291"/>
      <c r="F50" s="291"/>
      <c r="G50" s="291"/>
      <c r="H50" s="185"/>
      <c r="I50" s="293"/>
      <c r="J50" s="291"/>
      <c r="K50" s="291"/>
      <c r="L50" s="291"/>
      <c r="M50" s="185"/>
      <c r="N50" s="293"/>
      <c r="O50" s="294"/>
      <c r="P50" s="300"/>
      <c r="Q50" s="300"/>
    </row>
    <row r="51" spans="1:17" s="174" customFormat="1" ht="15.75" customHeight="1" x14ac:dyDescent="0.2">
      <c r="A51" s="61"/>
      <c r="B51" s="62" t="s">
        <v>2</v>
      </c>
      <c r="C51" s="129"/>
      <c r="D51" s="242"/>
      <c r="E51" s="218"/>
      <c r="F51" s="218"/>
      <c r="G51" s="218"/>
      <c r="H51" s="153"/>
      <c r="I51" s="242"/>
      <c r="J51" s="218"/>
      <c r="K51" s="218"/>
      <c r="L51" s="218"/>
      <c r="M51" s="153"/>
      <c r="N51" s="242"/>
      <c r="O51" s="235"/>
      <c r="P51" s="300"/>
      <c r="Q51" s="300"/>
    </row>
    <row r="52" spans="1:17" s="174" customFormat="1" ht="15.75" customHeight="1" x14ac:dyDescent="0.2">
      <c r="A52" s="59"/>
      <c r="B52" s="60"/>
      <c r="C52" s="127" t="s">
        <v>78</v>
      </c>
      <c r="D52" s="172">
        <v>30510</v>
      </c>
      <c r="E52" s="135">
        <v>1547.1</v>
      </c>
      <c r="F52" s="135">
        <v>11799</v>
      </c>
      <c r="G52" s="135">
        <v>7299</v>
      </c>
      <c r="H52" s="66">
        <f t="shared" ref="H52:H94" si="17">SUM(D52:G52)</f>
        <v>51155.1</v>
      </c>
      <c r="I52" s="172">
        <v>30510</v>
      </c>
      <c r="J52" s="135">
        <f>Resident!J47</f>
        <v>1637.2199999999998</v>
      </c>
      <c r="K52" s="135">
        <v>11439</v>
      </c>
      <c r="L52" s="135">
        <v>7605</v>
      </c>
      <c r="M52" s="66">
        <f t="shared" ref="M52:M67" si="18">SUM(I52:L52)</f>
        <v>51191.22</v>
      </c>
      <c r="N52" s="172">
        <f>M52-H52</f>
        <v>36.120000000002619</v>
      </c>
      <c r="O52" s="237">
        <f>N52/H52</f>
        <v>7.0608795603962495E-4</v>
      </c>
      <c r="P52" s="300"/>
      <c r="Q52" s="300"/>
    </row>
    <row r="53" spans="1:17" s="174" customFormat="1" ht="15.75" customHeight="1" x14ac:dyDescent="0.2">
      <c r="A53" s="59"/>
      <c r="B53" s="60"/>
      <c r="C53" s="127" t="s">
        <v>117</v>
      </c>
      <c r="D53" s="172">
        <v>32010</v>
      </c>
      <c r="E53" s="135">
        <v>1547.1</v>
      </c>
      <c r="F53" s="135">
        <v>11799</v>
      </c>
      <c r="G53" s="135">
        <v>7299</v>
      </c>
      <c r="H53" s="66">
        <f t="shared" si="17"/>
        <v>52655.1</v>
      </c>
      <c r="I53" s="172">
        <v>32010</v>
      </c>
      <c r="J53" s="135">
        <f>Resident!J48</f>
        <v>1637.2199999999998</v>
      </c>
      <c r="K53" s="135">
        <v>11439</v>
      </c>
      <c r="L53" s="135">
        <v>7605</v>
      </c>
      <c r="M53" s="66">
        <f t="shared" si="18"/>
        <v>52691.22</v>
      </c>
      <c r="N53" s="172">
        <f t="shared" ref="N53:N54" si="19">M53-H53</f>
        <v>36.120000000002619</v>
      </c>
      <c r="O53" s="237">
        <f t="shared" ref="O53:O54" si="20">N53/H53</f>
        <v>6.8597343847039735E-4</v>
      </c>
      <c r="P53" s="300"/>
      <c r="Q53" s="300"/>
    </row>
    <row r="54" spans="1:17" s="174" customFormat="1" ht="15.75" customHeight="1" x14ac:dyDescent="0.2">
      <c r="A54" s="59"/>
      <c r="B54" s="69"/>
      <c r="C54" s="126" t="s">
        <v>84</v>
      </c>
      <c r="D54" s="109">
        <v>33060</v>
      </c>
      <c r="E54" s="110">
        <v>1547.1</v>
      </c>
      <c r="F54" s="110">
        <v>11799</v>
      </c>
      <c r="G54" s="110">
        <v>7299</v>
      </c>
      <c r="H54" s="71">
        <f t="shared" si="17"/>
        <v>53705.1</v>
      </c>
      <c r="I54" s="109">
        <v>33060</v>
      </c>
      <c r="J54" s="110">
        <f>Resident!J49</f>
        <v>1637.2199999999998</v>
      </c>
      <c r="K54" s="110">
        <v>11439</v>
      </c>
      <c r="L54" s="110">
        <v>7605</v>
      </c>
      <c r="M54" s="71">
        <f t="shared" si="18"/>
        <v>53741.22</v>
      </c>
      <c r="N54" s="109">
        <f t="shared" si="19"/>
        <v>36.120000000002619</v>
      </c>
      <c r="O54" s="238">
        <f t="shared" si="20"/>
        <v>6.7256182373745923E-4</v>
      </c>
      <c r="P54" s="300"/>
      <c r="Q54" s="300"/>
    </row>
    <row r="55" spans="1:17" s="174" customFormat="1" ht="15.75" customHeight="1" x14ac:dyDescent="0.2">
      <c r="A55" s="76"/>
      <c r="B55" s="60" t="s">
        <v>114</v>
      </c>
      <c r="C55" s="125"/>
      <c r="D55" s="219"/>
      <c r="E55" s="139"/>
      <c r="F55" s="139"/>
      <c r="G55" s="139"/>
      <c r="H55" s="74"/>
      <c r="I55" s="219"/>
      <c r="J55" s="139"/>
      <c r="K55" s="139"/>
      <c r="L55" s="139"/>
      <c r="M55" s="74"/>
      <c r="N55" s="219"/>
      <c r="O55" s="241"/>
      <c r="P55" s="300"/>
      <c r="Q55" s="300"/>
    </row>
    <row r="56" spans="1:17" s="174" customFormat="1" ht="15.75" customHeight="1" x14ac:dyDescent="0.2">
      <c r="A56" s="59"/>
      <c r="B56" s="60"/>
      <c r="C56" s="127" t="s">
        <v>78</v>
      </c>
      <c r="D56" s="172">
        <v>32040</v>
      </c>
      <c r="E56" s="135">
        <v>1547.1</v>
      </c>
      <c r="F56" s="135">
        <v>11799</v>
      </c>
      <c r="G56" s="135">
        <v>7299</v>
      </c>
      <c r="H56" s="66">
        <f t="shared" ref="H56:H58" si="21">SUM(D56:G56)</f>
        <v>52685.1</v>
      </c>
      <c r="I56" s="172">
        <v>32040</v>
      </c>
      <c r="J56" s="135">
        <v>1637.2199999999998</v>
      </c>
      <c r="K56" s="135">
        <v>11439</v>
      </c>
      <c r="L56" s="135">
        <v>7605</v>
      </c>
      <c r="M56" s="66">
        <f t="shared" ref="M56:M58" si="22">SUM(I56:L56)</f>
        <v>52721.22</v>
      </c>
      <c r="N56" s="172">
        <f>M56-H56</f>
        <v>36.120000000002619</v>
      </c>
      <c r="O56" s="237">
        <f>N56/H56</f>
        <v>6.8558283081938953E-4</v>
      </c>
      <c r="P56" s="300"/>
      <c r="Q56" s="300"/>
    </row>
    <row r="57" spans="1:17" s="174" customFormat="1" ht="15.75" customHeight="1" x14ac:dyDescent="0.2">
      <c r="A57" s="59"/>
      <c r="B57" s="60"/>
      <c r="C57" s="127" t="s">
        <v>117</v>
      </c>
      <c r="D57" s="172">
        <v>33540</v>
      </c>
      <c r="E57" s="135">
        <v>1547.1</v>
      </c>
      <c r="F57" s="135">
        <v>11799</v>
      </c>
      <c r="G57" s="135">
        <v>7299</v>
      </c>
      <c r="H57" s="66">
        <f t="shared" si="21"/>
        <v>54185.1</v>
      </c>
      <c r="I57" s="172">
        <v>33540</v>
      </c>
      <c r="J57" s="135">
        <v>1637.2199999999998</v>
      </c>
      <c r="K57" s="135">
        <v>11439</v>
      </c>
      <c r="L57" s="135">
        <v>7605</v>
      </c>
      <c r="M57" s="66">
        <f t="shared" si="22"/>
        <v>54221.22</v>
      </c>
      <c r="N57" s="172">
        <f t="shared" ref="N57:N58" si="23">M57-H57</f>
        <v>36.120000000002619</v>
      </c>
      <c r="O57" s="237">
        <f t="shared" ref="O57:O58" si="24">N57/H57</f>
        <v>6.666039187895311E-4</v>
      </c>
      <c r="P57" s="300"/>
      <c r="Q57" s="300"/>
    </row>
    <row r="58" spans="1:17" s="174" customFormat="1" ht="15.75" customHeight="1" x14ac:dyDescent="0.2">
      <c r="A58" s="59"/>
      <c r="B58" s="60"/>
      <c r="C58" s="127" t="s">
        <v>84</v>
      </c>
      <c r="D58" s="172">
        <v>34710</v>
      </c>
      <c r="E58" s="135">
        <v>1547.1</v>
      </c>
      <c r="F58" s="135">
        <v>11799</v>
      </c>
      <c r="G58" s="135">
        <v>7299</v>
      </c>
      <c r="H58" s="66">
        <f t="shared" si="21"/>
        <v>55355.1</v>
      </c>
      <c r="I58" s="172">
        <v>34710</v>
      </c>
      <c r="J58" s="135">
        <v>1637.2199999999998</v>
      </c>
      <c r="K58" s="135">
        <v>11439</v>
      </c>
      <c r="L58" s="135">
        <v>7605</v>
      </c>
      <c r="M58" s="66">
        <f t="shared" si="22"/>
        <v>55391.22</v>
      </c>
      <c r="N58" s="172">
        <f t="shared" si="23"/>
        <v>36.120000000002619</v>
      </c>
      <c r="O58" s="237">
        <f t="shared" si="24"/>
        <v>6.5251440246702865E-4</v>
      </c>
      <c r="P58" s="300"/>
      <c r="Q58" s="300"/>
    </row>
    <row r="59" spans="1:17" s="174" customFormat="1" ht="15.75" customHeight="1" x14ac:dyDescent="0.2">
      <c r="A59" s="76"/>
      <c r="B59" s="77" t="s">
        <v>5</v>
      </c>
      <c r="C59" s="132"/>
      <c r="D59" s="295"/>
      <c r="E59" s="144"/>
      <c r="F59" s="144"/>
      <c r="G59" s="144"/>
      <c r="H59" s="143"/>
      <c r="I59" s="295"/>
      <c r="J59" s="144"/>
      <c r="K59" s="144"/>
      <c r="L59" s="144"/>
      <c r="M59" s="143"/>
      <c r="N59" s="295"/>
      <c r="O59" s="296"/>
      <c r="P59" s="300"/>
      <c r="Q59" s="300"/>
    </row>
    <row r="60" spans="1:17" s="174" customFormat="1" ht="15.75" customHeight="1" x14ac:dyDescent="0.2">
      <c r="A60" s="59"/>
      <c r="B60" s="60"/>
      <c r="C60" s="127" t="s">
        <v>8</v>
      </c>
      <c r="D60" s="172">
        <v>30120</v>
      </c>
      <c r="E60" s="135">
        <v>1415.1</v>
      </c>
      <c r="F60" s="135">
        <v>11799</v>
      </c>
      <c r="G60" s="135">
        <v>7299</v>
      </c>
      <c r="H60" s="66">
        <f t="shared" si="17"/>
        <v>50633.1</v>
      </c>
      <c r="I60" s="172">
        <v>30120</v>
      </c>
      <c r="J60" s="300">
        <v>1481.2199999999998</v>
      </c>
      <c r="K60" s="135">
        <v>11439</v>
      </c>
      <c r="L60" s="135">
        <v>7605</v>
      </c>
      <c r="M60" s="66">
        <f t="shared" si="18"/>
        <v>50645.22</v>
      </c>
      <c r="N60" s="172">
        <f t="shared" ref="N60:N67" si="25">M60-H60</f>
        <v>12.120000000002619</v>
      </c>
      <c r="O60" s="237">
        <f t="shared" ref="O60:O67" si="26">N60/H60</f>
        <v>2.3936910835012314E-4</v>
      </c>
      <c r="P60" s="300"/>
      <c r="Q60" s="300"/>
    </row>
    <row r="61" spans="1:17" s="174" customFormat="1" ht="15.75" customHeight="1" x14ac:dyDescent="0.2">
      <c r="A61" s="59"/>
      <c r="B61" s="60"/>
      <c r="C61" s="127" t="s">
        <v>9</v>
      </c>
      <c r="D61" s="172">
        <v>30120</v>
      </c>
      <c r="E61" s="135">
        <v>1415.1</v>
      </c>
      <c r="F61" s="135">
        <v>11799</v>
      </c>
      <c r="G61" s="135">
        <v>7299</v>
      </c>
      <c r="H61" s="66">
        <f t="shared" si="17"/>
        <v>50633.1</v>
      </c>
      <c r="I61" s="172">
        <v>30120</v>
      </c>
      <c r="J61" s="300">
        <v>1481.2199999999998</v>
      </c>
      <c r="K61" s="135">
        <v>11439</v>
      </c>
      <c r="L61" s="135">
        <v>7605</v>
      </c>
      <c r="M61" s="66">
        <f t="shared" si="18"/>
        <v>50645.22</v>
      </c>
      <c r="N61" s="172">
        <f t="shared" si="25"/>
        <v>12.120000000002619</v>
      </c>
      <c r="O61" s="237">
        <f t="shared" si="26"/>
        <v>2.3936910835012314E-4</v>
      </c>
      <c r="P61" s="300"/>
      <c r="Q61" s="300"/>
    </row>
    <row r="62" spans="1:17" s="174" customFormat="1" ht="15.75" customHeight="1" x14ac:dyDescent="0.2">
      <c r="A62" s="59"/>
      <c r="B62" s="60"/>
      <c r="C62" s="127" t="s">
        <v>118</v>
      </c>
      <c r="D62" s="172">
        <v>33072</v>
      </c>
      <c r="E62" s="135">
        <v>1415.1</v>
      </c>
      <c r="F62" s="135">
        <v>11799</v>
      </c>
      <c r="G62" s="135">
        <v>7299</v>
      </c>
      <c r="H62" s="66">
        <f t="shared" si="17"/>
        <v>53585.1</v>
      </c>
      <c r="I62" s="172">
        <v>33072</v>
      </c>
      <c r="J62" s="300">
        <v>1481.2199999999998</v>
      </c>
      <c r="K62" s="135">
        <v>11439</v>
      </c>
      <c r="L62" s="135">
        <v>7605</v>
      </c>
      <c r="M62" s="66">
        <f t="shared" si="18"/>
        <v>53597.22</v>
      </c>
      <c r="N62" s="172">
        <f t="shared" si="25"/>
        <v>12.120000000002619</v>
      </c>
      <c r="O62" s="237">
        <f t="shared" si="26"/>
        <v>2.2618227828263116E-4</v>
      </c>
      <c r="P62" s="300"/>
      <c r="Q62" s="300"/>
    </row>
    <row r="63" spans="1:17" s="174" customFormat="1" ht="15.75" customHeight="1" x14ac:dyDescent="0.2">
      <c r="A63" s="59"/>
      <c r="B63" s="60"/>
      <c r="C63" s="127" t="s">
        <v>23</v>
      </c>
      <c r="D63" s="172">
        <v>30120</v>
      </c>
      <c r="E63" s="135">
        <v>1415.1</v>
      </c>
      <c r="F63" s="135">
        <v>11799</v>
      </c>
      <c r="G63" s="135">
        <v>7299</v>
      </c>
      <c r="H63" s="66">
        <f t="shared" si="17"/>
        <v>50633.1</v>
      </c>
      <c r="I63" s="172">
        <v>30120</v>
      </c>
      <c r="J63" s="300">
        <v>1481.2199999999998</v>
      </c>
      <c r="K63" s="135">
        <v>11439</v>
      </c>
      <c r="L63" s="135">
        <v>7605</v>
      </c>
      <c r="M63" s="66">
        <f t="shared" si="18"/>
        <v>50645.22</v>
      </c>
      <c r="N63" s="172">
        <f t="shared" si="25"/>
        <v>12.120000000002619</v>
      </c>
      <c r="O63" s="237">
        <f t="shared" si="26"/>
        <v>2.3936910835012314E-4</v>
      </c>
      <c r="P63" s="300"/>
      <c r="Q63" s="300"/>
    </row>
    <row r="64" spans="1:17" s="174" customFormat="1" ht="15.75" customHeight="1" x14ac:dyDescent="0.2">
      <c r="A64" s="59"/>
      <c r="B64" s="60"/>
      <c r="C64" s="127" t="s">
        <v>10</v>
      </c>
      <c r="D64" s="172">
        <v>30120</v>
      </c>
      <c r="E64" s="135">
        <v>1415.1</v>
      </c>
      <c r="F64" s="135">
        <v>11799</v>
      </c>
      <c r="G64" s="135">
        <v>7299</v>
      </c>
      <c r="H64" s="66">
        <f t="shared" si="17"/>
        <v>50633.1</v>
      </c>
      <c r="I64" s="172">
        <v>30120</v>
      </c>
      <c r="J64" s="300">
        <v>1481.2199999999998</v>
      </c>
      <c r="K64" s="135">
        <v>11439</v>
      </c>
      <c r="L64" s="135">
        <v>7605</v>
      </c>
      <c r="M64" s="66">
        <f t="shared" si="18"/>
        <v>50645.22</v>
      </c>
      <c r="N64" s="172">
        <f t="shared" si="25"/>
        <v>12.120000000002619</v>
      </c>
      <c r="O64" s="237">
        <f t="shared" si="26"/>
        <v>2.3936910835012314E-4</v>
      </c>
      <c r="P64" s="300"/>
      <c r="Q64" s="300"/>
    </row>
    <row r="65" spans="1:17" s="174" customFormat="1" ht="15.75" customHeight="1" x14ac:dyDescent="0.2">
      <c r="A65" s="59"/>
      <c r="B65" s="60"/>
      <c r="C65" s="127" t="s">
        <v>7</v>
      </c>
      <c r="D65" s="172">
        <v>30120</v>
      </c>
      <c r="E65" s="135">
        <v>1415.1</v>
      </c>
      <c r="F65" s="135">
        <v>11799</v>
      </c>
      <c r="G65" s="135">
        <v>7299</v>
      </c>
      <c r="H65" s="66">
        <f t="shared" si="17"/>
        <v>50633.1</v>
      </c>
      <c r="I65" s="172">
        <v>30120</v>
      </c>
      <c r="J65" s="300">
        <v>1481.2199999999998</v>
      </c>
      <c r="K65" s="135">
        <v>11439</v>
      </c>
      <c r="L65" s="135">
        <v>7605</v>
      </c>
      <c r="M65" s="66">
        <f t="shared" si="18"/>
        <v>50645.22</v>
      </c>
      <c r="N65" s="172">
        <f t="shared" si="25"/>
        <v>12.120000000002619</v>
      </c>
      <c r="O65" s="237">
        <f t="shared" si="26"/>
        <v>2.3936910835012314E-4</v>
      </c>
      <c r="P65" s="300"/>
      <c r="Q65" s="300"/>
    </row>
    <row r="66" spans="1:17" s="174" customFormat="1" ht="15.75" customHeight="1" x14ac:dyDescent="0.2">
      <c r="A66" s="59"/>
      <c r="B66" s="60"/>
      <c r="C66" s="72" t="s">
        <v>40</v>
      </c>
      <c r="D66" s="172">
        <v>33072</v>
      </c>
      <c r="E66" s="135">
        <v>1415.1</v>
      </c>
      <c r="F66" s="135">
        <v>11799</v>
      </c>
      <c r="G66" s="135">
        <v>7299</v>
      </c>
      <c r="H66" s="66">
        <f t="shared" si="17"/>
        <v>53585.1</v>
      </c>
      <c r="I66" s="172">
        <v>33072</v>
      </c>
      <c r="J66" s="300">
        <v>1481.2199999999998</v>
      </c>
      <c r="K66" s="135">
        <v>11439</v>
      </c>
      <c r="L66" s="135">
        <v>7605</v>
      </c>
      <c r="M66" s="66">
        <f t="shared" si="18"/>
        <v>53597.22</v>
      </c>
      <c r="N66" s="172">
        <f t="shared" si="25"/>
        <v>12.120000000002619</v>
      </c>
      <c r="O66" s="237">
        <f t="shared" si="26"/>
        <v>2.2618227828263116E-4</v>
      </c>
      <c r="P66" s="300"/>
      <c r="Q66" s="300"/>
    </row>
    <row r="67" spans="1:17" s="174" customFormat="1" ht="15.75" customHeight="1" thickBot="1" x14ac:dyDescent="0.25">
      <c r="A67" s="78"/>
      <c r="B67" s="79"/>
      <c r="C67" s="133" t="s">
        <v>3</v>
      </c>
      <c r="D67" s="223">
        <v>33072</v>
      </c>
      <c r="E67" s="145">
        <v>1415.1</v>
      </c>
      <c r="F67" s="135">
        <v>11799</v>
      </c>
      <c r="G67" s="145">
        <v>7299</v>
      </c>
      <c r="H67" s="66">
        <f t="shared" si="17"/>
        <v>53585.1</v>
      </c>
      <c r="I67" s="223">
        <v>33072</v>
      </c>
      <c r="J67" s="300">
        <v>1481.2199999999998</v>
      </c>
      <c r="K67" s="135">
        <v>11439</v>
      </c>
      <c r="L67" s="145">
        <v>7605</v>
      </c>
      <c r="M67" s="66">
        <f t="shared" si="18"/>
        <v>53597.22</v>
      </c>
      <c r="N67" s="223">
        <f t="shared" si="25"/>
        <v>12.120000000002619</v>
      </c>
      <c r="O67" s="239">
        <f t="shared" si="26"/>
        <v>2.2618227828263116E-4</v>
      </c>
      <c r="P67" s="300"/>
      <c r="Q67" s="300"/>
    </row>
    <row r="68" spans="1:17" s="174" customFormat="1" ht="18" thickBot="1" x14ac:dyDescent="0.3">
      <c r="A68" s="55" t="s">
        <v>110</v>
      </c>
      <c r="B68" s="56"/>
      <c r="C68" s="166"/>
      <c r="D68" s="212"/>
      <c r="E68" s="264"/>
      <c r="F68" s="264"/>
      <c r="G68" s="264"/>
      <c r="H68" s="297"/>
      <c r="I68" s="212"/>
      <c r="J68" s="264"/>
      <c r="K68" s="264"/>
      <c r="L68" s="264"/>
      <c r="M68" s="297"/>
      <c r="N68" s="214"/>
      <c r="O68" s="240"/>
      <c r="P68" s="300"/>
      <c r="Q68" s="300"/>
    </row>
    <row r="69" spans="1:17" s="157" customFormat="1" ht="15.75" customHeight="1" x14ac:dyDescent="0.2">
      <c r="A69" s="85"/>
      <c r="B69" s="72" t="s">
        <v>2</v>
      </c>
      <c r="C69" s="72"/>
      <c r="D69" s="228"/>
      <c r="E69" s="229"/>
      <c r="F69" s="229"/>
      <c r="G69" s="164"/>
      <c r="H69" s="230"/>
      <c r="I69" s="228"/>
      <c r="J69" s="229"/>
      <c r="K69" s="229"/>
      <c r="L69" s="164"/>
      <c r="M69" s="230"/>
      <c r="N69" s="228"/>
      <c r="O69" s="230"/>
      <c r="P69" s="300"/>
      <c r="Q69" s="300"/>
    </row>
    <row r="70" spans="1:17" s="157" customFormat="1" ht="15.75" customHeight="1" x14ac:dyDescent="0.2">
      <c r="A70" s="85"/>
      <c r="B70" s="72"/>
      <c r="C70" s="72" t="s">
        <v>13</v>
      </c>
      <c r="D70" s="172">
        <v>27450</v>
      </c>
      <c r="E70" s="135">
        <v>223.39999999999998</v>
      </c>
      <c r="F70" s="135">
        <v>11799</v>
      </c>
      <c r="G70" s="135">
        <v>7569</v>
      </c>
      <c r="H70" s="66">
        <f>SUM(D70:G70)</f>
        <v>47041.4</v>
      </c>
      <c r="I70" s="172">
        <v>28260.000000000004</v>
      </c>
      <c r="J70" s="135">
        <v>223.4</v>
      </c>
      <c r="K70" s="135">
        <v>11439</v>
      </c>
      <c r="L70" s="135">
        <v>7605</v>
      </c>
      <c r="M70" s="66">
        <f t="shared" ref="M70:M87" si="27">SUM(I70:L70)</f>
        <v>47527.400000000009</v>
      </c>
      <c r="N70" s="172">
        <f>M70-H70</f>
        <v>486.00000000000728</v>
      </c>
      <c r="O70" s="237">
        <f>N70/H70</f>
        <v>1.0331325173145511E-2</v>
      </c>
      <c r="P70" s="300"/>
      <c r="Q70" s="300"/>
    </row>
    <row r="71" spans="1:17" s="157" customFormat="1" ht="15.75" customHeight="1" x14ac:dyDescent="0.2">
      <c r="A71" s="85"/>
      <c r="B71" s="72"/>
      <c r="C71" s="70" t="s">
        <v>36</v>
      </c>
      <c r="D71" s="109">
        <v>15450</v>
      </c>
      <c r="E71" s="110">
        <v>223.39999999999998</v>
      </c>
      <c r="F71" s="110">
        <v>11799</v>
      </c>
      <c r="G71" s="110">
        <v>7569</v>
      </c>
      <c r="H71" s="71">
        <f t="shared" si="17"/>
        <v>35041.4</v>
      </c>
      <c r="I71" s="109">
        <v>15900</v>
      </c>
      <c r="J71" s="110">
        <v>223.4</v>
      </c>
      <c r="K71" s="110">
        <v>11439</v>
      </c>
      <c r="L71" s="110">
        <v>7605</v>
      </c>
      <c r="M71" s="71">
        <f t="shared" si="27"/>
        <v>35167.4</v>
      </c>
      <c r="N71" s="109">
        <f>M71-H71</f>
        <v>126</v>
      </c>
      <c r="O71" s="238">
        <f>N71/H71</f>
        <v>3.5957467452784417E-3</v>
      </c>
      <c r="P71" s="300"/>
      <c r="Q71" s="300"/>
    </row>
    <row r="72" spans="1:17" s="157" customFormat="1" ht="15.75" customHeight="1" x14ac:dyDescent="0.2">
      <c r="A72" s="88"/>
      <c r="B72" s="89" t="s">
        <v>5</v>
      </c>
      <c r="C72" s="89"/>
      <c r="D72" s="172"/>
      <c r="E72" s="135"/>
      <c r="F72" s="135"/>
      <c r="G72" s="135"/>
      <c r="H72" s="66"/>
      <c r="I72" s="172"/>
      <c r="J72" s="135"/>
      <c r="K72" s="135"/>
      <c r="L72" s="135"/>
      <c r="M72" s="66"/>
      <c r="N72" s="172"/>
      <c r="O72" s="237"/>
      <c r="P72" s="300"/>
      <c r="Q72" s="300"/>
    </row>
    <row r="73" spans="1:17" s="157" customFormat="1" ht="15.75" customHeight="1" x14ac:dyDescent="0.2">
      <c r="A73" s="85"/>
      <c r="B73" s="72"/>
      <c r="C73" s="72" t="s">
        <v>53</v>
      </c>
      <c r="D73" s="172">
        <v>28896</v>
      </c>
      <c r="E73" s="135">
        <v>223.39999999999998</v>
      </c>
      <c r="F73" s="135">
        <v>11799</v>
      </c>
      <c r="G73" s="135">
        <v>7569</v>
      </c>
      <c r="H73" s="66">
        <f t="shared" si="17"/>
        <v>48487.4</v>
      </c>
      <c r="I73" s="172">
        <v>29759.999999999993</v>
      </c>
      <c r="J73" s="135">
        <v>223.4</v>
      </c>
      <c r="K73" s="135">
        <v>11439</v>
      </c>
      <c r="L73" s="135">
        <v>7605</v>
      </c>
      <c r="M73" s="66">
        <f t="shared" si="27"/>
        <v>49027.399999999994</v>
      </c>
      <c r="N73" s="172">
        <f t="shared" ref="N73:N87" si="28">M73-H73</f>
        <v>539.99999999999272</v>
      </c>
      <c r="O73" s="237">
        <f t="shared" ref="O73:O87" si="29">N73/H73</f>
        <v>1.1136913919904814E-2</v>
      </c>
      <c r="P73" s="300"/>
      <c r="Q73" s="300"/>
    </row>
    <row r="74" spans="1:17" s="157" customFormat="1" ht="15.75" customHeight="1" x14ac:dyDescent="0.2">
      <c r="A74" s="85"/>
      <c r="B74" s="72"/>
      <c r="C74" s="72" t="s">
        <v>54</v>
      </c>
      <c r="D74" s="172">
        <v>22872</v>
      </c>
      <c r="E74" s="135">
        <v>223.39999999999998</v>
      </c>
      <c r="F74" s="135">
        <v>11799</v>
      </c>
      <c r="G74" s="135">
        <v>7569</v>
      </c>
      <c r="H74" s="66">
        <f t="shared" si="17"/>
        <v>42463.4</v>
      </c>
      <c r="I74" s="172">
        <v>23784</v>
      </c>
      <c r="J74" s="135">
        <v>223.4</v>
      </c>
      <c r="K74" s="135">
        <v>11439</v>
      </c>
      <c r="L74" s="135">
        <v>7605</v>
      </c>
      <c r="M74" s="66">
        <f t="shared" si="27"/>
        <v>43051.4</v>
      </c>
      <c r="N74" s="172">
        <f t="shared" ref="N74:N75" si="30">M74-H74</f>
        <v>588</v>
      </c>
      <c r="O74" s="237">
        <f t="shared" ref="O74:O75" si="31">N74/H74</f>
        <v>1.384721901684745E-2</v>
      </c>
      <c r="P74" s="300"/>
      <c r="Q74" s="300"/>
    </row>
    <row r="75" spans="1:17" s="157" customFormat="1" ht="15.75" customHeight="1" x14ac:dyDescent="0.2">
      <c r="A75" s="85"/>
      <c r="B75" s="72"/>
      <c r="C75" s="127" t="s">
        <v>55</v>
      </c>
      <c r="D75" s="172">
        <v>31368</v>
      </c>
      <c r="E75" s="135">
        <v>223.39999999999998</v>
      </c>
      <c r="F75" s="135">
        <v>11799</v>
      </c>
      <c r="G75" s="135">
        <v>7569</v>
      </c>
      <c r="H75" s="66">
        <f t="shared" si="17"/>
        <v>50959.4</v>
      </c>
      <c r="I75" s="172">
        <v>32616</v>
      </c>
      <c r="J75" s="135">
        <v>223.4</v>
      </c>
      <c r="K75" s="135">
        <v>11439</v>
      </c>
      <c r="L75" s="135">
        <v>7605</v>
      </c>
      <c r="M75" s="66">
        <f t="shared" si="27"/>
        <v>51883.4</v>
      </c>
      <c r="N75" s="172">
        <f t="shared" si="30"/>
        <v>924</v>
      </c>
      <c r="O75" s="237">
        <f t="shared" si="31"/>
        <v>1.8132081617915439E-2</v>
      </c>
      <c r="P75" s="300"/>
      <c r="Q75" s="300"/>
    </row>
    <row r="76" spans="1:17" s="157" customFormat="1" ht="15.75" customHeight="1" x14ac:dyDescent="0.2">
      <c r="A76" s="85"/>
      <c r="B76" s="72"/>
      <c r="C76" s="72" t="s">
        <v>31</v>
      </c>
      <c r="D76" s="172">
        <v>31512</v>
      </c>
      <c r="E76" s="135">
        <v>223.39999999999998</v>
      </c>
      <c r="F76" s="135">
        <v>11799</v>
      </c>
      <c r="G76" s="135">
        <v>7569</v>
      </c>
      <c r="H76" s="66">
        <f t="shared" si="17"/>
        <v>51103.4</v>
      </c>
      <c r="I76" s="172">
        <v>32448</v>
      </c>
      <c r="J76" s="135">
        <v>223.4</v>
      </c>
      <c r="K76" s="135">
        <v>11439</v>
      </c>
      <c r="L76" s="135">
        <v>7605</v>
      </c>
      <c r="M76" s="66">
        <f t="shared" si="27"/>
        <v>51715.4</v>
      </c>
      <c r="N76" s="172">
        <f t="shared" si="28"/>
        <v>612</v>
      </c>
      <c r="O76" s="237">
        <f t="shared" si="29"/>
        <v>1.1975719815119933E-2</v>
      </c>
      <c r="P76" s="300"/>
      <c r="Q76" s="300"/>
    </row>
    <row r="77" spans="1:17" s="157" customFormat="1" ht="15.75" customHeight="1" x14ac:dyDescent="0.2">
      <c r="A77" s="85"/>
      <c r="B77" s="72"/>
      <c r="C77" s="72" t="s">
        <v>32</v>
      </c>
      <c r="D77" s="172">
        <v>27720</v>
      </c>
      <c r="E77" s="135">
        <v>223.39999999999998</v>
      </c>
      <c r="F77" s="135">
        <v>11799</v>
      </c>
      <c r="G77" s="135">
        <v>7569</v>
      </c>
      <c r="H77" s="66">
        <f t="shared" si="17"/>
        <v>47311.4</v>
      </c>
      <c r="I77" s="172">
        <v>28560</v>
      </c>
      <c r="J77" s="135">
        <v>223.4</v>
      </c>
      <c r="K77" s="135">
        <v>11439</v>
      </c>
      <c r="L77" s="135">
        <v>7605</v>
      </c>
      <c r="M77" s="66">
        <f t="shared" si="27"/>
        <v>47827.4</v>
      </c>
      <c r="N77" s="172">
        <f t="shared" si="28"/>
        <v>516</v>
      </c>
      <c r="O77" s="237">
        <f t="shared" si="29"/>
        <v>1.0906462290272534E-2</v>
      </c>
      <c r="P77" s="300"/>
      <c r="Q77" s="300"/>
    </row>
    <row r="78" spans="1:17" s="157" customFormat="1" ht="15.75" customHeight="1" x14ac:dyDescent="0.2">
      <c r="A78" s="85"/>
      <c r="B78" s="72"/>
      <c r="C78" s="72" t="s">
        <v>37</v>
      </c>
      <c r="D78" s="172">
        <v>27720</v>
      </c>
      <c r="E78" s="135">
        <v>223.39999999999998</v>
      </c>
      <c r="F78" s="135">
        <v>11799</v>
      </c>
      <c r="G78" s="135">
        <v>7569</v>
      </c>
      <c r="H78" s="66">
        <f t="shared" si="17"/>
        <v>47311.4</v>
      </c>
      <c r="I78" s="172">
        <v>28560</v>
      </c>
      <c r="J78" s="135">
        <v>223.4</v>
      </c>
      <c r="K78" s="135">
        <v>11439</v>
      </c>
      <c r="L78" s="135">
        <v>7605</v>
      </c>
      <c r="M78" s="66">
        <f t="shared" si="27"/>
        <v>47827.4</v>
      </c>
      <c r="N78" s="172">
        <f t="shared" si="28"/>
        <v>516</v>
      </c>
      <c r="O78" s="237">
        <f t="shared" si="29"/>
        <v>1.0906462290272534E-2</v>
      </c>
      <c r="P78" s="300"/>
      <c r="Q78" s="300"/>
    </row>
    <row r="79" spans="1:17" s="157" customFormat="1" ht="15.75" customHeight="1" x14ac:dyDescent="0.2">
      <c r="A79" s="85"/>
      <c r="B79" s="72"/>
      <c r="C79" s="72" t="s">
        <v>38</v>
      </c>
      <c r="D79" s="172">
        <v>31512</v>
      </c>
      <c r="E79" s="135">
        <v>223.39999999999998</v>
      </c>
      <c r="F79" s="135">
        <v>11799</v>
      </c>
      <c r="G79" s="135">
        <v>7569</v>
      </c>
      <c r="H79" s="66">
        <f t="shared" si="17"/>
        <v>51103.4</v>
      </c>
      <c r="I79" s="172">
        <v>32448</v>
      </c>
      <c r="J79" s="135">
        <v>223.4</v>
      </c>
      <c r="K79" s="135">
        <v>11439</v>
      </c>
      <c r="L79" s="135">
        <v>7605</v>
      </c>
      <c r="M79" s="66">
        <f t="shared" si="27"/>
        <v>51715.4</v>
      </c>
      <c r="N79" s="172">
        <f t="shared" si="28"/>
        <v>612</v>
      </c>
      <c r="O79" s="237">
        <f t="shared" si="29"/>
        <v>1.1975719815119933E-2</v>
      </c>
      <c r="P79" s="300"/>
      <c r="Q79" s="300"/>
    </row>
    <row r="80" spans="1:17" s="157" customFormat="1" ht="15.75" customHeight="1" x14ac:dyDescent="0.2">
      <c r="A80" s="85"/>
      <c r="B80" s="72"/>
      <c r="C80" s="72" t="s">
        <v>21</v>
      </c>
      <c r="D80" s="172">
        <v>30864</v>
      </c>
      <c r="E80" s="135">
        <v>223.39999999999998</v>
      </c>
      <c r="F80" s="135">
        <v>11799</v>
      </c>
      <c r="G80" s="135">
        <v>7569</v>
      </c>
      <c r="H80" s="66">
        <f t="shared" si="17"/>
        <v>50455.4</v>
      </c>
      <c r="I80" s="172">
        <v>31776</v>
      </c>
      <c r="J80" s="135">
        <v>223.4</v>
      </c>
      <c r="K80" s="135">
        <v>11439</v>
      </c>
      <c r="L80" s="135">
        <v>7605</v>
      </c>
      <c r="M80" s="66">
        <f t="shared" si="27"/>
        <v>51043.4</v>
      </c>
      <c r="N80" s="172">
        <f t="shared" si="28"/>
        <v>588</v>
      </c>
      <c r="O80" s="237">
        <f t="shared" si="29"/>
        <v>1.1653856673418504E-2</v>
      </c>
      <c r="P80" s="300"/>
      <c r="Q80" s="300"/>
    </row>
    <row r="81" spans="1:17" s="157" customFormat="1" ht="15.75" customHeight="1" x14ac:dyDescent="0.2">
      <c r="A81" s="85"/>
      <c r="B81" s="72"/>
      <c r="C81" s="72" t="s">
        <v>39</v>
      </c>
      <c r="D81" s="172">
        <v>29064</v>
      </c>
      <c r="E81" s="135">
        <v>223.39999999999998</v>
      </c>
      <c r="F81" s="135">
        <v>11799</v>
      </c>
      <c r="G81" s="135">
        <v>7569</v>
      </c>
      <c r="H81" s="66">
        <f t="shared" si="17"/>
        <v>48655.4</v>
      </c>
      <c r="I81" s="172">
        <v>29639.999999999993</v>
      </c>
      <c r="J81" s="135">
        <v>223.4</v>
      </c>
      <c r="K81" s="135">
        <v>11439</v>
      </c>
      <c r="L81" s="135">
        <v>7605</v>
      </c>
      <c r="M81" s="66">
        <f t="shared" si="27"/>
        <v>48907.399999999994</v>
      </c>
      <c r="N81" s="172">
        <f t="shared" si="28"/>
        <v>251.99999999999272</v>
      </c>
      <c r="O81" s="237">
        <f t="shared" si="29"/>
        <v>5.1792812308601452E-3</v>
      </c>
      <c r="P81" s="300"/>
      <c r="Q81" s="300"/>
    </row>
    <row r="82" spans="1:17" s="157" customFormat="1" ht="15.75" customHeight="1" x14ac:dyDescent="0.2">
      <c r="A82" s="85"/>
      <c r="B82" s="72"/>
      <c r="C82" s="72" t="s">
        <v>74</v>
      </c>
      <c r="D82" s="172">
        <v>23520</v>
      </c>
      <c r="E82" s="135">
        <v>223.39999999999998</v>
      </c>
      <c r="F82" s="135">
        <v>11799</v>
      </c>
      <c r="G82" s="135">
        <v>7569</v>
      </c>
      <c r="H82" s="66">
        <f t="shared" si="17"/>
        <v>43111.4</v>
      </c>
      <c r="I82" s="172">
        <v>24215.999999999996</v>
      </c>
      <c r="J82" s="135">
        <v>223.4</v>
      </c>
      <c r="K82" s="135">
        <v>11439</v>
      </c>
      <c r="L82" s="135">
        <v>7605</v>
      </c>
      <c r="M82" s="66">
        <f t="shared" si="27"/>
        <v>43483.399999999994</v>
      </c>
      <c r="N82" s="172">
        <f t="shared" si="28"/>
        <v>371.99999999999272</v>
      </c>
      <c r="O82" s="237">
        <f t="shared" si="29"/>
        <v>8.6288081574709408E-3</v>
      </c>
      <c r="P82" s="300"/>
      <c r="Q82" s="300"/>
    </row>
    <row r="83" spans="1:17" s="157" customFormat="1" ht="15.75" customHeight="1" x14ac:dyDescent="0.2">
      <c r="A83" s="85"/>
      <c r="B83" s="72"/>
      <c r="C83" s="72" t="s">
        <v>41</v>
      </c>
      <c r="D83" s="172">
        <v>22272</v>
      </c>
      <c r="E83" s="135">
        <v>223.39999999999998</v>
      </c>
      <c r="F83" s="135">
        <v>11799</v>
      </c>
      <c r="G83" s="135">
        <v>7569</v>
      </c>
      <c r="H83" s="66">
        <f t="shared" si="17"/>
        <v>41863.4</v>
      </c>
      <c r="I83" s="172">
        <v>24047.999999999996</v>
      </c>
      <c r="J83" s="135">
        <v>223.4</v>
      </c>
      <c r="K83" s="135">
        <v>11439</v>
      </c>
      <c r="L83" s="135">
        <v>7605</v>
      </c>
      <c r="M83" s="66">
        <f t="shared" si="27"/>
        <v>43315.399999999994</v>
      </c>
      <c r="N83" s="172">
        <f t="shared" si="28"/>
        <v>1451.9999999999927</v>
      </c>
      <c r="O83" s="237">
        <f t="shared" si="29"/>
        <v>3.4684234916418463E-2</v>
      </c>
      <c r="P83" s="300"/>
      <c r="Q83" s="300"/>
    </row>
    <row r="84" spans="1:17" s="157" customFormat="1" ht="15.75" customHeight="1" x14ac:dyDescent="0.2">
      <c r="A84" s="85"/>
      <c r="B84" s="72"/>
      <c r="C84" s="72" t="s">
        <v>33</v>
      </c>
      <c r="D84" s="172">
        <v>26760</v>
      </c>
      <c r="E84" s="135">
        <v>223.39999999999998</v>
      </c>
      <c r="F84" s="135">
        <v>11799</v>
      </c>
      <c r="G84" s="135">
        <v>7569</v>
      </c>
      <c r="H84" s="66">
        <f t="shared" si="17"/>
        <v>46351.4</v>
      </c>
      <c r="I84" s="172">
        <v>27552</v>
      </c>
      <c r="J84" s="135">
        <v>223.4</v>
      </c>
      <c r="K84" s="135">
        <v>11439</v>
      </c>
      <c r="L84" s="135">
        <v>7605</v>
      </c>
      <c r="M84" s="66">
        <f t="shared" si="27"/>
        <v>46819.4</v>
      </c>
      <c r="N84" s="172">
        <f t="shared" si="28"/>
        <v>468</v>
      </c>
      <c r="O84" s="237">
        <f t="shared" si="29"/>
        <v>1.0096782405709428E-2</v>
      </c>
      <c r="P84" s="300"/>
      <c r="Q84" s="300"/>
    </row>
    <row r="85" spans="1:17" s="157" customFormat="1" ht="15.75" customHeight="1" x14ac:dyDescent="0.2">
      <c r="A85" s="85"/>
      <c r="B85" s="72"/>
      <c r="C85" s="72" t="s">
        <v>34</v>
      </c>
      <c r="D85" s="172">
        <v>26640</v>
      </c>
      <c r="E85" s="135">
        <v>223.39999999999998</v>
      </c>
      <c r="F85" s="135">
        <v>11799</v>
      </c>
      <c r="G85" s="135">
        <v>7569</v>
      </c>
      <c r="H85" s="66">
        <f t="shared" si="17"/>
        <v>46231.4</v>
      </c>
      <c r="I85" s="172">
        <v>27432</v>
      </c>
      <c r="J85" s="135">
        <v>223.4</v>
      </c>
      <c r="K85" s="135">
        <v>11439</v>
      </c>
      <c r="L85" s="135">
        <v>7605</v>
      </c>
      <c r="M85" s="66">
        <f t="shared" si="27"/>
        <v>46699.4</v>
      </c>
      <c r="N85" s="172">
        <f t="shared" si="28"/>
        <v>468</v>
      </c>
      <c r="O85" s="237">
        <f t="shared" si="29"/>
        <v>1.0122990002465856E-2</v>
      </c>
      <c r="P85" s="300"/>
      <c r="Q85" s="300"/>
    </row>
    <row r="86" spans="1:17" s="157" customFormat="1" ht="15.75" customHeight="1" x14ac:dyDescent="0.2">
      <c r="A86" s="85"/>
      <c r="B86" s="72"/>
      <c r="C86" s="127" t="s">
        <v>92</v>
      </c>
      <c r="D86" s="172">
        <v>39672</v>
      </c>
      <c r="E86" s="135">
        <v>223.39999999999998</v>
      </c>
      <c r="F86" s="135">
        <v>11799</v>
      </c>
      <c r="G86" s="135">
        <v>7569</v>
      </c>
      <c r="H86" s="66">
        <f t="shared" ref="H86" si="32">SUM(D86:G86)</f>
        <v>59263.4</v>
      </c>
      <c r="I86" s="172">
        <v>41656</v>
      </c>
      <c r="J86" s="135">
        <v>223.4</v>
      </c>
      <c r="K86" s="135">
        <v>11439</v>
      </c>
      <c r="L86" s="135">
        <v>7605</v>
      </c>
      <c r="M86" s="66">
        <f t="shared" ref="M86" si="33">SUM(I86:L86)</f>
        <v>60923.4</v>
      </c>
      <c r="N86" s="172">
        <f>M86-H86</f>
        <v>1660</v>
      </c>
      <c r="O86" s="237">
        <f>N86/H86</f>
        <v>2.8010542763324413E-2</v>
      </c>
      <c r="P86" s="300"/>
      <c r="Q86" s="300"/>
    </row>
    <row r="87" spans="1:17" s="157" customFormat="1" ht="15.75" customHeight="1" x14ac:dyDescent="0.2">
      <c r="A87" s="85"/>
      <c r="B87" s="72"/>
      <c r="C87" s="72" t="s">
        <v>126</v>
      </c>
      <c r="D87" s="172">
        <v>12168</v>
      </c>
      <c r="E87" s="135">
        <v>223.39999999999998</v>
      </c>
      <c r="F87" s="135">
        <v>11799</v>
      </c>
      <c r="G87" s="135">
        <v>7569</v>
      </c>
      <c r="H87" s="66">
        <f t="shared" si="17"/>
        <v>31759.4</v>
      </c>
      <c r="I87" s="172">
        <v>12510.000000000002</v>
      </c>
      <c r="J87" s="135">
        <v>223.4</v>
      </c>
      <c r="K87" s="135">
        <v>11439</v>
      </c>
      <c r="L87" s="135">
        <v>7605</v>
      </c>
      <c r="M87" s="66">
        <f t="shared" si="27"/>
        <v>31777.4</v>
      </c>
      <c r="N87" s="172">
        <f t="shared" si="28"/>
        <v>18</v>
      </c>
      <c r="O87" s="237">
        <f t="shared" si="29"/>
        <v>5.6676133680107308E-4</v>
      </c>
      <c r="P87" s="300"/>
      <c r="Q87" s="300"/>
    </row>
    <row r="88" spans="1:17" s="157" customFormat="1" ht="15.75" customHeight="1" x14ac:dyDescent="0.2">
      <c r="A88" s="85"/>
      <c r="B88" s="72"/>
      <c r="C88" s="72" t="s">
        <v>127</v>
      </c>
      <c r="D88" s="109">
        <v>21600</v>
      </c>
      <c r="E88" s="110">
        <v>223.39999999999998</v>
      </c>
      <c r="F88" s="110">
        <v>11799</v>
      </c>
      <c r="G88" s="110">
        <v>7569</v>
      </c>
      <c r="H88" s="71">
        <f t="shared" ref="H88" si="34">SUM(D88:G88)</f>
        <v>41191.4</v>
      </c>
      <c r="I88" s="109">
        <v>22320.000000000004</v>
      </c>
      <c r="J88" s="110">
        <v>223.4</v>
      </c>
      <c r="K88" s="110">
        <v>11439</v>
      </c>
      <c r="L88" s="110">
        <v>7605</v>
      </c>
      <c r="M88" s="71">
        <f t="shared" ref="M88" si="35">SUM(I88:L88)</f>
        <v>41587.400000000009</v>
      </c>
      <c r="N88" s="109">
        <f t="shared" ref="N88" si="36">M88-H88</f>
        <v>396.00000000000728</v>
      </c>
      <c r="O88" s="238">
        <f t="shared" ref="O88" si="37">N88/H88</f>
        <v>9.6136572197110873E-3</v>
      </c>
      <c r="P88" s="300"/>
      <c r="Q88" s="300"/>
    </row>
    <row r="89" spans="1:17" s="157" customFormat="1" ht="15.75" customHeight="1" x14ac:dyDescent="0.2">
      <c r="A89" s="88"/>
      <c r="B89" s="89" t="s">
        <v>11</v>
      </c>
      <c r="C89" s="89"/>
      <c r="D89" s="172"/>
      <c r="E89" s="144"/>
      <c r="F89" s="144"/>
      <c r="G89" s="144"/>
      <c r="H89" s="143"/>
      <c r="I89" s="172"/>
      <c r="J89" s="144"/>
      <c r="K89" s="144"/>
      <c r="L89" s="144"/>
      <c r="M89" s="143"/>
      <c r="N89" s="172"/>
      <c r="O89" s="237"/>
      <c r="P89" s="300"/>
      <c r="Q89" s="300"/>
    </row>
    <row r="90" spans="1:17" s="157" customFormat="1" ht="15.75" customHeight="1" x14ac:dyDescent="0.2">
      <c r="A90" s="85"/>
      <c r="B90" s="72"/>
      <c r="C90" s="72" t="s">
        <v>115</v>
      </c>
      <c r="D90" s="172">
        <v>40348</v>
      </c>
      <c r="E90" s="135">
        <v>25955</v>
      </c>
      <c r="F90" s="135">
        <v>11799</v>
      </c>
      <c r="G90" s="135">
        <v>7299</v>
      </c>
      <c r="H90" s="66">
        <f t="shared" si="17"/>
        <v>85401</v>
      </c>
      <c r="I90" s="172">
        <v>41155</v>
      </c>
      <c r="J90" s="135">
        <v>25955</v>
      </c>
      <c r="K90" s="135">
        <v>11439</v>
      </c>
      <c r="L90" s="135">
        <v>7605</v>
      </c>
      <c r="M90" s="66">
        <f>SUM(I90:L90)</f>
        <v>86154</v>
      </c>
      <c r="N90" s="172">
        <f>M90-H90</f>
        <v>753</v>
      </c>
      <c r="O90" s="237">
        <f>N90/H90</f>
        <v>8.8172269645554503E-3</v>
      </c>
      <c r="P90" s="300"/>
      <c r="Q90" s="300"/>
    </row>
    <row r="91" spans="1:17" s="157" customFormat="1" ht="15.75" customHeight="1" x14ac:dyDescent="0.2">
      <c r="A91" s="85"/>
      <c r="B91" s="72"/>
      <c r="C91" s="72" t="s">
        <v>56</v>
      </c>
      <c r="D91" s="172">
        <v>38783</v>
      </c>
      <c r="E91" s="135">
        <v>25303</v>
      </c>
      <c r="F91" s="135">
        <v>11799</v>
      </c>
      <c r="G91" s="135">
        <v>7299</v>
      </c>
      <c r="H91" s="66">
        <f t="shared" si="17"/>
        <v>83184</v>
      </c>
      <c r="I91" s="172">
        <v>40140</v>
      </c>
      <c r="J91" s="135">
        <v>25303</v>
      </c>
      <c r="K91" s="135">
        <v>11439</v>
      </c>
      <c r="L91" s="135">
        <v>7605</v>
      </c>
      <c r="M91" s="66">
        <f>SUM(I91:L91)</f>
        <v>84487</v>
      </c>
      <c r="N91" s="172">
        <f>M91-H91</f>
        <v>1303</v>
      </c>
      <c r="O91" s="237">
        <f>N91/H91</f>
        <v>1.5664070013464128E-2</v>
      </c>
      <c r="P91" s="300"/>
      <c r="Q91" s="300"/>
    </row>
    <row r="92" spans="1:17" s="157" customFormat="1" ht="15.75" customHeight="1" x14ac:dyDescent="0.2">
      <c r="A92" s="85"/>
      <c r="B92" s="72"/>
      <c r="C92" s="188" t="s">
        <v>28</v>
      </c>
      <c r="D92" s="172">
        <v>26712</v>
      </c>
      <c r="E92" s="135">
        <v>223.39999999999998</v>
      </c>
      <c r="F92" s="135">
        <v>11799</v>
      </c>
      <c r="G92" s="135">
        <v>7299</v>
      </c>
      <c r="H92" s="66">
        <f t="shared" si="17"/>
        <v>46033.4</v>
      </c>
      <c r="I92" s="172">
        <v>27528</v>
      </c>
      <c r="J92" s="135">
        <v>223.4</v>
      </c>
      <c r="K92" s="135">
        <v>11439</v>
      </c>
      <c r="L92" s="135">
        <v>7605</v>
      </c>
      <c r="M92" s="66">
        <f>SUM(I92:L92)</f>
        <v>46795.4</v>
      </c>
      <c r="N92" s="172">
        <f>M92-H92</f>
        <v>762</v>
      </c>
      <c r="O92" s="237">
        <f>N92/H92</f>
        <v>1.6553198329908283E-2</v>
      </c>
      <c r="P92" s="300"/>
      <c r="Q92" s="300"/>
    </row>
    <row r="93" spans="1:17" s="157" customFormat="1" ht="15.75" customHeight="1" x14ac:dyDescent="0.2">
      <c r="A93" s="85"/>
      <c r="B93" s="72"/>
      <c r="C93" s="188" t="s">
        <v>24</v>
      </c>
      <c r="D93" s="172">
        <v>26760</v>
      </c>
      <c r="E93" s="135">
        <v>223.39999999999998</v>
      </c>
      <c r="F93" s="135">
        <v>11799</v>
      </c>
      <c r="G93" s="135">
        <v>7299</v>
      </c>
      <c r="H93" s="66">
        <f t="shared" si="17"/>
        <v>46081.4</v>
      </c>
      <c r="I93" s="172">
        <v>27552</v>
      </c>
      <c r="J93" s="135">
        <v>223.4</v>
      </c>
      <c r="K93" s="135">
        <v>11439</v>
      </c>
      <c r="L93" s="135">
        <v>7605</v>
      </c>
      <c r="M93" s="66">
        <f>SUM(I93:L93)</f>
        <v>46819.4</v>
      </c>
      <c r="N93" s="172">
        <f>M93-H93</f>
        <v>738</v>
      </c>
      <c r="O93" s="237">
        <f>N93/H93</f>
        <v>1.6015138428953982E-2</v>
      </c>
      <c r="P93" s="300"/>
      <c r="Q93" s="300"/>
    </row>
    <row r="94" spans="1:17" s="157" customFormat="1" ht="15.75" customHeight="1" thickBot="1" x14ac:dyDescent="0.25">
      <c r="A94" s="90"/>
      <c r="B94" s="91"/>
      <c r="C94" s="189" t="s">
        <v>29</v>
      </c>
      <c r="D94" s="223">
        <v>39870</v>
      </c>
      <c r="E94" s="145">
        <v>223.39999999999998</v>
      </c>
      <c r="F94" s="145">
        <v>11799</v>
      </c>
      <c r="G94" s="145">
        <v>7299</v>
      </c>
      <c r="H94" s="80">
        <f t="shared" si="17"/>
        <v>59191.4</v>
      </c>
      <c r="I94" s="223">
        <v>41265</v>
      </c>
      <c r="J94" s="145">
        <v>223.4</v>
      </c>
      <c r="K94" s="145">
        <v>11439</v>
      </c>
      <c r="L94" s="145">
        <v>7605</v>
      </c>
      <c r="M94" s="80">
        <f>SUM(I94:L94)</f>
        <v>60532.4</v>
      </c>
      <c r="N94" s="223">
        <f>M94-H94</f>
        <v>1341</v>
      </c>
      <c r="O94" s="239">
        <f>N94/H94</f>
        <v>2.2655318171220819E-2</v>
      </c>
      <c r="P94" s="300"/>
      <c r="Q94" s="300"/>
    </row>
    <row r="95" spans="1:17" s="4" customFormat="1" ht="21.75" customHeight="1" x14ac:dyDescent="0.25">
      <c r="A95" s="3"/>
      <c r="B95" s="5" t="s">
        <v>19</v>
      </c>
      <c r="C95" s="3"/>
      <c r="D95" s="17"/>
      <c r="E95" s="2"/>
      <c r="F95" s="2"/>
      <c r="G95" s="2"/>
      <c r="H95" s="2"/>
      <c r="I95" s="17"/>
      <c r="J95" s="2"/>
      <c r="K95" s="2"/>
      <c r="L95" s="2"/>
      <c r="M95" s="2"/>
      <c r="N95" s="2"/>
      <c r="O95" s="2"/>
      <c r="Q95" s="300"/>
    </row>
    <row r="96" spans="1:17" s="22" customFormat="1" ht="15" x14ac:dyDescent="0.2">
      <c r="A96" s="24"/>
      <c r="B96" s="102"/>
      <c r="C96" s="15" t="s">
        <v>60</v>
      </c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Q96" s="157"/>
    </row>
    <row r="97" spans="1:17" s="7" customFormat="1" ht="12" customHeight="1" x14ac:dyDescent="0.2">
      <c r="A97" s="10"/>
      <c r="B97" s="10"/>
      <c r="C97" s="15" t="s">
        <v>44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/>
      <c r="Q97" s="157"/>
    </row>
    <row r="98" spans="1:17" s="7" customFormat="1" ht="14.25" x14ac:dyDescent="0.2">
      <c r="C98" s="345" t="s">
        <v>75</v>
      </c>
      <c r="D98" s="345"/>
      <c r="E98" s="345"/>
      <c r="F98" s="345"/>
      <c r="G98" s="345"/>
      <c r="H98" s="345"/>
      <c r="I98" s="345"/>
      <c r="J98" s="345"/>
      <c r="K98" s="345"/>
      <c r="L98" s="345"/>
      <c r="M98" s="345"/>
      <c r="N98" s="345"/>
      <c r="O98" s="345"/>
      <c r="Q98" s="157"/>
    </row>
    <row r="99" spans="1:17" s="7" customFormat="1" ht="12" customHeight="1" x14ac:dyDescent="0.2">
      <c r="C99" s="33" t="s">
        <v>59</v>
      </c>
      <c r="D99" s="30"/>
      <c r="E99" s="30"/>
      <c r="F99" s="30"/>
      <c r="G99" s="30"/>
      <c r="H99" s="31"/>
      <c r="I99" s="30"/>
      <c r="J99" s="30"/>
      <c r="K99" s="30"/>
      <c r="L99" s="30"/>
      <c r="M99" s="31"/>
      <c r="N99" s="30"/>
      <c r="O99" s="31"/>
      <c r="Q99" s="157"/>
    </row>
    <row r="100" spans="1:17" s="13" customFormat="1" ht="12" customHeight="1" x14ac:dyDescent="0.2">
      <c r="A100" s="14"/>
      <c r="B100" s="14"/>
      <c r="C100" s="344" t="s">
        <v>96</v>
      </c>
      <c r="D100" s="344"/>
      <c r="E100" s="344"/>
      <c r="F100" s="344"/>
      <c r="G100" s="344"/>
      <c r="H100" s="344"/>
      <c r="I100" s="344"/>
      <c r="J100" s="344"/>
      <c r="K100" s="344"/>
      <c r="L100" s="344"/>
      <c r="M100" s="344"/>
      <c r="N100" s="344"/>
      <c r="O100" s="344"/>
      <c r="Q100" s="157"/>
    </row>
    <row r="101" spans="1:17" ht="12" customHeight="1" x14ac:dyDescent="0.2">
      <c r="C101" s="33" t="s">
        <v>45</v>
      </c>
      <c r="D101" s="30"/>
      <c r="E101" s="30"/>
      <c r="F101" s="30"/>
      <c r="G101" s="30"/>
      <c r="H101" s="31"/>
      <c r="I101" s="30"/>
      <c r="J101" s="30"/>
      <c r="K101" s="30"/>
      <c r="L101" s="30"/>
      <c r="M101" s="31"/>
      <c r="N101" s="30"/>
      <c r="O101" s="31"/>
      <c r="Q101" s="157"/>
    </row>
    <row r="102" spans="1:17" ht="14.25" x14ac:dyDescent="0.2">
      <c r="C102" s="301" t="s">
        <v>116</v>
      </c>
      <c r="Q102" s="157"/>
    </row>
    <row r="103" spans="1:17" ht="45" customHeight="1" x14ac:dyDescent="0.2">
      <c r="C103" s="343" t="s">
        <v>101</v>
      </c>
      <c r="D103" s="343"/>
      <c r="E103" s="343"/>
      <c r="F103" s="343"/>
      <c r="G103" s="343"/>
      <c r="H103" s="343"/>
      <c r="I103" s="343"/>
      <c r="J103" s="163"/>
      <c r="K103" s="162"/>
      <c r="L103" s="162"/>
      <c r="Q103" s="157"/>
    </row>
  </sheetData>
  <mergeCells count="7">
    <mergeCell ref="C103:I103"/>
    <mergeCell ref="N4:O4"/>
    <mergeCell ref="C100:O100"/>
    <mergeCell ref="C98:O98"/>
    <mergeCell ref="D5:H5"/>
    <mergeCell ref="I5:M5"/>
    <mergeCell ref="N5:O5"/>
  </mergeCells>
  <phoneticPr fontId="0" type="noConversion"/>
  <printOptions horizontalCentered="1"/>
  <pageMargins left="0.25" right="0.25" top="0.5" bottom="0.25" header="0.3" footer="0.3"/>
  <pageSetup scale="56" fitToHeight="2" orientation="landscape" r:id="rId1"/>
  <headerFooter alignWithMargins="0"/>
  <rowBreaks count="1" manualBreakCount="1">
    <brk id="49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view="pageBreakPreview" zoomScale="70" zoomScaleNormal="70" zoomScaleSheetLayoutView="70" workbookViewId="0">
      <pane ySplit="7" topLeftCell="A72" activePane="bottomLeft" state="frozen"/>
      <selection activeCell="C74" sqref="C74"/>
      <selection pane="bottomLeft" activeCell="I114" sqref="I114"/>
    </sheetView>
  </sheetViews>
  <sheetFormatPr defaultColWidth="9.140625" defaultRowHeight="12.75" x14ac:dyDescent="0.2"/>
  <cols>
    <col min="1" max="1" width="2" style="9" customWidth="1"/>
    <col min="2" max="2" width="2.28515625" style="9" customWidth="1"/>
    <col min="3" max="3" width="64.28515625" style="9" customWidth="1"/>
    <col min="4" max="4" width="10.85546875" style="9" customWidth="1"/>
    <col min="5" max="5" width="12.7109375" style="9" customWidth="1"/>
    <col min="6" max="6" width="13.7109375" style="9" customWidth="1"/>
    <col min="7" max="7" width="14.140625" style="11" customWidth="1"/>
    <col min="8" max="8" width="13.5703125" style="9" customWidth="1"/>
    <col min="9" max="10" width="10.85546875" style="9" customWidth="1"/>
    <col min="11" max="11" width="10.85546875" style="11" customWidth="1"/>
    <col min="12" max="12" width="10.85546875" style="9" customWidth="1"/>
    <col min="13" max="13" width="10.85546875" style="11" customWidth="1"/>
    <col min="14" max="14" width="11.42578125" style="8" bestFit="1" customWidth="1"/>
    <col min="15" max="15" width="10.85546875" style="8" customWidth="1"/>
    <col min="16" max="21" width="9.140625" style="9"/>
    <col min="22" max="22" width="14.85546875" style="9" bestFit="1" customWidth="1"/>
    <col min="23" max="16384" width="9.140625" style="9"/>
  </cols>
  <sheetData>
    <row r="1" spans="1:15" ht="18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8" x14ac:dyDescent="0.25">
      <c r="A2" s="45" t="s">
        <v>122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8.75" thickBot="1" x14ac:dyDescent="0.3">
      <c r="A3" s="44" t="s">
        <v>95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s="1" customFormat="1" ht="15.75" x14ac:dyDescent="0.25">
      <c r="A4" s="92"/>
      <c r="B4" s="93"/>
      <c r="C4" s="93"/>
      <c r="D4" s="305"/>
      <c r="E4" s="94"/>
      <c r="F4" s="94"/>
      <c r="G4" s="94"/>
      <c r="H4" s="306"/>
      <c r="I4" s="160"/>
      <c r="J4" s="94"/>
      <c r="K4" s="94"/>
      <c r="L4" s="94"/>
      <c r="M4" s="161"/>
      <c r="N4" s="338" t="s">
        <v>1</v>
      </c>
      <c r="O4" s="339"/>
    </row>
    <row r="5" spans="1:15" s="1" customFormat="1" ht="16.5" thickBot="1" x14ac:dyDescent="0.3">
      <c r="A5" s="95"/>
      <c r="B5" s="96"/>
      <c r="C5" s="96"/>
      <c r="D5" s="332" t="s">
        <v>107</v>
      </c>
      <c r="E5" s="333"/>
      <c r="F5" s="333"/>
      <c r="G5" s="333"/>
      <c r="H5" s="334"/>
      <c r="I5" s="332" t="s">
        <v>124</v>
      </c>
      <c r="J5" s="335"/>
      <c r="K5" s="333"/>
      <c r="L5" s="333"/>
      <c r="M5" s="334"/>
      <c r="N5" s="341" t="s">
        <v>17</v>
      </c>
      <c r="O5" s="342"/>
    </row>
    <row r="6" spans="1:15" s="1" customFormat="1" ht="15.75" x14ac:dyDescent="0.25">
      <c r="A6" s="95"/>
      <c r="B6" s="96"/>
      <c r="C6" s="96"/>
      <c r="D6" s="308" t="s">
        <v>106</v>
      </c>
      <c r="E6" s="308" t="s">
        <v>106</v>
      </c>
      <c r="F6" s="308" t="s">
        <v>106</v>
      </c>
      <c r="G6" s="308" t="s">
        <v>106</v>
      </c>
      <c r="H6" s="308" t="s">
        <v>106</v>
      </c>
      <c r="I6" s="308" t="s">
        <v>123</v>
      </c>
      <c r="J6" s="308" t="s">
        <v>123</v>
      </c>
      <c r="K6" s="308" t="s">
        <v>123</v>
      </c>
      <c r="L6" s="308" t="s">
        <v>123</v>
      </c>
      <c r="M6" s="308" t="s">
        <v>123</v>
      </c>
      <c r="N6" s="97" t="s">
        <v>14</v>
      </c>
      <c r="O6" s="98" t="s">
        <v>15</v>
      </c>
    </row>
    <row r="7" spans="1:15" s="1" customFormat="1" ht="18" thickBot="1" x14ac:dyDescent="0.3">
      <c r="A7" s="103" t="s">
        <v>0</v>
      </c>
      <c r="B7" s="104"/>
      <c r="C7" s="100"/>
      <c r="D7" s="309" t="s">
        <v>67</v>
      </c>
      <c r="E7" s="309" t="s">
        <v>68</v>
      </c>
      <c r="F7" s="309" t="s">
        <v>69</v>
      </c>
      <c r="G7" s="309" t="s">
        <v>70</v>
      </c>
      <c r="H7" s="310" t="s">
        <v>16</v>
      </c>
      <c r="I7" s="309" t="s">
        <v>67</v>
      </c>
      <c r="J7" s="309" t="s">
        <v>68</v>
      </c>
      <c r="K7" s="309" t="s">
        <v>69</v>
      </c>
      <c r="L7" s="309" t="s">
        <v>70</v>
      </c>
      <c r="M7" s="310" t="s">
        <v>16</v>
      </c>
      <c r="N7" s="97" t="s">
        <v>1</v>
      </c>
      <c r="O7" s="101" t="s">
        <v>1</v>
      </c>
    </row>
    <row r="8" spans="1:15" s="174" customFormat="1" ht="15.75" thickBot="1" x14ac:dyDescent="0.3">
      <c r="A8" s="55" t="s">
        <v>12</v>
      </c>
      <c r="B8" s="56"/>
      <c r="C8" s="124"/>
      <c r="D8" s="56"/>
      <c r="E8" s="56"/>
      <c r="F8" s="56"/>
      <c r="G8" s="56"/>
      <c r="H8" s="58"/>
      <c r="I8" s="56"/>
      <c r="J8" s="56"/>
      <c r="K8" s="56"/>
      <c r="L8" s="56"/>
      <c r="M8" s="58"/>
      <c r="N8" s="57"/>
      <c r="O8" s="58"/>
    </row>
    <row r="9" spans="1:15" s="174" customFormat="1" ht="15.75" customHeight="1" x14ac:dyDescent="0.2">
      <c r="A9" s="59"/>
      <c r="B9" s="60" t="s">
        <v>111</v>
      </c>
      <c r="C9" s="125"/>
      <c r="D9" s="60"/>
      <c r="E9" s="60"/>
      <c r="F9" s="60"/>
      <c r="G9" s="60"/>
      <c r="H9" s="75"/>
      <c r="I9" s="62"/>
      <c r="J9" s="62"/>
      <c r="K9" s="62"/>
      <c r="L9" s="62"/>
      <c r="M9" s="63"/>
      <c r="N9" s="61"/>
      <c r="O9" s="63"/>
    </row>
    <row r="10" spans="1:15" s="174" customFormat="1" ht="15.75" customHeight="1" x14ac:dyDescent="0.2">
      <c r="A10" s="59"/>
      <c r="B10" s="60"/>
      <c r="C10" s="125" t="s">
        <v>20</v>
      </c>
      <c r="D10" s="249">
        <v>36546</v>
      </c>
      <c r="E10" s="245">
        <v>1582.48</v>
      </c>
      <c r="F10" s="249">
        <v>14778</v>
      </c>
      <c r="G10" s="249">
        <v>3649.5</v>
      </c>
      <c r="H10" s="66">
        <f>SUM(D10:G10)</f>
        <v>56555.98</v>
      </c>
      <c r="I10" s="249">
        <v>36546</v>
      </c>
      <c r="J10" s="245">
        <v>1570.6000000000001</v>
      </c>
      <c r="K10" s="249">
        <v>15220</v>
      </c>
      <c r="L10" s="249">
        <v>3802.5</v>
      </c>
      <c r="M10" s="66">
        <f>SUM(I10:L10)</f>
        <v>57139.1</v>
      </c>
      <c r="N10" s="201">
        <f>M10-H10</f>
        <v>583.11999999999534</v>
      </c>
      <c r="O10" s="202">
        <f>N10/H10</f>
        <v>1.0310492365263503E-2</v>
      </c>
    </row>
    <row r="11" spans="1:15" s="174" customFormat="1" ht="15.75" customHeight="1" x14ac:dyDescent="0.2">
      <c r="A11" s="59"/>
      <c r="B11" s="60"/>
      <c r="C11" s="125" t="s">
        <v>47</v>
      </c>
      <c r="D11" s="249">
        <v>38242</v>
      </c>
      <c r="E11" s="245">
        <v>1582.48</v>
      </c>
      <c r="F11" s="249">
        <v>14778</v>
      </c>
      <c r="G11" s="249">
        <v>3649.5</v>
      </c>
      <c r="H11" s="66">
        <f t="shared" ref="H11:H30" si="0">SUM(D11:G11)</f>
        <v>58251.98</v>
      </c>
      <c r="I11" s="249">
        <v>38242</v>
      </c>
      <c r="J11" s="245">
        <v>1570.6000000000001</v>
      </c>
      <c r="K11" s="249">
        <v>15220</v>
      </c>
      <c r="L11" s="249">
        <f>$L$10</f>
        <v>3802.5</v>
      </c>
      <c r="M11" s="66">
        <f t="shared" ref="M11:M20" si="1">SUM(I11:L11)</f>
        <v>58835.1</v>
      </c>
      <c r="N11" s="201">
        <f>M11-H11</f>
        <v>583.11999999999534</v>
      </c>
      <c r="O11" s="202">
        <f>N11/H11</f>
        <v>1.0010303512429883E-2</v>
      </c>
    </row>
    <row r="12" spans="1:15" s="174" customFormat="1" ht="15.75" customHeight="1" x14ac:dyDescent="0.2">
      <c r="A12" s="59"/>
      <c r="B12" s="60"/>
      <c r="C12" s="125" t="s">
        <v>3</v>
      </c>
      <c r="D12" s="249">
        <v>39942</v>
      </c>
      <c r="E12" s="245">
        <v>1582.48</v>
      </c>
      <c r="F12" s="249">
        <v>14778</v>
      </c>
      <c r="G12" s="249">
        <v>3649.5</v>
      </c>
      <c r="H12" s="66">
        <f t="shared" si="0"/>
        <v>59951.98</v>
      </c>
      <c r="I12" s="249">
        <v>39942</v>
      </c>
      <c r="J12" s="245">
        <v>1570.6000000000001</v>
      </c>
      <c r="K12" s="249">
        <v>15220</v>
      </c>
      <c r="L12" s="249">
        <f t="shared" ref="L12:L75" si="2">$L$10</f>
        <v>3802.5</v>
      </c>
      <c r="M12" s="66">
        <f t="shared" si="1"/>
        <v>60535.1</v>
      </c>
      <c r="N12" s="201">
        <f>M12-H12</f>
        <v>583.11999999999534</v>
      </c>
      <c r="O12" s="202">
        <f>N12/H12</f>
        <v>9.7264510696726831E-3</v>
      </c>
    </row>
    <row r="13" spans="1:15" s="174" customFormat="1" ht="15.75" customHeight="1" x14ac:dyDescent="0.2">
      <c r="A13" s="59"/>
      <c r="B13" s="60"/>
      <c r="C13" s="125" t="s">
        <v>4</v>
      </c>
      <c r="D13" s="249">
        <v>39638</v>
      </c>
      <c r="E13" s="245">
        <v>1582.48</v>
      </c>
      <c r="F13" s="249">
        <v>14778</v>
      </c>
      <c r="G13" s="249">
        <v>3649.5</v>
      </c>
      <c r="H13" s="66">
        <f t="shared" si="0"/>
        <v>59647.98</v>
      </c>
      <c r="I13" s="249">
        <v>39638</v>
      </c>
      <c r="J13" s="245">
        <v>1570.6000000000001</v>
      </c>
      <c r="K13" s="249">
        <v>15220</v>
      </c>
      <c r="L13" s="249">
        <f t="shared" si="2"/>
        <v>3802.5</v>
      </c>
      <c r="M13" s="66">
        <f t="shared" si="1"/>
        <v>60231.1</v>
      </c>
      <c r="N13" s="201">
        <f>M13-H13</f>
        <v>583.11999999999534</v>
      </c>
      <c r="O13" s="202">
        <f>N13/H13</f>
        <v>9.7760225912092123E-3</v>
      </c>
    </row>
    <row r="14" spans="1:15" s="174" customFormat="1" ht="15.75" customHeight="1" x14ac:dyDescent="0.2">
      <c r="A14" s="59"/>
      <c r="B14" s="60"/>
      <c r="C14" s="125" t="s">
        <v>46</v>
      </c>
      <c r="D14" s="249">
        <v>36932</v>
      </c>
      <c r="E14" s="245">
        <v>1582.48</v>
      </c>
      <c r="F14" s="249">
        <v>14778</v>
      </c>
      <c r="G14" s="249">
        <v>3649.5</v>
      </c>
      <c r="H14" s="66">
        <f t="shared" si="0"/>
        <v>56941.98</v>
      </c>
      <c r="I14" s="249">
        <v>36932</v>
      </c>
      <c r="J14" s="245">
        <v>1570.6000000000001</v>
      </c>
      <c r="K14" s="249">
        <v>15220</v>
      </c>
      <c r="L14" s="249">
        <f t="shared" si="2"/>
        <v>3802.5</v>
      </c>
      <c r="M14" s="66">
        <f t="shared" si="1"/>
        <v>57525.1</v>
      </c>
      <c r="N14" s="201">
        <f>M14-H14</f>
        <v>583.11999999999534</v>
      </c>
      <c r="O14" s="202">
        <f>N14/H14</f>
        <v>1.0240599290716539E-2</v>
      </c>
    </row>
    <row r="15" spans="1:15" s="174" customFormat="1" ht="15.75" customHeight="1" x14ac:dyDescent="0.2">
      <c r="A15" s="59"/>
      <c r="B15" s="60" t="s">
        <v>99</v>
      </c>
      <c r="C15" s="127"/>
      <c r="D15" s="249"/>
      <c r="E15" s="245"/>
      <c r="F15" s="249"/>
      <c r="G15" s="249"/>
      <c r="H15" s="66"/>
      <c r="I15" s="249"/>
      <c r="J15" s="245"/>
      <c r="K15" s="249"/>
      <c r="L15" s="249"/>
      <c r="M15" s="66"/>
      <c r="N15" s="201"/>
      <c r="O15" s="202"/>
    </row>
    <row r="16" spans="1:15" s="174" customFormat="1" ht="15.75" customHeight="1" x14ac:dyDescent="0.2">
      <c r="A16" s="59"/>
      <c r="B16" s="60"/>
      <c r="C16" s="125" t="s">
        <v>20</v>
      </c>
      <c r="D16" s="249">
        <v>38336</v>
      </c>
      <c r="E16" s="245">
        <v>1582.48</v>
      </c>
      <c r="F16" s="249">
        <v>14778</v>
      </c>
      <c r="G16" s="249">
        <v>3649.5</v>
      </c>
      <c r="H16" s="66">
        <f t="shared" si="0"/>
        <v>58345.98</v>
      </c>
      <c r="I16" s="249">
        <v>38336</v>
      </c>
      <c r="J16" s="245">
        <v>1570.6000000000001</v>
      </c>
      <c r="K16" s="135">
        <v>15220</v>
      </c>
      <c r="L16" s="135">
        <f t="shared" si="2"/>
        <v>3802.5</v>
      </c>
      <c r="M16" s="66">
        <f t="shared" si="1"/>
        <v>58929.1</v>
      </c>
      <c r="N16" s="201">
        <f>M16-H16</f>
        <v>583.11999999999534</v>
      </c>
      <c r="O16" s="202">
        <f>N16/H16</f>
        <v>9.9941761197600131E-3</v>
      </c>
    </row>
    <row r="17" spans="1:15" s="174" customFormat="1" ht="15.75" customHeight="1" x14ac:dyDescent="0.2">
      <c r="A17" s="59"/>
      <c r="B17" s="60"/>
      <c r="C17" s="125" t="s">
        <v>47</v>
      </c>
      <c r="D17" s="249">
        <v>39934</v>
      </c>
      <c r="E17" s="245">
        <v>1582.48</v>
      </c>
      <c r="F17" s="249">
        <v>14778</v>
      </c>
      <c r="G17" s="249">
        <v>3649.5</v>
      </c>
      <c r="H17" s="66">
        <f t="shared" si="0"/>
        <v>59943.98</v>
      </c>
      <c r="I17" s="249">
        <v>39934</v>
      </c>
      <c r="J17" s="245">
        <v>1570.6000000000001</v>
      </c>
      <c r="K17" s="135">
        <v>15220</v>
      </c>
      <c r="L17" s="135">
        <f t="shared" si="2"/>
        <v>3802.5</v>
      </c>
      <c r="M17" s="66">
        <f t="shared" si="1"/>
        <v>60527.1</v>
      </c>
      <c r="N17" s="201">
        <f>M17-H17</f>
        <v>583.11999999999534</v>
      </c>
      <c r="O17" s="202">
        <f>N17/H17</f>
        <v>9.7277491417819655E-3</v>
      </c>
    </row>
    <row r="18" spans="1:15" s="174" customFormat="1" ht="15.75" customHeight="1" x14ac:dyDescent="0.2">
      <c r="A18" s="59"/>
      <c r="B18" s="60"/>
      <c r="C18" s="125" t="s">
        <v>3</v>
      </c>
      <c r="D18" s="249">
        <v>41732</v>
      </c>
      <c r="E18" s="245">
        <v>1582.48</v>
      </c>
      <c r="F18" s="249">
        <v>14778</v>
      </c>
      <c r="G18" s="249">
        <v>3649.5</v>
      </c>
      <c r="H18" s="66">
        <f t="shared" si="0"/>
        <v>61741.98</v>
      </c>
      <c r="I18" s="249">
        <v>41732</v>
      </c>
      <c r="J18" s="245">
        <v>1570.6000000000001</v>
      </c>
      <c r="K18" s="135">
        <v>15220</v>
      </c>
      <c r="L18" s="135">
        <f t="shared" si="2"/>
        <v>3802.5</v>
      </c>
      <c r="M18" s="66">
        <f t="shared" si="1"/>
        <v>62325.1</v>
      </c>
      <c r="N18" s="201">
        <f>M18-H18</f>
        <v>583.11999999999534</v>
      </c>
      <c r="O18" s="202">
        <f>N18/H18</f>
        <v>9.4444654998105879E-3</v>
      </c>
    </row>
    <row r="19" spans="1:15" s="174" customFormat="1" ht="15.75" customHeight="1" x14ac:dyDescent="0.2">
      <c r="A19" s="59"/>
      <c r="B19" s="60"/>
      <c r="C19" s="125" t="s">
        <v>4</v>
      </c>
      <c r="D19" s="249">
        <v>41326</v>
      </c>
      <c r="E19" s="245">
        <v>1582.48</v>
      </c>
      <c r="F19" s="249">
        <v>14778</v>
      </c>
      <c r="G19" s="249">
        <v>3649.5</v>
      </c>
      <c r="H19" s="66">
        <f t="shared" si="0"/>
        <v>61335.98</v>
      </c>
      <c r="I19" s="249">
        <v>41326</v>
      </c>
      <c r="J19" s="245">
        <v>1570.6000000000001</v>
      </c>
      <c r="K19" s="135">
        <v>15220</v>
      </c>
      <c r="L19" s="135">
        <f t="shared" si="2"/>
        <v>3802.5</v>
      </c>
      <c r="M19" s="66">
        <f t="shared" si="1"/>
        <v>61919.1</v>
      </c>
      <c r="N19" s="201">
        <f t="shared" ref="N19:N20" si="3">M19-H19</f>
        <v>583.11999999999534</v>
      </c>
      <c r="O19" s="202">
        <f t="shared" ref="O19:O20" si="4">N19/H19</f>
        <v>9.5069810574477699E-3</v>
      </c>
    </row>
    <row r="20" spans="1:15" s="174" customFormat="1" ht="15.75" customHeight="1" x14ac:dyDescent="0.2">
      <c r="A20" s="59"/>
      <c r="B20" s="60"/>
      <c r="C20" s="125" t="s">
        <v>46</v>
      </c>
      <c r="D20" s="147">
        <v>38704</v>
      </c>
      <c r="E20" s="246">
        <v>1582.48</v>
      </c>
      <c r="F20" s="187">
        <v>14778</v>
      </c>
      <c r="G20" s="187">
        <v>3649.5</v>
      </c>
      <c r="H20" s="71">
        <f t="shared" si="0"/>
        <v>58713.98</v>
      </c>
      <c r="I20" s="147">
        <v>38704</v>
      </c>
      <c r="J20" s="246">
        <v>1570.6000000000001</v>
      </c>
      <c r="K20" s="110">
        <v>15220</v>
      </c>
      <c r="L20" s="110">
        <f t="shared" si="2"/>
        <v>3802.5</v>
      </c>
      <c r="M20" s="71">
        <f t="shared" si="1"/>
        <v>59297.1</v>
      </c>
      <c r="N20" s="147">
        <f t="shared" si="3"/>
        <v>583.11999999999534</v>
      </c>
      <c r="O20" s="206">
        <f t="shared" si="4"/>
        <v>9.931535896561523E-3</v>
      </c>
    </row>
    <row r="21" spans="1:15" s="174" customFormat="1" ht="15.75" customHeight="1" x14ac:dyDescent="0.2">
      <c r="A21" s="76"/>
      <c r="B21" s="77" t="s">
        <v>5</v>
      </c>
      <c r="C21" s="128"/>
      <c r="D21" s="249"/>
      <c r="E21" s="245"/>
      <c r="F21" s="249"/>
      <c r="G21" s="249"/>
      <c r="H21" s="66"/>
      <c r="I21" s="249"/>
      <c r="J21" s="245"/>
      <c r="K21" s="249"/>
      <c r="L21" s="249"/>
      <c r="M21" s="66"/>
      <c r="N21" s="201"/>
      <c r="O21" s="202"/>
    </row>
    <row r="22" spans="1:15" s="174" customFormat="1" ht="15.75" customHeight="1" x14ac:dyDescent="0.2">
      <c r="A22" s="59"/>
      <c r="B22" s="60"/>
      <c r="C22" s="125" t="s">
        <v>20</v>
      </c>
      <c r="D22" s="249">
        <v>15642</v>
      </c>
      <c r="E22" s="245">
        <v>1540.48</v>
      </c>
      <c r="F22" s="249">
        <v>11799</v>
      </c>
      <c r="G22" s="249">
        <v>3649.5</v>
      </c>
      <c r="H22" s="66">
        <f t="shared" si="0"/>
        <v>32630.98</v>
      </c>
      <c r="I22" s="249">
        <v>15642</v>
      </c>
      <c r="J22" s="245">
        <v>1528.6000000000001</v>
      </c>
      <c r="K22" s="249">
        <v>11439</v>
      </c>
      <c r="L22" s="249">
        <f t="shared" si="2"/>
        <v>3802.5</v>
      </c>
      <c r="M22" s="66">
        <f>SUM(I22:L22)</f>
        <v>32412.1</v>
      </c>
      <c r="N22" s="201">
        <f t="shared" ref="N22:N36" si="5">M22-H22</f>
        <v>-218.88000000000102</v>
      </c>
      <c r="O22" s="202">
        <f t="shared" ref="O22:O36" si="6">N22/H22</f>
        <v>-6.7077360226386407E-3</v>
      </c>
    </row>
    <row r="23" spans="1:15" s="174" customFormat="1" ht="15.75" customHeight="1" x14ac:dyDescent="0.2">
      <c r="A23" s="59"/>
      <c r="B23" s="60"/>
      <c r="C23" s="125" t="s">
        <v>47</v>
      </c>
      <c r="D23" s="249">
        <v>16488</v>
      </c>
      <c r="E23" s="245">
        <v>1540.48</v>
      </c>
      <c r="F23" s="249">
        <v>11799</v>
      </c>
      <c r="G23" s="249">
        <v>3649.5</v>
      </c>
      <c r="H23" s="66">
        <f t="shared" si="0"/>
        <v>33476.979999999996</v>
      </c>
      <c r="I23" s="249">
        <v>16488</v>
      </c>
      <c r="J23" s="245">
        <v>1528.6000000000001</v>
      </c>
      <c r="K23" s="249">
        <v>11439</v>
      </c>
      <c r="L23" s="249">
        <f t="shared" si="2"/>
        <v>3802.5</v>
      </c>
      <c r="M23" s="66">
        <f t="shared" ref="M23:M29" si="7">SUM(I23:L23)</f>
        <v>33258.1</v>
      </c>
      <c r="N23" s="201">
        <f t="shared" si="5"/>
        <v>-218.87999999999738</v>
      </c>
      <c r="O23" s="202">
        <f t="shared" si="6"/>
        <v>-6.5382241767327105E-3</v>
      </c>
    </row>
    <row r="24" spans="1:15" s="174" customFormat="1" ht="15.75" customHeight="1" x14ac:dyDescent="0.2">
      <c r="A24" s="59"/>
      <c r="B24" s="60"/>
      <c r="C24" s="127" t="s">
        <v>93</v>
      </c>
      <c r="D24" s="249">
        <v>11457</v>
      </c>
      <c r="E24" s="245">
        <v>1540.48</v>
      </c>
      <c r="F24" s="249">
        <v>11799</v>
      </c>
      <c r="G24" s="249">
        <v>3649.5</v>
      </c>
      <c r="H24" s="66">
        <f t="shared" si="0"/>
        <v>28445.98</v>
      </c>
      <c r="I24" s="249">
        <v>11457</v>
      </c>
      <c r="J24" s="245">
        <v>1528.6000000000001</v>
      </c>
      <c r="K24" s="249">
        <v>11439</v>
      </c>
      <c r="L24" s="249">
        <f t="shared" si="2"/>
        <v>3802.5</v>
      </c>
      <c r="M24" s="66">
        <f>SUM(I24:L24)</f>
        <v>28227.1</v>
      </c>
      <c r="N24" s="201">
        <f>M24-H24</f>
        <v>-218.88000000000102</v>
      </c>
      <c r="O24" s="202">
        <f>N24/H24</f>
        <v>-7.6945846126588368E-3</v>
      </c>
    </row>
    <row r="25" spans="1:15" s="174" customFormat="1" ht="15.75" customHeight="1" x14ac:dyDescent="0.2">
      <c r="A25" s="59"/>
      <c r="B25" s="60"/>
      <c r="C25" s="127" t="s">
        <v>49</v>
      </c>
      <c r="D25" s="249">
        <v>13266</v>
      </c>
      <c r="E25" s="245">
        <v>1540.48</v>
      </c>
      <c r="F25" s="249">
        <v>11799</v>
      </c>
      <c r="G25" s="249">
        <v>3649.5</v>
      </c>
      <c r="H25" s="66">
        <f t="shared" si="0"/>
        <v>30254.98</v>
      </c>
      <c r="I25" s="249">
        <v>13266</v>
      </c>
      <c r="J25" s="245">
        <v>1528.6000000000001</v>
      </c>
      <c r="K25" s="249">
        <v>11439</v>
      </c>
      <c r="L25" s="249">
        <f t="shared" si="2"/>
        <v>3802.5</v>
      </c>
      <c r="M25" s="66">
        <f t="shared" si="7"/>
        <v>30036.1</v>
      </c>
      <c r="N25" s="201">
        <f t="shared" si="5"/>
        <v>-218.88000000000102</v>
      </c>
      <c r="O25" s="202">
        <f t="shared" si="6"/>
        <v>-7.2345114754662218E-3</v>
      </c>
    </row>
    <row r="26" spans="1:15" s="174" customFormat="1" ht="15.75" customHeight="1" x14ac:dyDescent="0.2">
      <c r="A26" s="59"/>
      <c r="B26" s="60"/>
      <c r="C26" s="127" t="s">
        <v>50</v>
      </c>
      <c r="D26" s="249">
        <v>17550</v>
      </c>
      <c r="E26" s="245">
        <v>1540.48</v>
      </c>
      <c r="F26" s="249">
        <v>11799</v>
      </c>
      <c r="G26" s="249">
        <v>3649.5</v>
      </c>
      <c r="H26" s="66">
        <f t="shared" si="0"/>
        <v>34538.979999999996</v>
      </c>
      <c r="I26" s="249">
        <v>17550</v>
      </c>
      <c r="J26" s="245">
        <v>1528.6000000000001</v>
      </c>
      <c r="K26" s="249">
        <v>11439</v>
      </c>
      <c r="L26" s="249">
        <f t="shared" si="2"/>
        <v>3802.5</v>
      </c>
      <c r="M26" s="66">
        <f t="shared" si="7"/>
        <v>34320.1</v>
      </c>
      <c r="N26" s="201">
        <f t="shared" si="5"/>
        <v>-218.87999999999738</v>
      </c>
      <c r="O26" s="202">
        <f t="shared" si="6"/>
        <v>-6.3371877223935801E-3</v>
      </c>
    </row>
    <row r="27" spans="1:15" s="174" customFormat="1" ht="15.75" customHeight="1" x14ac:dyDescent="0.2">
      <c r="A27" s="59"/>
      <c r="B27" s="60"/>
      <c r="C27" s="125" t="s">
        <v>90</v>
      </c>
      <c r="D27" s="249">
        <v>17064</v>
      </c>
      <c r="E27" s="245">
        <v>1540.48</v>
      </c>
      <c r="F27" s="249">
        <v>11799</v>
      </c>
      <c r="G27" s="249">
        <v>3649.5</v>
      </c>
      <c r="H27" s="66">
        <f t="shared" si="0"/>
        <v>34052.979999999996</v>
      </c>
      <c r="I27" s="249">
        <v>17064</v>
      </c>
      <c r="J27" s="245">
        <v>1528.6000000000001</v>
      </c>
      <c r="K27" s="249">
        <v>11439</v>
      </c>
      <c r="L27" s="249">
        <f t="shared" si="2"/>
        <v>3802.5</v>
      </c>
      <c r="M27" s="66">
        <f t="shared" si="7"/>
        <v>33834.1</v>
      </c>
      <c r="N27" s="201">
        <f t="shared" si="5"/>
        <v>-218.87999999999738</v>
      </c>
      <c r="O27" s="202">
        <f t="shared" si="6"/>
        <v>-6.4276312968790808E-3</v>
      </c>
    </row>
    <row r="28" spans="1:15" s="174" customFormat="1" ht="15.75" customHeight="1" x14ac:dyDescent="0.2">
      <c r="A28" s="59"/>
      <c r="B28" s="60"/>
      <c r="C28" s="127" t="s">
        <v>91</v>
      </c>
      <c r="D28" s="250">
        <v>12888</v>
      </c>
      <c r="E28" s="245">
        <v>1540.48</v>
      </c>
      <c r="F28" s="249">
        <v>11799</v>
      </c>
      <c r="G28" s="249">
        <v>3649.5</v>
      </c>
      <c r="H28" s="66">
        <f t="shared" si="0"/>
        <v>29876.98</v>
      </c>
      <c r="I28" s="250">
        <v>12888</v>
      </c>
      <c r="J28" s="245">
        <v>1528.6000000000001</v>
      </c>
      <c r="K28" s="249">
        <v>11439</v>
      </c>
      <c r="L28" s="249">
        <f t="shared" si="2"/>
        <v>3802.5</v>
      </c>
      <c r="M28" s="66">
        <f t="shared" si="7"/>
        <v>29658.1</v>
      </c>
      <c r="N28" s="201">
        <f t="shared" si="5"/>
        <v>-218.88000000000102</v>
      </c>
      <c r="O28" s="202">
        <f t="shared" si="6"/>
        <v>-7.3260416548125351E-3</v>
      </c>
    </row>
    <row r="29" spans="1:15" s="174" customFormat="1" ht="15.75" customHeight="1" x14ac:dyDescent="0.2">
      <c r="A29" s="59"/>
      <c r="B29" s="60"/>
      <c r="C29" s="125" t="s">
        <v>51</v>
      </c>
      <c r="D29" s="249">
        <v>18252</v>
      </c>
      <c r="E29" s="245">
        <v>1540.48</v>
      </c>
      <c r="F29" s="249">
        <v>11799</v>
      </c>
      <c r="G29" s="249">
        <v>3649.5</v>
      </c>
      <c r="H29" s="66">
        <f t="shared" si="0"/>
        <v>35240.979999999996</v>
      </c>
      <c r="I29" s="249">
        <v>18252</v>
      </c>
      <c r="J29" s="245">
        <v>1528.6000000000001</v>
      </c>
      <c r="K29" s="249">
        <v>11439</v>
      </c>
      <c r="L29" s="249">
        <f t="shared" si="2"/>
        <v>3802.5</v>
      </c>
      <c r="M29" s="66">
        <f t="shared" si="7"/>
        <v>35022.1</v>
      </c>
      <c r="N29" s="201">
        <f t="shared" si="5"/>
        <v>-218.87999999999738</v>
      </c>
      <c r="O29" s="202">
        <f t="shared" si="6"/>
        <v>-6.210951000795023E-3</v>
      </c>
    </row>
    <row r="30" spans="1:15" s="174" customFormat="1" ht="15.75" customHeight="1" x14ac:dyDescent="0.2">
      <c r="A30" s="59"/>
      <c r="B30" s="60"/>
      <c r="C30" s="127" t="s">
        <v>88</v>
      </c>
      <c r="D30" s="249">
        <v>12753</v>
      </c>
      <c r="E30" s="245">
        <v>1540.48</v>
      </c>
      <c r="F30" s="249">
        <v>11799</v>
      </c>
      <c r="G30" s="249">
        <v>3649.5</v>
      </c>
      <c r="H30" s="66">
        <f t="shared" si="0"/>
        <v>29741.98</v>
      </c>
      <c r="I30" s="249">
        <v>12753</v>
      </c>
      <c r="J30" s="245">
        <v>1528.6000000000001</v>
      </c>
      <c r="K30" s="249">
        <v>11439</v>
      </c>
      <c r="L30" s="249">
        <f t="shared" si="2"/>
        <v>3802.5</v>
      </c>
      <c r="M30" s="66">
        <f>SUM(I30:L30)</f>
        <v>29523.1</v>
      </c>
      <c r="N30" s="201">
        <f t="shared" si="5"/>
        <v>-218.88000000000102</v>
      </c>
      <c r="O30" s="202">
        <f t="shared" si="6"/>
        <v>-7.3592948418363885E-3</v>
      </c>
    </row>
    <row r="31" spans="1:15" s="174" customFormat="1" ht="15.75" customHeight="1" x14ac:dyDescent="0.2">
      <c r="A31" s="59"/>
      <c r="B31" s="60"/>
      <c r="C31" s="127" t="s">
        <v>89</v>
      </c>
      <c r="D31" s="201">
        <v>11736</v>
      </c>
      <c r="E31" s="245">
        <v>1540.48</v>
      </c>
      <c r="F31" s="249">
        <v>11799</v>
      </c>
      <c r="G31" s="249">
        <v>3649.5</v>
      </c>
      <c r="H31" s="66">
        <f t="shared" ref="H31:H39" si="8">SUM(D31:G31)</f>
        <v>28724.98</v>
      </c>
      <c r="I31" s="201">
        <v>11736</v>
      </c>
      <c r="J31" s="245">
        <v>1528.6000000000001</v>
      </c>
      <c r="K31" s="249">
        <v>11439</v>
      </c>
      <c r="L31" s="249">
        <f t="shared" si="2"/>
        <v>3802.5</v>
      </c>
      <c r="M31" s="66">
        <f>SUM(I31:L31)</f>
        <v>28506.1</v>
      </c>
      <c r="N31" s="201">
        <f t="shared" si="5"/>
        <v>-218.88000000000102</v>
      </c>
      <c r="O31" s="202">
        <f t="shared" si="6"/>
        <v>-7.6198486474142371E-3</v>
      </c>
    </row>
    <row r="32" spans="1:15" s="174" customFormat="1" ht="15.75" customHeight="1" x14ac:dyDescent="0.2">
      <c r="A32" s="59"/>
      <c r="B32" s="60"/>
      <c r="C32" s="127" t="s">
        <v>46</v>
      </c>
      <c r="D32" s="249">
        <v>15822</v>
      </c>
      <c r="E32" s="245">
        <v>1540.48</v>
      </c>
      <c r="F32" s="249">
        <v>11799</v>
      </c>
      <c r="G32" s="249">
        <v>3649.5</v>
      </c>
      <c r="H32" s="66">
        <f>SUM(D32:G32)</f>
        <v>32810.979999999996</v>
      </c>
      <c r="I32" s="249">
        <v>15822</v>
      </c>
      <c r="J32" s="245">
        <v>1528.6000000000001</v>
      </c>
      <c r="K32" s="249">
        <v>11439</v>
      </c>
      <c r="L32" s="249">
        <f t="shared" si="2"/>
        <v>3802.5</v>
      </c>
      <c r="M32" s="66">
        <f t="shared" ref="M32" si="9">SUM(I32:L32)</f>
        <v>32592.1</v>
      </c>
      <c r="N32" s="201">
        <f t="shared" si="5"/>
        <v>-218.87999999999738</v>
      </c>
      <c r="O32" s="202">
        <f t="shared" si="6"/>
        <v>-6.6709375946709731E-3</v>
      </c>
    </row>
    <row r="33" spans="1:15" s="174" customFormat="1" ht="15.75" customHeight="1" x14ac:dyDescent="0.2">
      <c r="A33" s="59"/>
      <c r="B33" s="60"/>
      <c r="C33" s="127" t="s">
        <v>79</v>
      </c>
      <c r="D33" s="201">
        <v>10197</v>
      </c>
      <c r="E33" s="245">
        <v>1540.48</v>
      </c>
      <c r="F33" s="249">
        <v>11799</v>
      </c>
      <c r="G33" s="249">
        <v>3649.5</v>
      </c>
      <c r="H33" s="66">
        <f t="shared" si="8"/>
        <v>27185.98</v>
      </c>
      <c r="I33" s="201">
        <v>10197</v>
      </c>
      <c r="J33" s="245">
        <v>1528.6000000000001</v>
      </c>
      <c r="K33" s="249">
        <v>11439</v>
      </c>
      <c r="L33" s="249">
        <f t="shared" si="2"/>
        <v>3802.5</v>
      </c>
      <c r="M33" s="66">
        <f t="shared" ref="M33:M39" si="10">SUM(I33:L33)</f>
        <v>26967.1</v>
      </c>
      <c r="N33" s="201">
        <f t="shared" si="5"/>
        <v>-218.88000000000102</v>
      </c>
      <c r="O33" s="202">
        <f t="shared" si="6"/>
        <v>-8.0512087480385484E-3</v>
      </c>
    </row>
    <row r="34" spans="1:15" s="174" customFormat="1" ht="15.75" customHeight="1" x14ac:dyDescent="0.2">
      <c r="A34" s="59"/>
      <c r="B34" s="60"/>
      <c r="C34" s="127" t="s">
        <v>112</v>
      </c>
      <c r="D34" s="201">
        <v>12591</v>
      </c>
      <c r="E34" s="245">
        <v>1540.48</v>
      </c>
      <c r="F34" s="249">
        <v>11799</v>
      </c>
      <c r="G34" s="249">
        <v>3649.5</v>
      </c>
      <c r="H34" s="66">
        <f t="shared" si="8"/>
        <v>29579.98</v>
      </c>
      <c r="I34" s="201">
        <v>12591</v>
      </c>
      <c r="J34" s="245">
        <v>1528.6000000000001</v>
      </c>
      <c r="K34" s="249">
        <v>11439</v>
      </c>
      <c r="L34" s="249">
        <f t="shared" si="2"/>
        <v>3802.5</v>
      </c>
      <c r="M34" s="66">
        <f t="shared" si="10"/>
        <v>29361.1</v>
      </c>
      <c r="N34" s="201">
        <f t="shared" si="5"/>
        <v>-218.88000000000102</v>
      </c>
      <c r="O34" s="202">
        <f t="shared" si="6"/>
        <v>-7.3995993235966024E-3</v>
      </c>
    </row>
    <row r="35" spans="1:15" s="174" customFormat="1" ht="15.75" customHeight="1" x14ac:dyDescent="0.2">
      <c r="A35" s="59"/>
      <c r="B35" s="60"/>
      <c r="C35" s="127" t="s">
        <v>86</v>
      </c>
      <c r="D35" s="201">
        <v>12888</v>
      </c>
      <c r="E35" s="245">
        <v>1540.48</v>
      </c>
      <c r="F35" s="249">
        <v>11799</v>
      </c>
      <c r="G35" s="249">
        <v>3649.5</v>
      </c>
      <c r="H35" s="66">
        <f t="shared" si="8"/>
        <v>29876.98</v>
      </c>
      <c r="I35" s="201">
        <v>12888</v>
      </c>
      <c r="J35" s="245">
        <v>1528.6000000000001</v>
      </c>
      <c r="K35" s="249">
        <v>11439</v>
      </c>
      <c r="L35" s="249">
        <f t="shared" si="2"/>
        <v>3802.5</v>
      </c>
      <c r="M35" s="66">
        <f t="shared" ref="M35:M36" si="11">SUM(I35:L35)</f>
        <v>29658.1</v>
      </c>
      <c r="N35" s="201">
        <f t="shared" si="5"/>
        <v>-218.88000000000102</v>
      </c>
      <c r="O35" s="202">
        <f t="shared" si="6"/>
        <v>-7.3260416548125351E-3</v>
      </c>
    </row>
    <row r="36" spans="1:15" s="174" customFormat="1" ht="15.75" customHeight="1" x14ac:dyDescent="0.2">
      <c r="A36" s="59"/>
      <c r="B36" s="60"/>
      <c r="C36" s="127" t="s">
        <v>87</v>
      </c>
      <c r="D36" s="201">
        <v>12888</v>
      </c>
      <c r="E36" s="245">
        <v>1540.48</v>
      </c>
      <c r="F36" s="249">
        <v>11799</v>
      </c>
      <c r="G36" s="249">
        <v>3649.5</v>
      </c>
      <c r="H36" s="66">
        <f t="shared" si="8"/>
        <v>29876.98</v>
      </c>
      <c r="I36" s="201">
        <v>12888</v>
      </c>
      <c r="J36" s="245">
        <v>1528.6000000000001</v>
      </c>
      <c r="K36" s="249">
        <v>11439</v>
      </c>
      <c r="L36" s="249">
        <f t="shared" si="2"/>
        <v>3802.5</v>
      </c>
      <c r="M36" s="66">
        <f t="shared" si="11"/>
        <v>29658.1</v>
      </c>
      <c r="N36" s="201">
        <f t="shared" si="5"/>
        <v>-218.88000000000102</v>
      </c>
      <c r="O36" s="202">
        <f t="shared" si="6"/>
        <v>-7.3260416548125351E-3</v>
      </c>
    </row>
    <row r="37" spans="1:15" s="174" customFormat="1" ht="15.75" customHeight="1" x14ac:dyDescent="0.2">
      <c r="A37" s="59"/>
      <c r="B37" s="60"/>
      <c r="C37" s="127" t="s">
        <v>80</v>
      </c>
      <c r="D37" s="201">
        <v>13266</v>
      </c>
      <c r="E37" s="245">
        <v>1540.48</v>
      </c>
      <c r="F37" s="249">
        <v>11799</v>
      </c>
      <c r="G37" s="249">
        <v>3649.5</v>
      </c>
      <c r="H37" s="66">
        <f t="shared" si="8"/>
        <v>30254.98</v>
      </c>
      <c r="I37" s="201">
        <v>13266</v>
      </c>
      <c r="J37" s="245">
        <v>1528.6000000000001</v>
      </c>
      <c r="K37" s="249">
        <v>11439</v>
      </c>
      <c r="L37" s="249">
        <f t="shared" si="2"/>
        <v>3802.5</v>
      </c>
      <c r="M37" s="66">
        <f t="shared" si="10"/>
        <v>30036.1</v>
      </c>
      <c r="N37" s="201">
        <f t="shared" ref="N37" si="12">M37-H37</f>
        <v>-218.88000000000102</v>
      </c>
      <c r="O37" s="202">
        <f t="shared" ref="O37" si="13">N37/H37</f>
        <v>-7.2345114754662218E-3</v>
      </c>
    </row>
    <row r="38" spans="1:15" s="174" customFormat="1" ht="15.75" customHeight="1" x14ac:dyDescent="0.2">
      <c r="A38" s="59"/>
      <c r="B38" s="60"/>
      <c r="C38" s="127" t="s">
        <v>119</v>
      </c>
      <c r="D38" s="201">
        <f>795*9</f>
        <v>7155</v>
      </c>
      <c r="E38" s="245">
        <f>(33.62+7.5+7+12)*2</f>
        <v>120.24</v>
      </c>
      <c r="F38" s="193" t="s">
        <v>35</v>
      </c>
      <c r="G38" s="193" t="s">
        <v>35</v>
      </c>
      <c r="H38" s="66">
        <f t="shared" si="8"/>
        <v>7275.24</v>
      </c>
      <c r="I38" s="201">
        <v>7155</v>
      </c>
      <c r="J38" s="245">
        <f>(33.62+7.5+12)*2</f>
        <v>106.24</v>
      </c>
      <c r="K38" s="193" t="s">
        <v>35</v>
      </c>
      <c r="L38" s="193" t="s">
        <v>35</v>
      </c>
      <c r="M38" s="66">
        <f t="shared" si="10"/>
        <v>7261.24</v>
      </c>
      <c r="N38" s="201">
        <f t="shared" ref="N38:N39" si="14">M38-H38</f>
        <v>-14</v>
      </c>
      <c r="O38" s="202">
        <f t="shared" ref="O38:O39" si="15">N38/H38</f>
        <v>-1.9243351422083672E-3</v>
      </c>
    </row>
    <row r="39" spans="1:15" s="174" customFormat="1" ht="15.75" customHeight="1" thickBot="1" x14ac:dyDescent="0.25">
      <c r="A39" s="78"/>
      <c r="B39" s="79"/>
      <c r="C39" s="133" t="s">
        <v>120</v>
      </c>
      <c r="D39" s="201">
        <f>667*9</f>
        <v>6003</v>
      </c>
      <c r="E39" s="245">
        <v>0</v>
      </c>
      <c r="F39" s="193" t="s">
        <v>35</v>
      </c>
      <c r="G39" s="193" t="s">
        <v>35</v>
      </c>
      <c r="H39" s="66">
        <f t="shared" si="8"/>
        <v>6003</v>
      </c>
      <c r="I39" s="201">
        <v>6003</v>
      </c>
      <c r="J39" s="245"/>
      <c r="K39" s="193" t="s">
        <v>35</v>
      </c>
      <c r="L39" s="193" t="s">
        <v>35</v>
      </c>
      <c r="M39" s="66">
        <f t="shared" si="10"/>
        <v>6003</v>
      </c>
      <c r="N39" s="201">
        <f t="shared" si="14"/>
        <v>0</v>
      </c>
      <c r="O39" s="202">
        <f t="shared" si="15"/>
        <v>0</v>
      </c>
    </row>
    <row r="40" spans="1:15" s="174" customFormat="1" ht="15.75" thickBot="1" x14ac:dyDescent="0.3">
      <c r="A40" s="183" t="s">
        <v>6</v>
      </c>
      <c r="B40" s="184"/>
      <c r="C40" s="184"/>
      <c r="D40" s="215"/>
      <c r="E40" s="247"/>
      <c r="F40" s="272"/>
      <c r="G40" s="247"/>
      <c r="H40" s="73"/>
      <c r="I40" s="215"/>
      <c r="J40" s="247"/>
      <c r="K40" s="272"/>
      <c r="L40" s="272"/>
      <c r="M40" s="73"/>
      <c r="N40" s="215"/>
      <c r="O40" s="216"/>
    </row>
    <row r="41" spans="1:15" s="174" customFormat="1" ht="15.75" customHeight="1" x14ac:dyDescent="0.2">
      <c r="A41" s="59"/>
      <c r="B41" s="60" t="s">
        <v>2</v>
      </c>
      <c r="C41" s="60"/>
      <c r="D41" s="220"/>
      <c r="E41" s="248"/>
      <c r="F41" s="274"/>
      <c r="G41" s="197"/>
      <c r="H41" s="74"/>
      <c r="I41" s="220"/>
      <c r="J41" s="248"/>
      <c r="K41" s="274"/>
      <c r="L41" s="274"/>
      <c r="M41" s="74"/>
      <c r="N41" s="220"/>
      <c r="O41" s="221"/>
    </row>
    <row r="42" spans="1:15" s="174" customFormat="1" ht="15.75" customHeight="1" x14ac:dyDescent="0.2">
      <c r="A42" s="59"/>
      <c r="B42" s="60"/>
      <c r="C42" s="60" t="s">
        <v>25</v>
      </c>
      <c r="D42" s="201">
        <v>9588</v>
      </c>
      <c r="E42" s="249">
        <v>1101.76</v>
      </c>
      <c r="F42" s="249">
        <v>10798</v>
      </c>
      <c r="G42" s="249">
        <v>3649.5</v>
      </c>
      <c r="H42" s="66">
        <f t="shared" ref="H42:H44" si="16">SUM(D42:G42)</f>
        <v>25137.260000000002</v>
      </c>
      <c r="I42" s="201">
        <v>9588</v>
      </c>
      <c r="J42" s="249">
        <v>1115.8</v>
      </c>
      <c r="K42" s="249">
        <v>11158</v>
      </c>
      <c r="L42" s="249">
        <f t="shared" si="2"/>
        <v>3802.5</v>
      </c>
      <c r="M42" s="66">
        <f>SUM(I42:L42)</f>
        <v>25664.3</v>
      </c>
      <c r="N42" s="201">
        <f>M42-H42</f>
        <v>527.03999999999724</v>
      </c>
      <c r="O42" s="202">
        <f>N42/H42</f>
        <v>2.0966485607420905E-2</v>
      </c>
    </row>
    <row r="43" spans="1:15" s="174" customFormat="1" ht="15.75" customHeight="1" x14ac:dyDescent="0.2">
      <c r="A43" s="59"/>
      <c r="B43" s="60"/>
      <c r="C43" s="60" t="s">
        <v>52</v>
      </c>
      <c r="D43" s="201">
        <v>9996</v>
      </c>
      <c r="E43" s="249">
        <v>1101.76</v>
      </c>
      <c r="F43" s="249">
        <v>10798</v>
      </c>
      <c r="G43" s="249">
        <v>3649.5</v>
      </c>
      <c r="H43" s="66">
        <f t="shared" si="16"/>
        <v>25545.260000000002</v>
      </c>
      <c r="I43" s="201">
        <v>9996</v>
      </c>
      <c r="J43" s="249">
        <v>1115.8</v>
      </c>
      <c r="K43" s="249">
        <v>11158</v>
      </c>
      <c r="L43" s="249">
        <f t="shared" si="2"/>
        <v>3802.5</v>
      </c>
      <c r="M43" s="66">
        <f t="shared" ref="M43:M44" si="17">SUM(I43:L43)</f>
        <v>26072.3</v>
      </c>
      <c r="N43" s="201">
        <f>M43-H43</f>
        <v>527.03999999999724</v>
      </c>
      <c r="O43" s="202">
        <f>N43/H43</f>
        <v>2.0631616198073428E-2</v>
      </c>
    </row>
    <row r="44" spans="1:15" s="174" customFormat="1" ht="15.75" customHeight="1" thickBot="1" x14ac:dyDescent="0.25">
      <c r="A44" s="59"/>
      <c r="B44" s="60"/>
      <c r="C44" s="60" t="s">
        <v>66</v>
      </c>
      <c r="D44" s="201">
        <v>10344</v>
      </c>
      <c r="E44" s="249">
        <v>1101.76</v>
      </c>
      <c r="F44" s="249">
        <v>10798</v>
      </c>
      <c r="G44" s="249">
        <v>3649.5</v>
      </c>
      <c r="H44" s="66">
        <f t="shared" si="16"/>
        <v>25893.260000000002</v>
      </c>
      <c r="I44" s="201">
        <v>10344</v>
      </c>
      <c r="J44" s="249">
        <v>1115.8</v>
      </c>
      <c r="K44" s="249">
        <v>11158</v>
      </c>
      <c r="L44" s="249">
        <f t="shared" si="2"/>
        <v>3802.5</v>
      </c>
      <c r="M44" s="66">
        <f t="shared" si="17"/>
        <v>26420.3</v>
      </c>
      <c r="N44" s="201">
        <f>M44-H44</f>
        <v>527.03999999999724</v>
      </c>
      <c r="O44" s="202">
        <f>N44/H44</f>
        <v>2.0354331590537351E-2</v>
      </c>
    </row>
    <row r="45" spans="1:15" s="174" customFormat="1" ht="15.75" customHeight="1" x14ac:dyDescent="0.2">
      <c r="A45" s="61"/>
      <c r="B45" s="62" t="s">
        <v>5</v>
      </c>
      <c r="C45" s="62"/>
      <c r="D45" s="252"/>
      <c r="E45" s="253"/>
      <c r="F45" s="253"/>
      <c r="G45" s="253"/>
      <c r="H45" s="152"/>
      <c r="I45" s="252"/>
      <c r="J45" s="314"/>
      <c r="K45" s="253"/>
      <c r="L45" s="253">
        <f t="shared" si="2"/>
        <v>3802.5</v>
      </c>
      <c r="M45" s="152"/>
      <c r="N45" s="252"/>
      <c r="O45" s="254"/>
    </row>
    <row r="46" spans="1:15" s="174" customFormat="1" ht="15.75" customHeight="1" x14ac:dyDescent="0.2">
      <c r="A46" s="59"/>
      <c r="B46" s="60"/>
      <c r="C46" s="60" t="s">
        <v>61</v>
      </c>
      <c r="D46" s="201">
        <v>10440</v>
      </c>
      <c r="E46" s="249">
        <v>1017.07</v>
      </c>
      <c r="F46" s="249">
        <v>11392</v>
      </c>
      <c r="G46" s="249">
        <v>3649.5</v>
      </c>
      <c r="H46" s="66">
        <f t="shared" ref="H46:H48" si="18">SUM(D46:G46)</f>
        <v>26498.57</v>
      </c>
      <c r="I46" s="201">
        <v>10440</v>
      </c>
      <c r="J46" s="249">
        <v>1030.5999999999999</v>
      </c>
      <c r="K46" s="249">
        <v>11439</v>
      </c>
      <c r="L46" s="249">
        <f t="shared" si="2"/>
        <v>3802.5</v>
      </c>
      <c r="M46" s="66">
        <f t="shared" ref="M46:M48" si="19">SUM(I46:L46)</f>
        <v>26712.1</v>
      </c>
      <c r="N46" s="201">
        <f>M46-H46</f>
        <v>213.52999999999884</v>
      </c>
      <c r="O46" s="202">
        <f>N46/H46</f>
        <v>8.0581706861917023E-3</v>
      </c>
    </row>
    <row r="47" spans="1:15" s="174" customFormat="1" ht="15.75" customHeight="1" x14ac:dyDescent="0.2">
      <c r="A47" s="59"/>
      <c r="B47" s="60"/>
      <c r="C47" s="60" t="s">
        <v>76</v>
      </c>
      <c r="D47" s="201">
        <v>11178</v>
      </c>
      <c r="E47" s="249">
        <v>1017.07</v>
      </c>
      <c r="F47" s="249">
        <v>11392</v>
      </c>
      <c r="G47" s="249">
        <v>3649.5</v>
      </c>
      <c r="H47" s="66">
        <f t="shared" si="18"/>
        <v>27236.57</v>
      </c>
      <c r="I47" s="201">
        <v>11178</v>
      </c>
      <c r="J47" s="249">
        <v>1030.5999999999999</v>
      </c>
      <c r="K47" s="249">
        <v>11439</v>
      </c>
      <c r="L47" s="249">
        <f t="shared" si="2"/>
        <v>3802.5</v>
      </c>
      <c r="M47" s="66">
        <f t="shared" si="19"/>
        <v>27450.1</v>
      </c>
      <c r="N47" s="201">
        <f>M47-H47</f>
        <v>213.52999999999884</v>
      </c>
      <c r="O47" s="202">
        <f>N47/H47</f>
        <v>7.8398271147945148E-3</v>
      </c>
    </row>
    <row r="48" spans="1:15" s="174" customFormat="1" ht="15.75" customHeight="1" x14ac:dyDescent="0.2">
      <c r="A48" s="59"/>
      <c r="B48" s="60"/>
      <c r="C48" s="60" t="s">
        <v>77</v>
      </c>
      <c r="D48" s="201">
        <v>10746</v>
      </c>
      <c r="E48" s="249">
        <v>1017.07</v>
      </c>
      <c r="F48" s="249">
        <v>11392</v>
      </c>
      <c r="G48" s="249">
        <v>3649.5</v>
      </c>
      <c r="H48" s="66">
        <f t="shared" si="18"/>
        <v>26804.57</v>
      </c>
      <c r="I48" s="201">
        <v>10746</v>
      </c>
      <c r="J48" s="249">
        <v>1030.5999999999999</v>
      </c>
      <c r="K48" s="249">
        <v>11439</v>
      </c>
      <c r="L48" s="249">
        <f t="shared" si="2"/>
        <v>3802.5</v>
      </c>
      <c r="M48" s="66">
        <f t="shared" si="19"/>
        <v>27018.1</v>
      </c>
      <c r="N48" s="201">
        <f>M48-H48</f>
        <v>213.52999999999884</v>
      </c>
      <c r="O48" s="202">
        <f>N48/H48</f>
        <v>7.9661789015827832E-3</v>
      </c>
    </row>
    <row r="49" spans="1:17" s="174" customFormat="1" ht="15.75" customHeight="1" thickBot="1" x14ac:dyDescent="0.25">
      <c r="A49" s="78"/>
      <c r="B49" s="79"/>
      <c r="C49" s="79" t="s">
        <v>130</v>
      </c>
      <c r="D49" s="318" t="s">
        <v>35</v>
      </c>
      <c r="E49" s="320" t="s">
        <v>35</v>
      </c>
      <c r="F49" s="320" t="s">
        <v>35</v>
      </c>
      <c r="G49" s="323" t="s">
        <v>35</v>
      </c>
      <c r="H49" s="321" t="s">
        <v>35</v>
      </c>
      <c r="I49" s="210">
        <v>11511</v>
      </c>
      <c r="J49" s="262">
        <v>1030.5999999999999</v>
      </c>
      <c r="K49" s="262">
        <v>11439</v>
      </c>
      <c r="L49" s="262">
        <f t="shared" si="2"/>
        <v>3802.5</v>
      </c>
      <c r="M49" s="80">
        <f t="shared" ref="M49" si="20">SUM(I49:L49)</f>
        <v>27783.1</v>
      </c>
      <c r="N49" s="318" t="s">
        <v>35</v>
      </c>
      <c r="O49" s="324" t="s">
        <v>35</v>
      </c>
      <c r="P49" s="317"/>
    </row>
    <row r="50" spans="1:17" s="174" customFormat="1" ht="15.75" thickBot="1" x14ac:dyDescent="0.3">
      <c r="A50" s="55" t="s">
        <v>72</v>
      </c>
      <c r="B50" s="56"/>
      <c r="C50" s="56"/>
      <c r="D50" s="215"/>
      <c r="E50" s="247"/>
      <c r="F50" s="247"/>
      <c r="G50" s="247"/>
      <c r="H50" s="73"/>
      <c r="I50" s="215"/>
      <c r="J50" s="247"/>
      <c r="K50" s="247"/>
      <c r="L50" s="247"/>
      <c r="M50" s="73"/>
      <c r="N50" s="215"/>
      <c r="O50" s="216"/>
    </row>
    <row r="51" spans="1:17" s="174" customFormat="1" ht="15.75" customHeight="1" x14ac:dyDescent="0.2">
      <c r="A51" s="61"/>
      <c r="B51" s="62" t="s">
        <v>2</v>
      </c>
      <c r="C51" s="129"/>
      <c r="D51" s="222"/>
      <c r="E51" s="197"/>
      <c r="F51" s="197"/>
      <c r="G51" s="197"/>
      <c r="H51" s="153"/>
      <c r="I51" s="222"/>
      <c r="J51" s="197"/>
      <c r="K51" s="197"/>
      <c r="L51" s="197"/>
      <c r="M51" s="153"/>
      <c r="N51" s="222"/>
      <c r="O51" s="198"/>
    </row>
    <row r="52" spans="1:17" s="174" customFormat="1" ht="15.75" customHeight="1" x14ac:dyDescent="0.2">
      <c r="A52" s="59"/>
      <c r="B52" s="60"/>
      <c r="C52" s="127" t="s">
        <v>78</v>
      </c>
      <c r="D52" s="201">
        <v>12204</v>
      </c>
      <c r="E52" s="249">
        <v>1151.0999999999999</v>
      </c>
      <c r="F52" s="249">
        <v>11799</v>
      </c>
      <c r="G52" s="249">
        <v>3785</v>
      </c>
      <c r="H52" s="66">
        <f t="shared" ref="H52:H54" si="21">SUM(D52:G52)</f>
        <v>28939.1</v>
      </c>
      <c r="I52" s="201">
        <v>12204</v>
      </c>
      <c r="J52" s="249">
        <v>1169.2199999999998</v>
      </c>
      <c r="K52" s="249">
        <v>11439</v>
      </c>
      <c r="L52" s="249">
        <f t="shared" si="2"/>
        <v>3802.5</v>
      </c>
      <c r="M52" s="66">
        <f t="shared" ref="M52:M67" si="22">SUM(I52:L52)</f>
        <v>28614.720000000001</v>
      </c>
      <c r="N52" s="201">
        <f>M52-H52</f>
        <v>-324.37999999999738</v>
      </c>
      <c r="O52" s="202">
        <f>N52/H52</f>
        <v>-1.1209056259524222E-2</v>
      </c>
    </row>
    <row r="53" spans="1:17" s="174" customFormat="1" ht="15.75" customHeight="1" x14ac:dyDescent="0.2">
      <c r="A53" s="59"/>
      <c r="B53" s="60"/>
      <c r="C53" s="127" t="s">
        <v>117</v>
      </c>
      <c r="D53" s="298">
        <v>12804</v>
      </c>
      <c r="E53" s="135">
        <v>1151.0999999999999</v>
      </c>
      <c r="F53" s="135">
        <v>11799</v>
      </c>
      <c r="G53" s="249">
        <v>3785</v>
      </c>
      <c r="H53" s="66">
        <f t="shared" si="21"/>
        <v>29539.1</v>
      </c>
      <c r="I53" s="298">
        <v>12804</v>
      </c>
      <c r="J53" s="135">
        <v>1169.2199999999998</v>
      </c>
      <c r="K53" s="135">
        <v>11439</v>
      </c>
      <c r="L53" s="135">
        <f t="shared" si="2"/>
        <v>3802.5</v>
      </c>
      <c r="M53" s="66">
        <f t="shared" si="22"/>
        <v>29214.720000000001</v>
      </c>
      <c r="N53" s="201">
        <f t="shared" ref="N53:N54" si="23">M53-H53</f>
        <v>-324.37999999999738</v>
      </c>
      <c r="O53" s="202">
        <f t="shared" ref="O53:O54" si="24">N53/H53</f>
        <v>-1.0981377225440091E-2</v>
      </c>
    </row>
    <row r="54" spans="1:17" s="174" customFormat="1" ht="15.75" customHeight="1" thickBot="1" x14ac:dyDescent="0.25">
      <c r="A54" s="59"/>
      <c r="B54" s="60"/>
      <c r="C54" s="127" t="s">
        <v>84</v>
      </c>
      <c r="D54" s="298">
        <v>13224</v>
      </c>
      <c r="E54" s="135">
        <v>1151.0999999999999</v>
      </c>
      <c r="F54" s="135">
        <v>11799</v>
      </c>
      <c r="G54" s="249">
        <v>3785</v>
      </c>
      <c r="H54" s="66">
        <f t="shared" si="21"/>
        <v>29959.1</v>
      </c>
      <c r="I54" s="298">
        <v>13224</v>
      </c>
      <c r="J54" s="135">
        <v>1169.2199999999998</v>
      </c>
      <c r="K54" s="135">
        <v>11439</v>
      </c>
      <c r="L54" s="135">
        <f t="shared" si="2"/>
        <v>3802.5</v>
      </c>
      <c r="M54" s="66">
        <f t="shared" si="22"/>
        <v>29634.720000000001</v>
      </c>
      <c r="N54" s="201">
        <f t="shared" si="23"/>
        <v>-324.37999999999738</v>
      </c>
      <c r="O54" s="202">
        <f t="shared" si="24"/>
        <v>-1.0827428060255394E-2</v>
      </c>
    </row>
    <row r="55" spans="1:17" s="174" customFormat="1" ht="15.75" customHeight="1" x14ac:dyDescent="0.2">
      <c r="A55" s="61"/>
      <c r="B55" s="62" t="s">
        <v>113</v>
      </c>
      <c r="C55" s="129"/>
      <c r="D55" s="222"/>
      <c r="E55" s="197"/>
      <c r="F55" s="197"/>
      <c r="G55" s="218"/>
      <c r="H55" s="186"/>
      <c r="I55" s="222"/>
      <c r="J55" s="197"/>
      <c r="K55" s="197"/>
      <c r="L55" s="197">
        <f t="shared" si="2"/>
        <v>3802.5</v>
      </c>
      <c r="M55" s="153"/>
      <c r="N55" s="222"/>
      <c r="O55" s="198"/>
    </row>
    <row r="56" spans="1:17" s="174" customFormat="1" ht="15.75" customHeight="1" x14ac:dyDescent="0.2">
      <c r="A56" s="59"/>
      <c r="B56" s="60"/>
      <c r="C56" s="127" t="s">
        <v>78</v>
      </c>
      <c r="D56" s="201">
        <v>12816</v>
      </c>
      <c r="E56" s="249">
        <v>1151.0999999999999</v>
      </c>
      <c r="F56" s="249">
        <v>11799</v>
      </c>
      <c r="G56" s="135">
        <v>3785</v>
      </c>
      <c r="H56" s="181">
        <f t="shared" ref="H56:H58" si="25">SUM(D56:G56)</f>
        <v>29551.1</v>
      </c>
      <c r="I56" s="201">
        <v>12816</v>
      </c>
      <c r="J56" s="249">
        <v>1169.2199999999998</v>
      </c>
      <c r="K56" s="249">
        <v>11439</v>
      </c>
      <c r="L56" s="249">
        <f t="shared" si="2"/>
        <v>3802.5</v>
      </c>
      <c r="M56" s="66">
        <f t="shared" ref="M56:M58" si="26">SUM(I56:L56)</f>
        <v>29226.720000000001</v>
      </c>
      <c r="N56" s="201">
        <f>M56-H56</f>
        <v>-324.37999999999738</v>
      </c>
      <c r="O56" s="202">
        <f>N56/H56</f>
        <v>-1.0976917948908751E-2</v>
      </c>
    </row>
    <row r="57" spans="1:17" s="174" customFormat="1" ht="15.75" customHeight="1" x14ac:dyDescent="0.2">
      <c r="A57" s="59"/>
      <c r="B57" s="60"/>
      <c r="C57" s="127" t="s">
        <v>117</v>
      </c>
      <c r="D57" s="201">
        <v>13416</v>
      </c>
      <c r="E57" s="249">
        <v>1151.0999999999999</v>
      </c>
      <c r="F57" s="249">
        <v>11799</v>
      </c>
      <c r="G57" s="135">
        <v>3785</v>
      </c>
      <c r="H57" s="173">
        <f t="shared" si="25"/>
        <v>30151.1</v>
      </c>
      <c r="I57" s="201">
        <v>13416</v>
      </c>
      <c r="J57" s="249">
        <v>1169.2199999999998</v>
      </c>
      <c r="K57" s="249">
        <v>11439</v>
      </c>
      <c r="L57" s="249">
        <f t="shared" si="2"/>
        <v>3802.5</v>
      </c>
      <c r="M57" s="66">
        <f t="shared" si="26"/>
        <v>29826.720000000001</v>
      </c>
      <c r="N57" s="201">
        <f t="shared" ref="N57:N58" si="27">M57-H57</f>
        <v>-324.37999999999738</v>
      </c>
      <c r="O57" s="202">
        <f t="shared" ref="O57:O58" si="28">N57/H57</f>
        <v>-1.0758479790123657E-2</v>
      </c>
    </row>
    <row r="58" spans="1:17" s="174" customFormat="1" ht="15.75" customHeight="1" x14ac:dyDescent="0.2">
      <c r="A58" s="59"/>
      <c r="B58" s="69"/>
      <c r="C58" s="126" t="s">
        <v>84</v>
      </c>
      <c r="D58" s="147">
        <v>13884</v>
      </c>
      <c r="E58" s="187">
        <v>1151.0999999999999</v>
      </c>
      <c r="F58" s="187">
        <v>11799</v>
      </c>
      <c r="G58" s="110">
        <v>3785</v>
      </c>
      <c r="H58" s="194">
        <f t="shared" si="25"/>
        <v>30619.1</v>
      </c>
      <c r="I58" s="147">
        <v>13884</v>
      </c>
      <c r="J58" s="187">
        <v>1169.2199999999998</v>
      </c>
      <c r="K58" s="187">
        <v>11439</v>
      </c>
      <c r="L58" s="187">
        <f t="shared" si="2"/>
        <v>3802.5</v>
      </c>
      <c r="M58" s="71">
        <f t="shared" si="26"/>
        <v>30294.720000000001</v>
      </c>
      <c r="N58" s="147">
        <f t="shared" si="27"/>
        <v>-324.37999999999738</v>
      </c>
      <c r="O58" s="206">
        <f t="shared" si="28"/>
        <v>-1.0594040974424375E-2</v>
      </c>
    </row>
    <row r="59" spans="1:17" s="174" customFormat="1" ht="15.75" customHeight="1" x14ac:dyDescent="0.2">
      <c r="A59" s="76"/>
      <c r="B59" s="60" t="s">
        <v>5</v>
      </c>
      <c r="C59" s="125"/>
      <c r="D59" s="220"/>
      <c r="E59" s="248"/>
      <c r="F59" s="248"/>
      <c r="G59" s="139"/>
      <c r="H59" s="182"/>
      <c r="I59" s="220"/>
      <c r="J59" s="248"/>
      <c r="K59" s="248"/>
      <c r="L59" s="248">
        <f t="shared" si="2"/>
        <v>3802.5</v>
      </c>
      <c r="M59" s="74"/>
      <c r="N59" s="220"/>
      <c r="O59" s="221"/>
    </row>
    <row r="60" spans="1:17" s="174" customFormat="1" ht="15.75" customHeight="1" x14ac:dyDescent="0.2">
      <c r="A60" s="59"/>
      <c r="B60" s="60"/>
      <c r="C60" s="127" t="s">
        <v>8</v>
      </c>
      <c r="D60" s="201">
        <v>11295</v>
      </c>
      <c r="E60" s="249">
        <v>1085.0999999999999</v>
      </c>
      <c r="F60" s="249">
        <v>11799</v>
      </c>
      <c r="G60" s="135">
        <v>3785</v>
      </c>
      <c r="H60" s="181">
        <f t="shared" ref="H60:H67" si="29">SUM(D60:G60)</f>
        <v>27964.1</v>
      </c>
      <c r="I60" s="201">
        <v>11295</v>
      </c>
      <c r="J60" s="249">
        <v>1091.2199999999998</v>
      </c>
      <c r="K60" s="249">
        <v>11439</v>
      </c>
      <c r="L60" s="249">
        <f t="shared" si="2"/>
        <v>3802.5</v>
      </c>
      <c r="M60" s="66">
        <f t="shared" si="22"/>
        <v>27627.72</v>
      </c>
      <c r="N60" s="201">
        <f t="shared" ref="N60:N67" si="30">M60-H60</f>
        <v>-336.37999999999738</v>
      </c>
      <c r="O60" s="202">
        <f t="shared" ref="O60:O67" si="31">N60/H60</f>
        <v>-1.2028994317714405E-2</v>
      </c>
      <c r="Q60" s="249"/>
    </row>
    <row r="61" spans="1:17" s="174" customFormat="1" ht="15.75" customHeight="1" x14ac:dyDescent="0.2">
      <c r="A61" s="59"/>
      <c r="B61" s="60"/>
      <c r="C61" s="127" t="s">
        <v>9</v>
      </c>
      <c r="D61" s="201">
        <v>11295</v>
      </c>
      <c r="E61" s="249">
        <v>1085.0999999999999</v>
      </c>
      <c r="F61" s="249">
        <v>11799</v>
      </c>
      <c r="G61" s="135">
        <v>3785</v>
      </c>
      <c r="H61" s="173">
        <f t="shared" si="29"/>
        <v>27964.1</v>
      </c>
      <c r="I61" s="201">
        <v>11295</v>
      </c>
      <c r="J61" s="249">
        <v>1091.2199999999998</v>
      </c>
      <c r="K61" s="249">
        <v>11439</v>
      </c>
      <c r="L61" s="249">
        <f t="shared" si="2"/>
        <v>3802.5</v>
      </c>
      <c r="M61" s="66">
        <f t="shared" si="22"/>
        <v>27627.72</v>
      </c>
      <c r="N61" s="201">
        <f t="shared" si="30"/>
        <v>-336.37999999999738</v>
      </c>
      <c r="O61" s="202">
        <f t="shared" si="31"/>
        <v>-1.2028994317714405E-2</v>
      </c>
    </row>
    <row r="62" spans="1:17" s="174" customFormat="1" ht="15.75" customHeight="1" x14ac:dyDescent="0.2">
      <c r="A62" s="59"/>
      <c r="B62" s="60"/>
      <c r="C62" s="127" t="s">
        <v>118</v>
      </c>
      <c r="D62" s="201">
        <v>12402</v>
      </c>
      <c r="E62" s="249">
        <v>1085.0999999999999</v>
      </c>
      <c r="F62" s="249">
        <v>11799</v>
      </c>
      <c r="G62" s="135">
        <v>3785</v>
      </c>
      <c r="H62" s="173">
        <f t="shared" si="29"/>
        <v>29071.1</v>
      </c>
      <c r="I62" s="201">
        <v>12402</v>
      </c>
      <c r="J62" s="249">
        <v>1091.2199999999998</v>
      </c>
      <c r="K62" s="249">
        <v>11439</v>
      </c>
      <c r="L62" s="249">
        <f t="shared" si="2"/>
        <v>3802.5</v>
      </c>
      <c r="M62" s="66">
        <f t="shared" si="22"/>
        <v>28734.720000000001</v>
      </c>
      <c r="N62" s="201">
        <f t="shared" si="30"/>
        <v>-336.37999999999738</v>
      </c>
      <c r="O62" s="202">
        <f t="shared" si="31"/>
        <v>-1.1570941588037514E-2</v>
      </c>
    </row>
    <row r="63" spans="1:17" s="174" customFormat="1" ht="15.75" customHeight="1" x14ac:dyDescent="0.2">
      <c r="A63" s="59"/>
      <c r="B63" s="60"/>
      <c r="C63" s="127" t="s">
        <v>23</v>
      </c>
      <c r="D63" s="201">
        <v>11295</v>
      </c>
      <c r="E63" s="249">
        <v>1085.0999999999999</v>
      </c>
      <c r="F63" s="249">
        <v>11799</v>
      </c>
      <c r="G63" s="249">
        <v>3785</v>
      </c>
      <c r="H63" s="66">
        <f t="shared" si="29"/>
        <v>27964.1</v>
      </c>
      <c r="I63" s="201">
        <v>11295</v>
      </c>
      <c r="J63" s="249">
        <v>1091.2199999999998</v>
      </c>
      <c r="K63" s="249">
        <v>11439</v>
      </c>
      <c r="L63" s="249">
        <f t="shared" si="2"/>
        <v>3802.5</v>
      </c>
      <c r="M63" s="66">
        <f t="shared" si="22"/>
        <v>27627.72</v>
      </c>
      <c r="N63" s="201">
        <f t="shared" si="30"/>
        <v>-336.37999999999738</v>
      </c>
      <c r="O63" s="202">
        <f t="shared" si="31"/>
        <v>-1.2028994317714405E-2</v>
      </c>
    </row>
    <row r="64" spans="1:17" s="174" customFormat="1" ht="15.75" customHeight="1" x14ac:dyDescent="0.2">
      <c r="A64" s="59"/>
      <c r="B64" s="60"/>
      <c r="C64" s="127" t="s">
        <v>10</v>
      </c>
      <c r="D64" s="201">
        <v>11295</v>
      </c>
      <c r="E64" s="249">
        <v>1085.0999999999999</v>
      </c>
      <c r="F64" s="249">
        <v>11799</v>
      </c>
      <c r="G64" s="249">
        <v>3785</v>
      </c>
      <c r="H64" s="66">
        <f t="shared" si="29"/>
        <v>27964.1</v>
      </c>
      <c r="I64" s="201">
        <v>11295</v>
      </c>
      <c r="J64" s="249">
        <v>1091.2199999999998</v>
      </c>
      <c r="K64" s="249">
        <v>11439</v>
      </c>
      <c r="L64" s="249">
        <f t="shared" si="2"/>
        <v>3802.5</v>
      </c>
      <c r="M64" s="66">
        <f t="shared" si="22"/>
        <v>27627.72</v>
      </c>
      <c r="N64" s="201">
        <f t="shared" si="30"/>
        <v>-336.37999999999738</v>
      </c>
      <c r="O64" s="202">
        <f t="shared" si="31"/>
        <v>-1.2028994317714405E-2</v>
      </c>
    </row>
    <row r="65" spans="1:22" s="174" customFormat="1" ht="15.75" customHeight="1" x14ac:dyDescent="0.2">
      <c r="A65" s="59"/>
      <c r="B65" s="60"/>
      <c r="C65" s="72" t="s">
        <v>7</v>
      </c>
      <c r="D65" s="201">
        <v>11295</v>
      </c>
      <c r="E65" s="249">
        <v>1085.0999999999999</v>
      </c>
      <c r="F65" s="249">
        <v>11799</v>
      </c>
      <c r="G65" s="249">
        <v>3785</v>
      </c>
      <c r="H65" s="66">
        <f t="shared" si="29"/>
        <v>27964.1</v>
      </c>
      <c r="I65" s="201">
        <v>11295</v>
      </c>
      <c r="J65" s="249">
        <v>1091.2199999999998</v>
      </c>
      <c r="K65" s="249">
        <v>11439</v>
      </c>
      <c r="L65" s="249">
        <f t="shared" si="2"/>
        <v>3802.5</v>
      </c>
      <c r="M65" s="66">
        <f t="shared" si="22"/>
        <v>27627.72</v>
      </c>
      <c r="N65" s="201">
        <f t="shared" si="30"/>
        <v>-336.37999999999738</v>
      </c>
      <c r="O65" s="202">
        <f t="shared" si="31"/>
        <v>-1.2028994317714405E-2</v>
      </c>
    </row>
    <row r="66" spans="1:22" s="174" customFormat="1" ht="15.75" customHeight="1" x14ac:dyDescent="0.2">
      <c r="A66" s="59"/>
      <c r="B66" s="60"/>
      <c r="C66" s="72" t="s">
        <v>40</v>
      </c>
      <c r="D66" s="201">
        <v>12402</v>
      </c>
      <c r="E66" s="249">
        <v>1085.0999999999999</v>
      </c>
      <c r="F66" s="249">
        <v>11799</v>
      </c>
      <c r="G66" s="249">
        <v>3785</v>
      </c>
      <c r="H66" s="66">
        <f t="shared" si="29"/>
        <v>29071.1</v>
      </c>
      <c r="I66" s="201">
        <v>12402</v>
      </c>
      <c r="J66" s="249">
        <v>1091.2199999999998</v>
      </c>
      <c r="K66" s="249">
        <v>11439</v>
      </c>
      <c r="L66" s="249">
        <f t="shared" si="2"/>
        <v>3802.5</v>
      </c>
      <c r="M66" s="66">
        <f t="shared" si="22"/>
        <v>28734.720000000001</v>
      </c>
      <c r="N66" s="201">
        <f t="shared" si="30"/>
        <v>-336.37999999999738</v>
      </c>
      <c r="O66" s="202">
        <f t="shared" si="31"/>
        <v>-1.1570941588037514E-2</v>
      </c>
    </row>
    <row r="67" spans="1:22" s="174" customFormat="1" ht="15.75" customHeight="1" thickBot="1" x14ac:dyDescent="0.25">
      <c r="A67" s="78"/>
      <c r="B67" s="79"/>
      <c r="C67" s="133" t="s">
        <v>3</v>
      </c>
      <c r="D67" s="210">
        <v>12402</v>
      </c>
      <c r="E67" s="262">
        <v>1085.0999999999999</v>
      </c>
      <c r="F67" s="262">
        <v>11799</v>
      </c>
      <c r="G67" s="262">
        <v>3785</v>
      </c>
      <c r="H67" s="66">
        <f t="shared" si="29"/>
        <v>29071.1</v>
      </c>
      <c r="I67" s="210">
        <v>12402</v>
      </c>
      <c r="J67" s="249">
        <v>1091.2199999999998</v>
      </c>
      <c r="K67" s="262">
        <v>11439</v>
      </c>
      <c r="L67" s="262">
        <f t="shared" si="2"/>
        <v>3802.5</v>
      </c>
      <c r="M67" s="80">
        <f t="shared" si="22"/>
        <v>28734.720000000001</v>
      </c>
      <c r="N67" s="210">
        <f t="shared" si="30"/>
        <v>-336.37999999999738</v>
      </c>
      <c r="O67" s="211">
        <f t="shared" si="31"/>
        <v>-1.1570941588037514E-2</v>
      </c>
    </row>
    <row r="68" spans="1:22" s="174" customFormat="1" ht="18" thickBot="1" x14ac:dyDescent="0.3">
      <c r="A68" s="55" t="s">
        <v>110</v>
      </c>
      <c r="B68" s="56"/>
      <c r="C68" s="166"/>
      <c r="D68" s="265"/>
      <c r="E68" s="263"/>
      <c r="F68" s="263"/>
      <c r="G68" s="263"/>
      <c r="H68" s="297"/>
      <c r="I68" s="265"/>
      <c r="J68" s="263"/>
      <c r="K68" s="263"/>
      <c r="L68" s="263"/>
      <c r="M68" s="292"/>
      <c r="N68" s="215"/>
      <c r="O68" s="216"/>
    </row>
    <row r="69" spans="1:22" s="174" customFormat="1" ht="15.75" customHeight="1" x14ac:dyDescent="0.2">
      <c r="A69" s="59"/>
      <c r="B69" s="60" t="s">
        <v>2</v>
      </c>
      <c r="C69" s="72"/>
      <c r="D69" s="195"/>
      <c r="E69" s="278"/>
      <c r="F69" s="278"/>
      <c r="G69" s="253"/>
      <c r="H69" s="152"/>
      <c r="I69" s="195"/>
      <c r="J69" s="278"/>
      <c r="K69" s="278"/>
      <c r="L69" s="278"/>
      <c r="M69" s="254"/>
      <c r="N69" s="195"/>
      <c r="O69" s="231"/>
    </row>
    <row r="70" spans="1:22" s="174" customFormat="1" ht="15.75" customHeight="1" x14ac:dyDescent="0.2">
      <c r="A70" s="59"/>
      <c r="B70" s="60"/>
      <c r="C70" s="72" t="s">
        <v>13</v>
      </c>
      <c r="D70" s="201">
        <v>10980</v>
      </c>
      <c r="E70" s="249">
        <v>223.39999999999998</v>
      </c>
      <c r="F70" s="249">
        <v>11799</v>
      </c>
      <c r="G70" s="249">
        <v>3649.5</v>
      </c>
      <c r="H70" s="66">
        <f t="shared" ref="H70:H86" si="32">SUM(D70:G70)</f>
        <v>26651.9</v>
      </c>
      <c r="I70" s="201">
        <v>11304.000000000002</v>
      </c>
      <c r="J70" s="249">
        <v>223.4</v>
      </c>
      <c r="K70" s="249">
        <v>11439</v>
      </c>
      <c r="L70" s="249">
        <f t="shared" si="2"/>
        <v>3802.5</v>
      </c>
      <c r="M70" s="66">
        <f t="shared" ref="M70:M86" si="33">SUM(I70:L70)</f>
        <v>26768.9</v>
      </c>
      <c r="N70" s="201">
        <f>M70-H70</f>
        <v>117</v>
      </c>
      <c r="O70" s="202">
        <f>N70/H70</f>
        <v>4.3899309242493032E-3</v>
      </c>
    </row>
    <row r="71" spans="1:22" s="174" customFormat="1" ht="15.75" customHeight="1" x14ac:dyDescent="0.2">
      <c r="A71" s="59"/>
      <c r="B71" s="60"/>
      <c r="C71" s="70" t="s">
        <v>36</v>
      </c>
      <c r="D71" s="147">
        <v>6180</v>
      </c>
      <c r="E71" s="187">
        <v>223.39999999999998</v>
      </c>
      <c r="F71" s="187">
        <v>11799</v>
      </c>
      <c r="G71" s="187">
        <v>3649.5</v>
      </c>
      <c r="H71" s="110">
        <f t="shared" si="32"/>
        <v>21851.9</v>
      </c>
      <c r="I71" s="147">
        <v>6360</v>
      </c>
      <c r="J71" s="187">
        <v>223.4</v>
      </c>
      <c r="K71" s="187">
        <v>11439</v>
      </c>
      <c r="L71" s="187">
        <f t="shared" si="2"/>
        <v>3802.5</v>
      </c>
      <c r="M71" s="71">
        <f t="shared" si="33"/>
        <v>21824.9</v>
      </c>
      <c r="N71" s="147">
        <f>M71-H71</f>
        <v>-27</v>
      </c>
      <c r="O71" s="206">
        <f>N71/H71</f>
        <v>-1.2355904978514454E-3</v>
      </c>
    </row>
    <row r="72" spans="1:22" s="174" customFormat="1" ht="15.75" customHeight="1" x14ac:dyDescent="0.2">
      <c r="A72" s="76"/>
      <c r="B72" s="77" t="s">
        <v>5</v>
      </c>
      <c r="C72" s="89"/>
      <c r="D72" s="201"/>
      <c r="E72" s="249"/>
      <c r="F72" s="249"/>
      <c r="G72" s="249"/>
      <c r="H72" s="66"/>
      <c r="I72" s="201"/>
      <c r="J72" s="249"/>
      <c r="K72" s="249"/>
      <c r="L72" s="249"/>
      <c r="M72" s="66"/>
      <c r="N72" s="201"/>
      <c r="O72" s="202"/>
    </row>
    <row r="73" spans="1:22" s="174" customFormat="1" ht="15.75" customHeight="1" x14ac:dyDescent="0.2">
      <c r="A73" s="59"/>
      <c r="B73" s="60"/>
      <c r="C73" s="72" t="s">
        <v>53</v>
      </c>
      <c r="D73" s="201">
        <v>10836</v>
      </c>
      <c r="E73" s="249">
        <v>223.39999999999998</v>
      </c>
      <c r="F73" s="249">
        <v>11799</v>
      </c>
      <c r="G73" s="249">
        <v>3649.5</v>
      </c>
      <c r="H73" s="66">
        <f t="shared" si="32"/>
        <v>26507.9</v>
      </c>
      <c r="I73" s="201">
        <v>11159.999999999998</v>
      </c>
      <c r="J73" s="249">
        <v>223.4</v>
      </c>
      <c r="K73" s="249">
        <v>11439</v>
      </c>
      <c r="L73" s="249">
        <f t="shared" si="2"/>
        <v>3802.5</v>
      </c>
      <c r="M73" s="66">
        <f t="shared" si="33"/>
        <v>26624.899999999998</v>
      </c>
      <c r="N73" s="201">
        <f>M73-H73</f>
        <v>116.99999999999636</v>
      </c>
      <c r="O73" s="202">
        <f t="shared" ref="O73:O75" si="34">N73/H73</f>
        <v>4.4137785339463465E-3</v>
      </c>
    </row>
    <row r="74" spans="1:22" s="174" customFormat="1" ht="15.75" customHeight="1" x14ac:dyDescent="0.2">
      <c r="A74" s="59"/>
      <c r="B74" s="60"/>
      <c r="C74" s="72" t="s">
        <v>54</v>
      </c>
      <c r="D74" s="201">
        <v>8577</v>
      </c>
      <c r="E74" s="249">
        <v>223.39999999999998</v>
      </c>
      <c r="F74" s="249">
        <v>11799</v>
      </c>
      <c r="G74" s="249">
        <v>3649.5</v>
      </c>
      <c r="H74" s="66">
        <f t="shared" si="32"/>
        <v>24248.9</v>
      </c>
      <c r="I74" s="201">
        <v>8919</v>
      </c>
      <c r="J74" s="249">
        <v>223.4</v>
      </c>
      <c r="K74" s="249">
        <v>11439</v>
      </c>
      <c r="L74" s="249">
        <f t="shared" si="2"/>
        <v>3802.5</v>
      </c>
      <c r="M74" s="66">
        <f t="shared" si="33"/>
        <v>24383.9</v>
      </c>
      <c r="N74" s="201">
        <f t="shared" ref="N74:N76" si="35">M74-H74</f>
        <v>135</v>
      </c>
      <c r="O74" s="202">
        <f t="shared" si="34"/>
        <v>5.5672628449125522E-3</v>
      </c>
      <c r="V74" s="299"/>
    </row>
    <row r="75" spans="1:22" s="174" customFormat="1" ht="15.75" customHeight="1" x14ac:dyDescent="0.2">
      <c r="A75" s="59"/>
      <c r="B75" s="60"/>
      <c r="C75" s="127" t="s">
        <v>55</v>
      </c>
      <c r="D75" s="201">
        <v>11763</v>
      </c>
      <c r="E75" s="249">
        <v>223.39999999999998</v>
      </c>
      <c r="F75" s="249">
        <v>11799</v>
      </c>
      <c r="G75" s="249">
        <v>3649.5</v>
      </c>
      <c r="H75" s="66">
        <f t="shared" si="32"/>
        <v>27434.9</v>
      </c>
      <c r="I75" s="201">
        <v>12231</v>
      </c>
      <c r="J75" s="249">
        <v>223.4</v>
      </c>
      <c r="K75" s="249">
        <v>11439</v>
      </c>
      <c r="L75" s="249">
        <f t="shared" si="2"/>
        <v>3802.5</v>
      </c>
      <c r="M75" s="66">
        <f t="shared" si="33"/>
        <v>27695.9</v>
      </c>
      <c r="N75" s="201">
        <f t="shared" si="35"/>
        <v>261</v>
      </c>
      <c r="O75" s="202">
        <f t="shared" si="34"/>
        <v>9.5134299742299037E-3</v>
      </c>
    </row>
    <row r="76" spans="1:22" s="174" customFormat="1" ht="15.75" customHeight="1" x14ac:dyDescent="0.2">
      <c r="A76" s="59"/>
      <c r="B76" s="60"/>
      <c r="C76" s="72" t="s">
        <v>31</v>
      </c>
      <c r="D76" s="201">
        <v>11817</v>
      </c>
      <c r="E76" s="249">
        <v>223.39999999999998</v>
      </c>
      <c r="F76" s="249">
        <v>11799</v>
      </c>
      <c r="G76" s="249">
        <v>3649.5</v>
      </c>
      <c r="H76" s="66">
        <f t="shared" si="32"/>
        <v>27488.9</v>
      </c>
      <c r="I76" s="201">
        <v>12168</v>
      </c>
      <c r="J76" s="249">
        <v>223.4</v>
      </c>
      <c r="K76" s="249">
        <v>11439</v>
      </c>
      <c r="L76" s="249">
        <f t="shared" ref="L76:L87" si="36">$L$10</f>
        <v>3802.5</v>
      </c>
      <c r="M76" s="66">
        <f t="shared" si="33"/>
        <v>27632.9</v>
      </c>
      <c r="N76" s="201">
        <f t="shared" si="35"/>
        <v>144</v>
      </c>
      <c r="O76" s="202">
        <f t="shared" ref="O76:O86" si="37">N76/H76</f>
        <v>5.2384780766054663E-3</v>
      </c>
    </row>
    <row r="77" spans="1:22" s="174" customFormat="1" ht="15.75" customHeight="1" x14ac:dyDescent="0.2">
      <c r="A77" s="59"/>
      <c r="B77" s="60"/>
      <c r="C77" s="72" t="s">
        <v>32</v>
      </c>
      <c r="D77" s="201">
        <v>10395</v>
      </c>
      <c r="E77" s="249">
        <v>223.39999999999998</v>
      </c>
      <c r="F77" s="249">
        <v>11799</v>
      </c>
      <c r="G77" s="249">
        <v>3649.5</v>
      </c>
      <c r="H77" s="66">
        <f t="shared" si="32"/>
        <v>26066.9</v>
      </c>
      <c r="I77" s="201">
        <v>10710</v>
      </c>
      <c r="J77" s="249">
        <v>223.4</v>
      </c>
      <c r="K77" s="249">
        <v>11439</v>
      </c>
      <c r="L77" s="249">
        <f t="shared" si="36"/>
        <v>3802.5</v>
      </c>
      <c r="M77" s="66">
        <f t="shared" si="33"/>
        <v>26174.9</v>
      </c>
      <c r="N77" s="201">
        <f t="shared" ref="N77:N86" si="38">M77-H77</f>
        <v>108</v>
      </c>
      <c r="O77" s="202">
        <f t="shared" si="37"/>
        <v>4.143185419056351E-3</v>
      </c>
    </row>
    <row r="78" spans="1:22" s="174" customFormat="1" ht="15.75" customHeight="1" x14ac:dyDescent="0.2">
      <c r="A78" s="59"/>
      <c r="B78" s="60"/>
      <c r="C78" s="72" t="s">
        <v>37</v>
      </c>
      <c r="D78" s="201">
        <v>10395</v>
      </c>
      <c r="E78" s="249">
        <v>223.39999999999998</v>
      </c>
      <c r="F78" s="249">
        <v>11799</v>
      </c>
      <c r="G78" s="249">
        <v>3649.5</v>
      </c>
      <c r="H78" s="66">
        <f t="shared" si="32"/>
        <v>26066.9</v>
      </c>
      <c r="I78" s="201">
        <v>10710</v>
      </c>
      <c r="J78" s="249">
        <v>223.4</v>
      </c>
      <c r="K78" s="249">
        <v>11439</v>
      </c>
      <c r="L78" s="249">
        <f t="shared" si="36"/>
        <v>3802.5</v>
      </c>
      <c r="M78" s="66">
        <f t="shared" si="33"/>
        <v>26174.9</v>
      </c>
      <c r="N78" s="201">
        <f t="shared" si="38"/>
        <v>108</v>
      </c>
      <c r="O78" s="202">
        <f t="shared" si="37"/>
        <v>4.143185419056351E-3</v>
      </c>
    </row>
    <row r="79" spans="1:22" s="174" customFormat="1" ht="15.75" customHeight="1" x14ac:dyDescent="0.2">
      <c r="A79" s="59"/>
      <c r="B79" s="60"/>
      <c r="C79" s="72" t="s">
        <v>38</v>
      </c>
      <c r="D79" s="201">
        <v>11817</v>
      </c>
      <c r="E79" s="249">
        <v>223.39999999999998</v>
      </c>
      <c r="F79" s="249">
        <v>11799</v>
      </c>
      <c r="G79" s="249">
        <v>3649.5</v>
      </c>
      <c r="H79" s="66">
        <f t="shared" si="32"/>
        <v>27488.9</v>
      </c>
      <c r="I79" s="201">
        <v>12168</v>
      </c>
      <c r="J79" s="249">
        <v>223.4</v>
      </c>
      <c r="K79" s="249">
        <v>11439</v>
      </c>
      <c r="L79" s="249">
        <f t="shared" si="36"/>
        <v>3802.5</v>
      </c>
      <c r="M79" s="66">
        <f t="shared" si="33"/>
        <v>27632.9</v>
      </c>
      <c r="N79" s="201">
        <f t="shared" si="38"/>
        <v>144</v>
      </c>
      <c r="O79" s="202">
        <f t="shared" si="37"/>
        <v>5.2384780766054663E-3</v>
      </c>
      <c r="R79" s="300"/>
    </row>
    <row r="80" spans="1:22" s="174" customFormat="1" ht="15.75" customHeight="1" x14ac:dyDescent="0.2">
      <c r="A80" s="59"/>
      <c r="B80" s="60"/>
      <c r="C80" s="72" t="s">
        <v>21</v>
      </c>
      <c r="D80" s="201">
        <v>11574</v>
      </c>
      <c r="E80" s="249">
        <v>223.39999999999998</v>
      </c>
      <c r="F80" s="249">
        <v>11799</v>
      </c>
      <c r="G80" s="249">
        <v>3649.5</v>
      </c>
      <c r="H80" s="66">
        <f t="shared" si="32"/>
        <v>27245.9</v>
      </c>
      <c r="I80" s="201">
        <v>11916</v>
      </c>
      <c r="J80" s="249">
        <v>223.4</v>
      </c>
      <c r="K80" s="249">
        <v>11439</v>
      </c>
      <c r="L80" s="249">
        <f t="shared" si="36"/>
        <v>3802.5</v>
      </c>
      <c r="M80" s="66">
        <f t="shared" si="33"/>
        <v>27380.9</v>
      </c>
      <c r="N80" s="201">
        <f t="shared" si="38"/>
        <v>135</v>
      </c>
      <c r="O80" s="202">
        <f t="shared" si="37"/>
        <v>4.9548739443365788E-3</v>
      </c>
    </row>
    <row r="81" spans="1:16" s="174" customFormat="1" ht="15.75" customHeight="1" x14ac:dyDescent="0.2">
      <c r="A81" s="59"/>
      <c r="B81" s="60"/>
      <c r="C81" s="72" t="s">
        <v>39</v>
      </c>
      <c r="D81" s="201">
        <v>10899</v>
      </c>
      <c r="E81" s="249">
        <v>223.39999999999998</v>
      </c>
      <c r="F81" s="249">
        <v>11799</v>
      </c>
      <c r="G81" s="249">
        <v>3649.5</v>
      </c>
      <c r="H81" s="66">
        <f t="shared" si="32"/>
        <v>26570.9</v>
      </c>
      <c r="I81" s="201">
        <v>11114.999999999998</v>
      </c>
      <c r="J81" s="249">
        <v>223.4</v>
      </c>
      <c r="K81" s="249">
        <v>11439</v>
      </c>
      <c r="L81" s="249">
        <f t="shared" si="36"/>
        <v>3802.5</v>
      </c>
      <c r="M81" s="66">
        <f t="shared" si="33"/>
        <v>26579.899999999998</v>
      </c>
      <c r="N81" s="201">
        <f t="shared" si="38"/>
        <v>8.999999999996362</v>
      </c>
      <c r="O81" s="202">
        <f t="shared" si="37"/>
        <v>3.3871641532640448E-4</v>
      </c>
    </row>
    <row r="82" spans="1:16" s="174" customFormat="1" ht="15.75" customHeight="1" x14ac:dyDescent="0.2">
      <c r="A82" s="59"/>
      <c r="B82" s="60"/>
      <c r="C82" s="72" t="s">
        <v>74</v>
      </c>
      <c r="D82" s="201">
        <v>8820</v>
      </c>
      <c r="E82" s="249">
        <v>223.39999999999998</v>
      </c>
      <c r="F82" s="249">
        <v>11799</v>
      </c>
      <c r="G82" s="249">
        <v>3649.5</v>
      </c>
      <c r="H82" s="66">
        <f t="shared" si="32"/>
        <v>24491.9</v>
      </c>
      <c r="I82" s="201">
        <v>9080.9999999999982</v>
      </c>
      <c r="J82" s="249">
        <v>223.4</v>
      </c>
      <c r="K82" s="249">
        <v>11439</v>
      </c>
      <c r="L82" s="249">
        <f t="shared" si="36"/>
        <v>3802.5</v>
      </c>
      <c r="M82" s="66">
        <f t="shared" si="33"/>
        <v>24545.899999999998</v>
      </c>
      <c r="N82" s="201">
        <f t="shared" si="38"/>
        <v>53.999999999996362</v>
      </c>
      <c r="O82" s="202">
        <f t="shared" si="37"/>
        <v>2.2048105700250434E-3</v>
      </c>
    </row>
    <row r="83" spans="1:16" s="174" customFormat="1" ht="15.75" customHeight="1" x14ac:dyDescent="0.2">
      <c r="A83" s="59"/>
      <c r="B83" s="60"/>
      <c r="C83" s="72" t="s">
        <v>41</v>
      </c>
      <c r="D83" s="201">
        <v>8352</v>
      </c>
      <c r="E83" s="249">
        <v>223.39999999999998</v>
      </c>
      <c r="F83" s="249">
        <v>11799</v>
      </c>
      <c r="G83" s="249">
        <v>3649.5</v>
      </c>
      <c r="H83" s="66">
        <f t="shared" si="32"/>
        <v>24023.9</v>
      </c>
      <c r="I83" s="201">
        <v>9017.9999999999982</v>
      </c>
      <c r="J83" s="249">
        <v>223.4</v>
      </c>
      <c r="K83" s="249">
        <v>11439</v>
      </c>
      <c r="L83" s="249">
        <f t="shared" si="36"/>
        <v>3802.5</v>
      </c>
      <c r="M83" s="66">
        <f t="shared" si="33"/>
        <v>24482.899999999998</v>
      </c>
      <c r="N83" s="201">
        <f t="shared" si="38"/>
        <v>458.99999999999636</v>
      </c>
      <c r="O83" s="202">
        <f t="shared" si="37"/>
        <v>1.9105973634588738E-2</v>
      </c>
    </row>
    <row r="84" spans="1:16" s="174" customFormat="1" ht="15.75" customHeight="1" x14ac:dyDescent="0.2">
      <c r="A84" s="59"/>
      <c r="B84" s="60"/>
      <c r="C84" s="72" t="s">
        <v>33</v>
      </c>
      <c r="D84" s="201">
        <v>10035</v>
      </c>
      <c r="E84" s="249">
        <v>223.39999999999998</v>
      </c>
      <c r="F84" s="249">
        <v>11799</v>
      </c>
      <c r="G84" s="249">
        <v>3649.5</v>
      </c>
      <c r="H84" s="66">
        <f t="shared" si="32"/>
        <v>25706.9</v>
      </c>
      <c r="I84" s="201">
        <v>10332</v>
      </c>
      <c r="J84" s="249">
        <v>223.4</v>
      </c>
      <c r="K84" s="249">
        <v>11439</v>
      </c>
      <c r="L84" s="249">
        <f t="shared" si="36"/>
        <v>3802.5</v>
      </c>
      <c r="M84" s="66">
        <f t="shared" si="33"/>
        <v>25796.9</v>
      </c>
      <c r="N84" s="201">
        <f t="shared" si="38"/>
        <v>90</v>
      </c>
      <c r="O84" s="202">
        <f t="shared" si="37"/>
        <v>3.5010055665988505E-3</v>
      </c>
    </row>
    <row r="85" spans="1:16" s="174" customFormat="1" ht="15.75" customHeight="1" x14ac:dyDescent="0.2">
      <c r="A85" s="59"/>
      <c r="B85" s="60"/>
      <c r="C85" s="72" t="s">
        <v>34</v>
      </c>
      <c r="D85" s="201">
        <v>9990</v>
      </c>
      <c r="E85" s="249">
        <v>223.39999999999998</v>
      </c>
      <c r="F85" s="249">
        <v>11799</v>
      </c>
      <c r="G85" s="249">
        <v>3649.5</v>
      </c>
      <c r="H85" s="66">
        <f t="shared" si="32"/>
        <v>25661.9</v>
      </c>
      <c r="I85" s="201">
        <v>10287</v>
      </c>
      <c r="J85" s="249">
        <v>223.4</v>
      </c>
      <c r="K85" s="249">
        <v>11439</v>
      </c>
      <c r="L85" s="249">
        <f t="shared" si="36"/>
        <v>3802.5</v>
      </c>
      <c r="M85" s="66">
        <f t="shared" si="33"/>
        <v>25751.9</v>
      </c>
      <c r="N85" s="201">
        <f t="shared" si="38"/>
        <v>90</v>
      </c>
      <c r="O85" s="202">
        <f t="shared" si="37"/>
        <v>3.5071448333911363E-3</v>
      </c>
    </row>
    <row r="86" spans="1:16" s="174" customFormat="1" ht="15.75" customHeight="1" x14ac:dyDescent="0.2">
      <c r="A86" s="59"/>
      <c r="B86" s="60"/>
      <c r="C86" s="72" t="s">
        <v>126</v>
      </c>
      <c r="D86" s="201">
        <v>6084</v>
      </c>
      <c r="E86" s="249">
        <v>223.39999999999998</v>
      </c>
      <c r="F86" s="249">
        <v>11799</v>
      </c>
      <c r="G86" s="249">
        <v>3649.5</v>
      </c>
      <c r="H86" s="66">
        <f t="shared" si="32"/>
        <v>21755.9</v>
      </c>
      <c r="I86" s="201">
        <v>6255.0000000000009</v>
      </c>
      <c r="J86" s="249">
        <v>223.4</v>
      </c>
      <c r="K86" s="249">
        <v>11439</v>
      </c>
      <c r="L86" s="249">
        <f t="shared" si="36"/>
        <v>3802.5</v>
      </c>
      <c r="M86" s="66">
        <f t="shared" si="33"/>
        <v>21719.9</v>
      </c>
      <c r="N86" s="201">
        <f t="shared" si="38"/>
        <v>-36</v>
      </c>
      <c r="O86" s="202">
        <f t="shared" si="37"/>
        <v>-1.6547235462564178E-3</v>
      </c>
    </row>
    <row r="87" spans="1:16" s="174" customFormat="1" ht="15.75" customHeight="1" x14ac:dyDescent="0.2">
      <c r="A87" s="59"/>
      <c r="B87" s="60"/>
      <c r="C87" s="72" t="s">
        <v>129</v>
      </c>
      <c r="D87" s="147">
        <v>10800</v>
      </c>
      <c r="E87" s="187">
        <v>223.39999999999998</v>
      </c>
      <c r="F87" s="187">
        <v>11799</v>
      </c>
      <c r="G87" s="187">
        <v>3649.5</v>
      </c>
      <c r="H87" s="110">
        <f t="shared" ref="H87" si="39">SUM(D87:G87)</f>
        <v>26471.9</v>
      </c>
      <c r="I87" s="147">
        <v>11160</v>
      </c>
      <c r="J87" s="187">
        <v>223.4</v>
      </c>
      <c r="K87" s="187">
        <v>11439</v>
      </c>
      <c r="L87" s="187">
        <f t="shared" si="36"/>
        <v>3802.5</v>
      </c>
      <c r="M87" s="71">
        <f t="shared" ref="M87" si="40">SUM(I87:L87)</f>
        <v>26624.9</v>
      </c>
      <c r="N87" s="147">
        <f t="shared" ref="N87" si="41">M87-H87</f>
        <v>153</v>
      </c>
      <c r="O87" s="206">
        <f t="shared" ref="O87" si="42">N87/H87</f>
        <v>5.7797135830824379E-3</v>
      </c>
    </row>
    <row r="88" spans="1:16" s="174" customFormat="1" ht="15.75" customHeight="1" x14ac:dyDescent="0.2">
      <c r="A88" s="76"/>
      <c r="B88" s="77" t="s">
        <v>11</v>
      </c>
      <c r="C88" s="89"/>
      <c r="D88" s="154"/>
      <c r="E88" s="155"/>
      <c r="F88" s="155"/>
      <c r="G88" s="155"/>
      <c r="H88" s="146"/>
      <c r="I88" s="64"/>
      <c r="J88" s="65"/>
      <c r="K88" s="65"/>
      <c r="L88" s="65"/>
      <c r="M88" s="66"/>
      <c r="N88" s="64"/>
      <c r="O88" s="67"/>
    </row>
    <row r="89" spans="1:16" s="174" customFormat="1" ht="15.75" customHeight="1" x14ac:dyDescent="0.2">
      <c r="A89" s="59"/>
      <c r="B89" s="60"/>
      <c r="C89" s="72" t="s">
        <v>104</v>
      </c>
      <c r="D89" s="136" t="s">
        <v>35</v>
      </c>
      <c r="E89" s="141" t="s">
        <v>35</v>
      </c>
      <c r="F89" s="141" t="s">
        <v>35</v>
      </c>
      <c r="G89" s="141" t="s">
        <v>35</v>
      </c>
      <c r="H89" s="146" t="s">
        <v>35</v>
      </c>
      <c r="I89" s="136" t="s">
        <v>35</v>
      </c>
      <c r="J89" s="141" t="s">
        <v>35</v>
      </c>
      <c r="K89" s="141" t="s">
        <v>35</v>
      </c>
      <c r="L89" s="141" t="s">
        <v>35</v>
      </c>
      <c r="M89" s="146" t="s">
        <v>35</v>
      </c>
      <c r="N89" s="136" t="s">
        <v>35</v>
      </c>
      <c r="O89" s="146" t="s">
        <v>35</v>
      </c>
    </row>
    <row r="90" spans="1:16" s="174" customFormat="1" ht="15.75" customHeight="1" x14ac:dyDescent="0.2">
      <c r="A90" s="59"/>
      <c r="B90" s="60"/>
      <c r="C90" s="72" t="s">
        <v>56</v>
      </c>
      <c r="D90" s="136" t="s">
        <v>35</v>
      </c>
      <c r="E90" s="141" t="s">
        <v>35</v>
      </c>
      <c r="F90" s="141" t="s">
        <v>35</v>
      </c>
      <c r="G90" s="141" t="s">
        <v>35</v>
      </c>
      <c r="H90" s="146" t="s">
        <v>35</v>
      </c>
      <c r="I90" s="136" t="s">
        <v>35</v>
      </c>
      <c r="J90" s="141" t="s">
        <v>35</v>
      </c>
      <c r="K90" s="141" t="s">
        <v>35</v>
      </c>
      <c r="L90" s="141" t="s">
        <v>35</v>
      </c>
      <c r="M90" s="146" t="s">
        <v>35</v>
      </c>
      <c r="N90" s="136" t="s">
        <v>35</v>
      </c>
      <c r="O90" s="146" t="s">
        <v>35</v>
      </c>
    </row>
    <row r="91" spans="1:16" s="174" customFormat="1" ht="15.75" customHeight="1" x14ac:dyDescent="0.2">
      <c r="A91" s="59"/>
      <c r="B91" s="60"/>
      <c r="C91" s="190" t="s">
        <v>28</v>
      </c>
      <c r="D91" s="136" t="s">
        <v>35</v>
      </c>
      <c r="E91" s="141" t="s">
        <v>35</v>
      </c>
      <c r="F91" s="141" t="s">
        <v>35</v>
      </c>
      <c r="G91" s="141" t="s">
        <v>35</v>
      </c>
      <c r="H91" s="146" t="s">
        <v>35</v>
      </c>
      <c r="I91" s="136" t="s">
        <v>35</v>
      </c>
      <c r="J91" s="141" t="s">
        <v>35</v>
      </c>
      <c r="K91" s="141" t="s">
        <v>35</v>
      </c>
      <c r="L91" s="141" t="s">
        <v>35</v>
      </c>
      <c r="M91" s="146" t="s">
        <v>35</v>
      </c>
      <c r="N91" s="136" t="s">
        <v>35</v>
      </c>
      <c r="O91" s="146" t="s">
        <v>35</v>
      </c>
    </row>
    <row r="92" spans="1:16" s="191" customFormat="1" ht="15.75" customHeight="1" x14ac:dyDescent="0.25">
      <c r="A92" s="59"/>
      <c r="B92" s="60"/>
      <c r="C92" s="190" t="s">
        <v>24</v>
      </c>
      <c r="D92" s="136" t="s">
        <v>35</v>
      </c>
      <c r="E92" s="141" t="s">
        <v>35</v>
      </c>
      <c r="F92" s="141" t="s">
        <v>35</v>
      </c>
      <c r="G92" s="141" t="s">
        <v>35</v>
      </c>
      <c r="H92" s="146" t="s">
        <v>35</v>
      </c>
      <c r="I92" s="136" t="s">
        <v>35</v>
      </c>
      <c r="J92" s="141" t="s">
        <v>35</v>
      </c>
      <c r="K92" s="141" t="s">
        <v>35</v>
      </c>
      <c r="L92" s="141" t="s">
        <v>35</v>
      </c>
      <c r="M92" s="146" t="s">
        <v>35</v>
      </c>
      <c r="N92" s="136" t="s">
        <v>35</v>
      </c>
      <c r="O92" s="146" t="s">
        <v>35</v>
      </c>
      <c r="P92" s="174"/>
    </row>
    <row r="93" spans="1:16" s="174" customFormat="1" ht="15.75" customHeight="1" x14ac:dyDescent="0.2">
      <c r="A93" s="59"/>
      <c r="B93" s="60"/>
      <c r="C93" s="72" t="s">
        <v>103</v>
      </c>
      <c r="D93" s="137" t="s">
        <v>35</v>
      </c>
      <c r="E93" s="193" t="s">
        <v>35</v>
      </c>
      <c r="F93" s="193" t="s">
        <v>35</v>
      </c>
      <c r="G93" s="193" t="s">
        <v>35</v>
      </c>
      <c r="H93" s="140" t="s">
        <v>35</v>
      </c>
      <c r="I93" s="136" t="s">
        <v>35</v>
      </c>
      <c r="J93" s="141" t="s">
        <v>35</v>
      </c>
      <c r="K93" s="141" t="s">
        <v>35</v>
      </c>
      <c r="L93" s="141" t="s">
        <v>35</v>
      </c>
      <c r="M93" s="146" t="s">
        <v>35</v>
      </c>
      <c r="N93" s="137" t="s">
        <v>35</v>
      </c>
      <c r="O93" s="140" t="s">
        <v>35</v>
      </c>
    </row>
    <row r="94" spans="1:16" s="191" customFormat="1" ht="15.75" customHeight="1" thickBot="1" x14ac:dyDescent="0.3">
      <c r="A94" s="78"/>
      <c r="B94" s="79"/>
      <c r="C94" s="192" t="s">
        <v>29</v>
      </c>
      <c r="D94" s="169" t="s">
        <v>35</v>
      </c>
      <c r="E94" s="151" t="s">
        <v>35</v>
      </c>
      <c r="F94" s="151" t="s">
        <v>35</v>
      </c>
      <c r="G94" s="151" t="s">
        <v>35</v>
      </c>
      <c r="H94" s="170" t="s">
        <v>35</v>
      </c>
      <c r="I94" s="169" t="s">
        <v>35</v>
      </c>
      <c r="J94" s="151" t="s">
        <v>35</v>
      </c>
      <c r="K94" s="151" t="s">
        <v>35</v>
      </c>
      <c r="L94" s="151" t="s">
        <v>35</v>
      </c>
      <c r="M94" s="170" t="s">
        <v>35</v>
      </c>
      <c r="N94" s="169" t="s">
        <v>35</v>
      </c>
      <c r="O94" s="170" t="s">
        <v>35</v>
      </c>
      <c r="P94" s="174"/>
    </row>
    <row r="95" spans="1:16" s="7" customFormat="1" ht="21.75" customHeight="1" x14ac:dyDescent="0.25">
      <c r="A95" s="24"/>
      <c r="B95" s="19" t="s">
        <v>19</v>
      </c>
      <c r="C95" s="24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5"/>
    </row>
    <row r="96" spans="1:16" s="22" customFormat="1" ht="14.25" customHeight="1" x14ac:dyDescent="0.25">
      <c r="A96" s="24"/>
      <c r="B96" s="19"/>
      <c r="C96" s="15" t="s">
        <v>60</v>
      </c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spans="1:15" s="7" customFormat="1" x14ac:dyDescent="0.2">
      <c r="A97" s="22"/>
      <c r="B97" s="22"/>
      <c r="C97" s="15" t="s">
        <v>44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/>
    </row>
    <row r="98" spans="1:15" s="7" customFormat="1" ht="12.75" customHeight="1" x14ac:dyDescent="0.2">
      <c r="A98" s="22"/>
      <c r="B98" s="22"/>
      <c r="C98" s="345" t="s">
        <v>75</v>
      </c>
      <c r="D98" s="345"/>
      <c r="E98" s="345"/>
      <c r="F98" s="345"/>
      <c r="G98" s="345"/>
      <c r="H98" s="345"/>
      <c r="I98" s="345"/>
      <c r="J98" s="345"/>
      <c r="K98" s="345"/>
      <c r="L98" s="345"/>
      <c r="M98" s="345"/>
      <c r="N98" s="345"/>
      <c r="O98" s="345"/>
    </row>
    <row r="99" spans="1:15" s="7" customFormat="1" x14ac:dyDescent="0.2">
      <c r="A99" s="22"/>
      <c r="B99" s="22"/>
      <c r="C99" s="33" t="s">
        <v>59</v>
      </c>
      <c r="D99" s="30"/>
      <c r="E99" s="30"/>
      <c r="F99" s="30"/>
      <c r="G99" s="30"/>
      <c r="H99" s="31"/>
      <c r="I99" s="30"/>
      <c r="J99" s="30"/>
      <c r="K99" s="30"/>
      <c r="L99" s="30"/>
      <c r="M99" s="31"/>
      <c r="N99" s="30"/>
      <c r="O99" s="31"/>
    </row>
    <row r="100" spans="1:15" ht="12.75" customHeight="1" x14ac:dyDescent="0.2">
      <c r="A100" s="23"/>
      <c r="B100" s="23"/>
      <c r="C100" s="344" t="s">
        <v>96</v>
      </c>
      <c r="D100" s="344"/>
      <c r="E100" s="344"/>
      <c r="F100" s="344"/>
      <c r="G100" s="344"/>
      <c r="H100" s="344"/>
      <c r="I100" s="344"/>
      <c r="J100" s="344"/>
      <c r="K100" s="344"/>
      <c r="L100" s="344"/>
      <c r="M100" s="344"/>
      <c r="N100" s="344"/>
      <c r="O100" s="344"/>
    </row>
    <row r="101" spans="1:15" x14ac:dyDescent="0.2">
      <c r="C101" s="33" t="s">
        <v>45</v>
      </c>
      <c r="D101" s="30"/>
      <c r="E101" s="30"/>
      <c r="F101" s="30"/>
      <c r="G101" s="30"/>
      <c r="H101" s="31"/>
      <c r="I101" s="30"/>
      <c r="J101" s="30"/>
      <c r="K101" s="30"/>
      <c r="L101" s="30"/>
      <c r="M101" s="31"/>
      <c r="N101" s="30"/>
      <c r="O101" s="31"/>
    </row>
    <row r="102" spans="1:15" x14ac:dyDescent="0.2">
      <c r="C102" s="301" t="s">
        <v>116</v>
      </c>
      <c r="D102" s="22"/>
      <c r="E102" s="23"/>
      <c r="F102" s="23"/>
      <c r="G102" s="23"/>
      <c r="H102" s="11"/>
      <c r="I102" s="23"/>
      <c r="J102" s="23"/>
      <c r="K102" s="23"/>
      <c r="L102" s="23"/>
      <c r="N102" s="23"/>
      <c r="O102" s="11"/>
    </row>
    <row r="103" spans="1:15" ht="43.5" customHeight="1" x14ac:dyDescent="0.2">
      <c r="C103" s="343" t="s">
        <v>101</v>
      </c>
      <c r="D103" s="343"/>
      <c r="E103" s="343"/>
      <c r="F103" s="343"/>
      <c r="G103" s="343"/>
      <c r="H103" s="343"/>
      <c r="I103" s="343"/>
      <c r="J103" s="163"/>
      <c r="K103" s="162"/>
      <c r="L103" s="162"/>
      <c r="N103" s="23"/>
      <c r="O103" s="11"/>
    </row>
  </sheetData>
  <mergeCells count="7">
    <mergeCell ref="C103:I103"/>
    <mergeCell ref="C100:O100"/>
    <mergeCell ref="C98:O98"/>
    <mergeCell ref="N4:O4"/>
    <mergeCell ref="D5:H5"/>
    <mergeCell ref="I5:M5"/>
    <mergeCell ref="N5:O5"/>
  </mergeCells>
  <phoneticPr fontId="0" type="noConversion"/>
  <printOptions horizontalCentered="1"/>
  <pageMargins left="0.25" right="0.25" top="0.5" bottom="0.25" header="0.3" footer="0.3"/>
  <pageSetup scale="56" fitToHeight="2" orientation="landscape" r:id="rId1"/>
  <headerFooter alignWithMargins="0"/>
  <rowBreaks count="1" manualBreakCount="1">
    <brk id="4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Resident</vt:lpstr>
      <vt:lpstr>Resident Part-Time</vt:lpstr>
      <vt:lpstr>Non-Resident</vt:lpstr>
      <vt:lpstr>Non-Resident Part-Time</vt:lpstr>
      <vt:lpstr>'Non-Resident'!Print_Area</vt:lpstr>
      <vt:lpstr>'Non-Resident Part-Time'!Print_Area</vt:lpstr>
      <vt:lpstr>Resident!Print_Area</vt:lpstr>
      <vt:lpstr>'Non-Resident'!Print_Titles</vt:lpstr>
      <vt:lpstr>'Non-Resident Part-Time'!Print_Titles</vt:lpstr>
      <vt:lpstr>Resident!Print_Titles</vt:lpstr>
      <vt:lpstr>'Resident Part-Time'!Print_Titles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Fox</dc:creator>
  <cp:lastModifiedBy>Ryan Allred</cp:lastModifiedBy>
  <cp:lastPrinted>2020-06-24T17:03:22Z</cp:lastPrinted>
  <dcterms:created xsi:type="dcterms:W3CDTF">2003-05-29T18:39:21Z</dcterms:created>
  <dcterms:modified xsi:type="dcterms:W3CDTF">2020-07-10T20:55:27Z</dcterms:modified>
</cp:coreProperties>
</file>