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Budget and Finance\Institutional Research\Web Material\Budget\Current Funds Budget\"/>
    </mc:Choice>
  </mc:AlternateContent>
  <bookViews>
    <workbookView xWindow="-105" yWindow="-105" windowWidth="23250" windowHeight="12450"/>
  </bookViews>
  <sheets>
    <sheet name="Table A Consolidated" sheetId="6" r:id="rId1"/>
    <sheet name="Table A (Boulder)" sheetId="2" r:id="rId2"/>
    <sheet name="Table A (UCCS)  " sheetId="1" r:id="rId3"/>
    <sheet name="Table A (Denver)" sheetId="5" r:id="rId4"/>
    <sheet name="Table A (AMC)  " sheetId="4" r:id="rId5"/>
  </sheets>
  <externalReferences>
    <externalReference r:id="rId6"/>
  </externalReferences>
  <definedNames>
    <definedName name="HTML_CodePage" hidden="1">1252</definedName>
    <definedName name="HTML_Control" hidden="1">{"'Sheet1'!$A$1:$N$67"}</definedName>
    <definedName name="HTML_Description" hidden="1">""</definedName>
    <definedName name="HTML_Email" hidden="1">""</definedName>
    <definedName name="HTML_Header" hidden="1">"Sheet1"</definedName>
    <definedName name="HTML_LastUpdate" hidden="1">"11/15/1999"</definedName>
    <definedName name="HTML_LineAfter" hidden="1">FALSE</definedName>
    <definedName name="HTML_LineBefore" hidden="1">FALSE</definedName>
    <definedName name="HTML_Name" hidden="1">"Frank Blackston"</definedName>
    <definedName name="HTML_OBDlg2" hidden="1">TRUE</definedName>
    <definedName name="HTML_OBDlg4" hidden="1">TRUE</definedName>
    <definedName name="HTML_OS" hidden="1">0</definedName>
    <definedName name="HTML_PathFile" hidden="1">"F:\STATS\001 Reports\MyHTML.htm"</definedName>
    <definedName name="HTML_Title" hidden="1">"001f1115"</definedName>
    <definedName name="MPHNR">#REF!</definedName>
    <definedName name="MPHR">#REF!</definedName>
    <definedName name="msinc">#REF!</definedName>
    <definedName name="OK" localSheetId="1">#REF!</definedName>
    <definedName name="OK" localSheetId="3">#REF!</definedName>
    <definedName name="OK">#REF!</definedName>
    <definedName name="PHDNR">#REF!</definedName>
    <definedName name="PHDR">#REF!</definedName>
    <definedName name="_xlnm.Print_Area" localSheetId="4">'Table A (AMC)  '!$A$1:$G$67</definedName>
    <definedName name="_xlnm.Print_Area" localSheetId="1">'Table A (Boulder)'!$A$1:$G$63</definedName>
    <definedName name="_xlnm.Print_Area" localSheetId="3">'Table A (Denver)'!$A$1:$G$63</definedName>
    <definedName name="_xlnm.Print_Area" localSheetId="2">'Table A (UCCS)  '!$A$1:$G$69</definedName>
    <definedName name="_xlnm.Print_Area" localSheetId="0">'Table A Consolidated'!$A$1:$G$68</definedName>
    <definedName name="_xlnm.Print_Titles" localSheetId="4">'Table A (AMC)  '!$1:$6</definedName>
    <definedName name="_xlnm.Print_Titles" localSheetId="1">'Table A (Boulder)'!$1:$6</definedName>
    <definedName name="_xlnm.Print_Titles" localSheetId="3">'Table A (Denver)'!$1:$6</definedName>
    <definedName name="_xlnm.Print_Titles" localSheetId="2">'Table A (UCCS)  '!$1:$6</definedName>
    <definedName name="_xlnm.Print_Titles" localSheetId="0">'Table A Consolidated'!$1:$6</definedName>
    <definedName name="QRY_FTETOTAL" localSheetId="1">#REF!</definedName>
    <definedName name="QRY_FTETOTAL" localSheetId="3">#REF!</definedName>
    <definedName name="QRY_FTETOTAL">#REF!</definedName>
    <definedName name="tuitinc">#REF!</definedName>
    <definedName name="what" localSheetId="1">#REF!</definedName>
    <definedName name="what" localSheetId="3">#REF!</definedName>
    <definedName name="what">#REF!</definedName>
    <definedName name="y2ret">#REF!</definedName>
    <definedName name="y3ret">#REF!</definedName>
    <definedName name="y4ret">#REF!</definedName>
    <definedName name="yr4ret_Txfr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D39" i="4" l="1"/>
  <c r="G18" i="1"/>
  <c r="D26" i="4" l="1"/>
  <c r="C18" i="6"/>
  <c r="D18" i="6"/>
  <c r="E18" i="6"/>
  <c r="F18" i="6"/>
  <c r="B18" i="6"/>
  <c r="G29" i="2"/>
  <c r="F55" i="6" l="1"/>
  <c r="F56" i="6"/>
  <c r="F54" i="6"/>
  <c r="C25" i="6"/>
  <c r="D25" i="6"/>
  <c r="B25" i="6"/>
  <c r="C24" i="6"/>
  <c r="D24" i="6"/>
  <c r="B24" i="6"/>
  <c r="F20" i="6"/>
  <c r="E20" i="6"/>
  <c r="C20" i="6"/>
  <c r="B20" i="6"/>
  <c r="G18" i="6"/>
  <c r="B17" i="6"/>
  <c r="C17" i="6"/>
  <c r="D17" i="6"/>
  <c r="E17" i="6"/>
  <c r="F17" i="6"/>
  <c r="F14" i="6"/>
  <c r="F15" i="6"/>
  <c r="F16" i="6"/>
  <c r="F10" i="6"/>
  <c r="F19" i="6" s="1"/>
  <c r="G61" i="5"/>
  <c r="F61" i="5"/>
  <c r="E61" i="5"/>
  <c r="D61" i="5"/>
  <c r="C61" i="5"/>
  <c r="B61" i="5"/>
  <c r="G60" i="5"/>
  <c r="G59" i="5"/>
  <c r="F57" i="5"/>
  <c r="E57" i="5"/>
  <c r="E62" i="5" s="1"/>
  <c r="D57" i="5"/>
  <c r="D62" i="5" s="1"/>
  <c r="C57" i="5"/>
  <c r="C62" i="5" s="1"/>
  <c r="B57" i="5"/>
  <c r="G56" i="5"/>
  <c r="G55" i="5"/>
  <c r="G54" i="5"/>
  <c r="G57" i="5" s="1"/>
  <c r="F51" i="5"/>
  <c r="E51" i="5"/>
  <c r="D51" i="5"/>
  <c r="C51" i="5"/>
  <c r="B51" i="5"/>
  <c r="G50" i="5"/>
  <c r="G49" i="5"/>
  <c r="G48" i="5"/>
  <c r="G47" i="5"/>
  <c r="G46" i="5"/>
  <c r="G45" i="5"/>
  <c r="G44" i="5"/>
  <c r="G43" i="5"/>
  <c r="G42" i="5"/>
  <c r="G41" i="5"/>
  <c r="G40" i="5"/>
  <c r="G51" i="5" s="1"/>
  <c r="G35" i="5"/>
  <c r="G34" i="5"/>
  <c r="G33" i="5"/>
  <c r="G31" i="5"/>
  <c r="G30" i="5"/>
  <c r="G29" i="5"/>
  <c r="G28" i="5"/>
  <c r="F27" i="5"/>
  <c r="E27" i="5"/>
  <c r="D27" i="5"/>
  <c r="C27" i="5"/>
  <c r="B27" i="5"/>
  <c r="G26" i="5"/>
  <c r="G25" i="5"/>
  <c r="G24" i="5"/>
  <c r="G27" i="5" s="1"/>
  <c r="G23" i="5"/>
  <c r="G22" i="5"/>
  <c r="G20" i="5"/>
  <c r="F19" i="5"/>
  <c r="E19" i="5"/>
  <c r="D19" i="5"/>
  <c r="C19" i="5"/>
  <c r="B19" i="5"/>
  <c r="G18" i="5"/>
  <c r="G19" i="5" s="1"/>
  <c r="G17" i="5"/>
  <c r="G16" i="5"/>
  <c r="G15" i="5"/>
  <c r="G14" i="5"/>
  <c r="G12" i="5"/>
  <c r="G11" i="5"/>
  <c r="G10" i="5"/>
  <c r="B62" i="5" l="1"/>
  <c r="B63" i="5" s="1"/>
  <c r="D36" i="5"/>
  <c r="E36" i="5"/>
  <c r="B36" i="5"/>
  <c r="C36" i="5"/>
  <c r="C63" i="5" s="1"/>
  <c r="F36" i="5"/>
  <c r="G36" i="5"/>
  <c r="G17" i="6"/>
  <c r="F62" i="5"/>
  <c r="F57" i="6"/>
  <c r="D63" i="5"/>
  <c r="E63" i="5"/>
  <c r="G62" i="5"/>
  <c r="G63" i="5" l="1"/>
  <c r="F63" i="5"/>
  <c r="F60" i="4"/>
  <c r="E60" i="4"/>
  <c r="D60" i="4"/>
  <c r="C60" i="4"/>
  <c r="B60" i="4"/>
  <c r="G59" i="4"/>
  <c r="G58" i="4"/>
  <c r="F56" i="4"/>
  <c r="F61" i="4" s="1"/>
  <c r="E56" i="4"/>
  <c r="D56" i="4"/>
  <c r="C56" i="4"/>
  <c r="B56" i="4"/>
  <c r="G55" i="4"/>
  <c r="G54" i="4"/>
  <c r="G53" i="4"/>
  <c r="G56" i="4" s="1"/>
  <c r="F50" i="4"/>
  <c r="E50" i="4"/>
  <c r="D50" i="4"/>
  <c r="C50" i="4"/>
  <c r="B50" i="4"/>
  <c r="G49" i="4"/>
  <c r="G48" i="4"/>
  <c r="G47" i="4"/>
  <c r="G46" i="4"/>
  <c r="G45" i="4"/>
  <c r="G44" i="4"/>
  <c r="G43" i="4"/>
  <c r="G42" i="4"/>
  <c r="G41" i="4"/>
  <c r="G40" i="4"/>
  <c r="G39" i="4"/>
  <c r="G34" i="4"/>
  <c r="G33" i="4"/>
  <c r="G31" i="4"/>
  <c r="G30" i="4"/>
  <c r="G29" i="4"/>
  <c r="G28" i="4"/>
  <c r="F27" i="4"/>
  <c r="E27" i="4"/>
  <c r="G26" i="4"/>
  <c r="C27" i="4"/>
  <c r="B27" i="4"/>
  <c r="B35" i="4" s="1"/>
  <c r="G25" i="4"/>
  <c r="G24" i="4"/>
  <c r="G23" i="4"/>
  <c r="G22" i="4"/>
  <c r="G20" i="4"/>
  <c r="F19" i="4"/>
  <c r="E19" i="4"/>
  <c r="D19" i="4"/>
  <c r="C19" i="4"/>
  <c r="B19" i="4"/>
  <c r="G18" i="4"/>
  <c r="G17" i="4"/>
  <c r="G16" i="4"/>
  <c r="G15" i="4"/>
  <c r="G14" i="4"/>
  <c r="G12" i="4"/>
  <c r="G11" i="4"/>
  <c r="G10" i="4"/>
  <c r="B61" i="4" l="1"/>
  <c r="B62" i="4"/>
  <c r="C35" i="4"/>
  <c r="C61" i="4"/>
  <c r="D61" i="4"/>
  <c r="G60" i="4"/>
  <c r="E61" i="4"/>
  <c r="G19" i="4"/>
  <c r="F35" i="4"/>
  <c r="F62" i="4" s="1"/>
  <c r="E35" i="4"/>
  <c r="E62" i="4" s="1"/>
  <c r="G50" i="4"/>
  <c r="G27" i="4"/>
  <c r="D27" i="4"/>
  <c r="D35" i="4" s="1"/>
  <c r="F61" i="2"/>
  <c r="E61" i="2"/>
  <c r="D61" i="2"/>
  <c r="C61" i="2"/>
  <c r="B61" i="2"/>
  <c r="G60" i="2"/>
  <c r="G59" i="2"/>
  <c r="G61" i="2" s="1"/>
  <c r="F56" i="2"/>
  <c r="E56" i="2"/>
  <c r="D56" i="2"/>
  <c r="C56" i="2"/>
  <c r="B56" i="2"/>
  <c r="G55" i="2"/>
  <c r="G54" i="2"/>
  <c r="G53" i="2"/>
  <c r="F49" i="2"/>
  <c r="E49" i="2"/>
  <c r="D49" i="2"/>
  <c r="C49" i="2"/>
  <c r="C62" i="2" s="1"/>
  <c r="B49" i="2"/>
  <c r="G48" i="2"/>
  <c r="G46" i="2"/>
  <c r="G45" i="2"/>
  <c r="G44" i="2"/>
  <c r="G43" i="2"/>
  <c r="G42" i="2"/>
  <c r="G41" i="2"/>
  <c r="G40" i="2"/>
  <c r="G39" i="2"/>
  <c r="G38" i="2"/>
  <c r="G49" i="2" s="1"/>
  <c r="F34" i="2"/>
  <c r="G33" i="2"/>
  <c r="G31" i="2"/>
  <c r="G28" i="2"/>
  <c r="G27" i="2"/>
  <c r="G26" i="2"/>
  <c r="F25" i="2"/>
  <c r="E25" i="2"/>
  <c r="D25" i="2"/>
  <c r="C25" i="2"/>
  <c r="B25" i="2"/>
  <c r="G24" i="2"/>
  <c r="G23" i="2"/>
  <c r="G22" i="2"/>
  <c r="G21" i="2"/>
  <c r="G19" i="2"/>
  <c r="F18" i="2"/>
  <c r="E18" i="2"/>
  <c r="E34" i="2" s="1"/>
  <c r="D18" i="2"/>
  <c r="C18" i="2"/>
  <c r="B18" i="2"/>
  <c r="G17" i="2"/>
  <c r="G16" i="2"/>
  <c r="G15" i="2"/>
  <c r="G14" i="2"/>
  <c r="G12" i="2"/>
  <c r="G11" i="2"/>
  <c r="G10" i="2"/>
  <c r="F60" i="1"/>
  <c r="F60" i="6" s="1"/>
  <c r="E60" i="1"/>
  <c r="D60" i="1"/>
  <c r="D60" i="6" s="1"/>
  <c r="C60" i="6"/>
  <c r="B60" i="6"/>
  <c r="F59" i="1"/>
  <c r="E59" i="1"/>
  <c r="D59" i="1"/>
  <c r="F57" i="1"/>
  <c r="E56" i="1"/>
  <c r="E56" i="6" s="1"/>
  <c r="D56" i="1"/>
  <c r="D56" i="6" s="1"/>
  <c r="C56" i="1"/>
  <c r="C56" i="6" s="1"/>
  <c r="B56" i="1"/>
  <c r="B56" i="6" s="1"/>
  <c r="E55" i="1"/>
  <c r="E55" i="6" s="1"/>
  <c r="D55" i="1"/>
  <c r="C55" i="1"/>
  <c r="B55" i="1"/>
  <c r="E54" i="1"/>
  <c r="E54" i="6" s="1"/>
  <c r="D54" i="1"/>
  <c r="C54" i="1"/>
  <c r="C54" i="6" s="1"/>
  <c r="B54" i="1"/>
  <c r="B54" i="6" s="1"/>
  <c r="F50" i="1"/>
  <c r="F50" i="6" s="1"/>
  <c r="E50" i="1"/>
  <c r="D50" i="1"/>
  <c r="D50" i="6" s="1"/>
  <c r="C50" i="6"/>
  <c r="B50" i="6"/>
  <c r="F49" i="1"/>
  <c r="E49" i="1"/>
  <c r="E49" i="6" s="1"/>
  <c r="D49" i="1"/>
  <c r="D49" i="6" s="1"/>
  <c r="C49" i="6"/>
  <c r="B49" i="6"/>
  <c r="F48" i="1"/>
  <c r="F48" i="6" s="1"/>
  <c r="E48" i="1"/>
  <c r="D48" i="1"/>
  <c r="D48" i="6" s="1"/>
  <c r="C48" i="6"/>
  <c r="B48" i="6"/>
  <c r="F47" i="1"/>
  <c r="E47" i="1"/>
  <c r="E47" i="6" s="1"/>
  <c r="D47" i="1"/>
  <c r="D47" i="6" s="1"/>
  <c r="C47" i="6"/>
  <c r="B47" i="6"/>
  <c r="F46" i="1"/>
  <c r="F46" i="6" s="1"/>
  <c r="E46" i="1"/>
  <c r="D46" i="1"/>
  <c r="D46" i="6" s="1"/>
  <c r="C46" i="6"/>
  <c r="B46" i="6"/>
  <c r="F45" i="1"/>
  <c r="E45" i="1"/>
  <c r="E45" i="6" s="1"/>
  <c r="D45" i="1"/>
  <c r="D45" i="6" s="1"/>
  <c r="C45" i="6"/>
  <c r="B45" i="6"/>
  <c r="F44" i="1"/>
  <c r="F44" i="6" s="1"/>
  <c r="E44" i="1"/>
  <c r="D44" i="1"/>
  <c r="D44" i="6" s="1"/>
  <c r="C44" i="6"/>
  <c r="B44" i="6"/>
  <c r="F43" i="1"/>
  <c r="E43" i="1"/>
  <c r="E43" i="6" s="1"/>
  <c r="D43" i="1"/>
  <c r="D43" i="6" s="1"/>
  <c r="C43" i="6"/>
  <c r="B43" i="6"/>
  <c r="F42" i="1"/>
  <c r="F42" i="6" s="1"/>
  <c r="E42" i="1"/>
  <c r="E42" i="6" s="1"/>
  <c r="D42" i="1"/>
  <c r="D42" i="6" s="1"/>
  <c r="C42" i="6"/>
  <c r="B42" i="6"/>
  <c r="F41" i="1"/>
  <c r="E41" i="1"/>
  <c r="D41" i="1"/>
  <c r="B41" i="6"/>
  <c r="F40" i="1"/>
  <c r="F40" i="6" s="1"/>
  <c r="E40" i="1"/>
  <c r="E40" i="6" s="1"/>
  <c r="D40" i="1"/>
  <c r="D40" i="6" s="1"/>
  <c r="C40" i="6"/>
  <c r="F35" i="1"/>
  <c r="F35" i="6" s="1"/>
  <c r="E35" i="1"/>
  <c r="D35" i="1"/>
  <c r="D35" i="6" s="1"/>
  <c r="C35" i="1"/>
  <c r="C35" i="6" s="1"/>
  <c r="B35" i="1"/>
  <c r="B35" i="6" s="1"/>
  <c r="F34" i="1"/>
  <c r="F34" i="6" s="1"/>
  <c r="E34" i="1"/>
  <c r="E34" i="6" s="1"/>
  <c r="D34" i="1"/>
  <c r="D34" i="6" s="1"/>
  <c r="C34" i="1"/>
  <c r="C34" i="6" s="1"/>
  <c r="B34" i="1"/>
  <c r="B34" i="6" s="1"/>
  <c r="F33" i="1"/>
  <c r="F33" i="6" s="1"/>
  <c r="E33" i="1"/>
  <c r="D33" i="1"/>
  <c r="D33" i="6" s="1"/>
  <c r="C33" i="1"/>
  <c r="C33" i="6" s="1"/>
  <c r="B33" i="1"/>
  <c r="B33" i="6" s="1"/>
  <c r="F31" i="1"/>
  <c r="F31" i="6" s="1"/>
  <c r="E31" i="1"/>
  <c r="E31" i="6" s="1"/>
  <c r="D31" i="1"/>
  <c r="D31" i="6" s="1"/>
  <c r="C31" i="1"/>
  <c r="C31" i="6" s="1"/>
  <c r="B31" i="1"/>
  <c r="B31" i="6" s="1"/>
  <c r="F30" i="1"/>
  <c r="F30" i="6" s="1"/>
  <c r="E30" i="1"/>
  <c r="D30" i="1"/>
  <c r="D30" i="6" s="1"/>
  <c r="C30" i="1"/>
  <c r="C30" i="6" s="1"/>
  <c r="B30" i="1"/>
  <c r="B30" i="6" s="1"/>
  <c r="F29" i="1"/>
  <c r="F29" i="6" s="1"/>
  <c r="E29" i="1"/>
  <c r="E29" i="6" s="1"/>
  <c r="D29" i="1"/>
  <c r="D29" i="6" s="1"/>
  <c r="C29" i="1"/>
  <c r="C29" i="6" s="1"/>
  <c r="B29" i="1"/>
  <c r="B29" i="6" s="1"/>
  <c r="F28" i="1"/>
  <c r="F28" i="6" s="1"/>
  <c r="E28" i="1"/>
  <c r="D28" i="1"/>
  <c r="D28" i="6" s="1"/>
  <c r="C28" i="6"/>
  <c r="B28" i="6"/>
  <c r="E26" i="1"/>
  <c r="D26" i="1"/>
  <c r="C26" i="1"/>
  <c r="C26" i="6" s="1"/>
  <c r="B26" i="6"/>
  <c r="E25" i="1"/>
  <c r="E25" i="6" s="1"/>
  <c r="G25" i="6" s="1"/>
  <c r="D25" i="1"/>
  <c r="C25" i="1"/>
  <c r="E24" i="1"/>
  <c r="E24" i="6" s="1"/>
  <c r="G24" i="6" s="1"/>
  <c r="D24" i="1"/>
  <c r="C24" i="1"/>
  <c r="F23" i="1"/>
  <c r="E23" i="1"/>
  <c r="D23" i="1"/>
  <c r="D23" i="6" s="1"/>
  <c r="C23" i="1"/>
  <c r="C23" i="6" s="1"/>
  <c r="B23" i="6"/>
  <c r="F22" i="1"/>
  <c r="F22" i="6" s="1"/>
  <c r="E22" i="1"/>
  <c r="E22" i="6" s="1"/>
  <c r="D22" i="1"/>
  <c r="C22" i="1"/>
  <c r="D20" i="1"/>
  <c r="G20" i="1" s="1"/>
  <c r="F19" i="1"/>
  <c r="G17" i="1"/>
  <c r="E16" i="1"/>
  <c r="E16" i="6" s="1"/>
  <c r="D16" i="1"/>
  <c r="C16" i="1"/>
  <c r="C16" i="6" s="1"/>
  <c r="B16" i="1"/>
  <c r="B16" i="6" s="1"/>
  <c r="E15" i="1"/>
  <c r="E15" i="6" s="1"/>
  <c r="D15" i="1"/>
  <c r="C15" i="1"/>
  <c r="C15" i="6" s="1"/>
  <c r="B15" i="1"/>
  <c r="B15" i="6" s="1"/>
  <c r="E14" i="1"/>
  <c r="D14" i="1"/>
  <c r="D14" i="6" s="1"/>
  <c r="C14" i="1"/>
  <c r="C14" i="6" s="1"/>
  <c r="B14" i="1"/>
  <c r="B14" i="6" s="1"/>
  <c r="E12" i="1"/>
  <c r="D12" i="1"/>
  <c r="C12" i="1"/>
  <c r="C12" i="6" s="1"/>
  <c r="B12" i="1"/>
  <c r="B12" i="6" s="1"/>
  <c r="E11" i="1"/>
  <c r="D11" i="1"/>
  <c r="C11" i="1"/>
  <c r="C11" i="6" s="1"/>
  <c r="B11" i="1"/>
  <c r="B11" i="6" s="1"/>
  <c r="E10" i="1"/>
  <c r="D10" i="1"/>
  <c r="C10" i="1"/>
  <c r="B10" i="1"/>
  <c r="G35" i="4" l="1"/>
  <c r="G61" i="4"/>
  <c r="C62" i="4"/>
  <c r="B62" i="2"/>
  <c r="B34" i="2"/>
  <c r="G56" i="6"/>
  <c r="D62" i="4"/>
  <c r="E57" i="6"/>
  <c r="G42" i="6"/>
  <c r="G24" i="1"/>
  <c r="G25" i="1"/>
  <c r="G29" i="6"/>
  <c r="G30" i="1"/>
  <c r="E30" i="6"/>
  <c r="G30" i="6" s="1"/>
  <c r="G44" i="1"/>
  <c r="E44" i="6"/>
  <c r="G44" i="6" s="1"/>
  <c r="B57" i="1"/>
  <c r="B55" i="6"/>
  <c r="B57" i="6" s="1"/>
  <c r="B61" i="1"/>
  <c r="B59" i="6"/>
  <c r="B61" i="6" s="1"/>
  <c r="B19" i="1"/>
  <c r="B10" i="6"/>
  <c r="B19" i="6" s="1"/>
  <c r="G22" i="1"/>
  <c r="D22" i="6"/>
  <c r="G22" i="6" s="1"/>
  <c r="G28" i="1"/>
  <c r="E28" i="6"/>
  <c r="G28" i="6" s="1"/>
  <c r="G40" i="6"/>
  <c r="C57" i="1"/>
  <c r="C55" i="6"/>
  <c r="C57" i="6" s="1"/>
  <c r="C61" i="1"/>
  <c r="C59" i="6"/>
  <c r="C61" i="6" s="1"/>
  <c r="G49" i="1"/>
  <c r="F49" i="6"/>
  <c r="G49" i="6" s="1"/>
  <c r="D57" i="1"/>
  <c r="D55" i="6"/>
  <c r="G55" i="6" s="1"/>
  <c r="G59" i="1"/>
  <c r="D59" i="6"/>
  <c r="C19" i="1"/>
  <c r="C10" i="6"/>
  <c r="C19" i="6" s="1"/>
  <c r="D19" i="1"/>
  <c r="D10" i="6"/>
  <c r="G16" i="1"/>
  <c r="D16" i="6"/>
  <c r="G16" i="6" s="1"/>
  <c r="G42" i="1"/>
  <c r="E61" i="1"/>
  <c r="E59" i="6"/>
  <c r="B27" i="1"/>
  <c r="B22" i="6"/>
  <c r="B27" i="6" s="1"/>
  <c r="C27" i="1"/>
  <c r="C22" i="6"/>
  <c r="C27" i="6" s="1"/>
  <c r="E19" i="1"/>
  <c r="E10" i="6"/>
  <c r="G31" i="6"/>
  <c r="G40" i="1"/>
  <c r="G47" i="1"/>
  <c r="F47" i="6"/>
  <c r="G47" i="6" s="1"/>
  <c r="G55" i="1"/>
  <c r="F61" i="1"/>
  <c r="F59" i="6"/>
  <c r="F61" i="6" s="1"/>
  <c r="G15" i="1"/>
  <c r="D15" i="6"/>
  <c r="G15" i="6" s="1"/>
  <c r="G33" i="1"/>
  <c r="E33" i="6"/>
  <c r="G33" i="6" s="1"/>
  <c r="G34" i="1"/>
  <c r="G34" i="6"/>
  <c r="G12" i="1"/>
  <c r="D12" i="6"/>
  <c r="G12" i="6" s="1"/>
  <c r="B51" i="1"/>
  <c r="B40" i="6"/>
  <c r="B51" i="6" s="1"/>
  <c r="C51" i="1"/>
  <c r="C41" i="6"/>
  <c r="C51" i="6" s="1"/>
  <c r="G45" i="1"/>
  <c r="F45" i="6"/>
  <c r="G45" i="6" s="1"/>
  <c r="G50" i="1"/>
  <c r="E50" i="6"/>
  <c r="G50" i="6" s="1"/>
  <c r="E26" i="6"/>
  <c r="G11" i="1"/>
  <c r="D11" i="6"/>
  <c r="G11" i="6" s="1"/>
  <c r="G23" i="1"/>
  <c r="E23" i="6"/>
  <c r="G31" i="1"/>
  <c r="D51" i="1"/>
  <c r="D41" i="6"/>
  <c r="D51" i="6" s="1"/>
  <c r="G14" i="1"/>
  <c r="E14" i="6"/>
  <c r="G14" i="6" s="1"/>
  <c r="D27" i="1"/>
  <c r="D20" i="6"/>
  <c r="F27" i="1"/>
  <c r="F36" i="1" s="1"/>
  <c r="F23" i="6"/>
  <c r="F27" i="6" s="1"/>
  <c r="G26" i="1"/>
  <c r="D26" i="6"/>
  <c r="G29" i="1"/>
  <c r="E51" i="1"/>
  <c r="E41" i="6"/>
  <c r="G43" i="1"/>
  <c r="F43" i="6"/>
  <c r="G43" i="6" s="1"/>
  <c r="G48" i="1"/>
  <c r="E48" i="6"/>
  <c r="G48" i="6" s="1"/>
  <c r="G60" i="1"/>
  <c r="G61" i="1" s="1"/>
  <c r="E60" i="6"/>
  <c r="G60" i="6" s="1"/>
  <c r="G35" i="1"/>
  <c r="E35" i="6"/>
  <c r="G35" i="6" s="1"/>
  <c r="G41" i="1"/>
  <c r="F41" i="6"/>
  <c r="G56" i="1"/>
  <c r="E27" i="1"/>
  <c r="G46" i="1"/>
  <c r="E46" i="6"/>
  <c r="G46" i="6" s="1"/>
  <c r="G54" i="1"/>
  <c r="D54" i="6"/>
  <c r="E57" i="1"/>
  <c r="D34" i="2"/>
  <c r="G56" i="2"/>
  <c r="C34" i="2"/>
  <c r="C63" i="2" s="1"/>
  <c r="G18" i="2"/>
  <c r="D62" i="2"/>
  <c r="D63" i="2" s="1"/>
  <c r="E62" i="2"/>
  <c r="E63" i="2" s="1"/>
  <c r="G25" i="2"/>
  <c r="F62" i="2"/>
  <c r="F63" i="2" s="1"/>
  <c r="G62" i="4"/>
  <c r="J35" i="4"/>
  <c r="I35" i="4"/>
  <c r="G62" i="2"/>
  <c r="G10" i="1"/>
  <c r="F51" i="1"/>
  <c r="D61" i="1"/>
  <c r="E19" i="6" l="1"/>
  <c r="D19" i="6"/>
  <c r="G10" i="6"/>
  <c r="G19" i="6" s="1"/>
  <c r="B63" i="2"/>
  <c r="B36" i="1"/>
  <c r="G57" i="1"/>
  <c r="B36" i="6"/>
  <c r="F62" i="1"/>
  <c r="F63" i="1" s="1"/>
  <c r="G34" i="2"/>
  <c r="G63" i="2" s="1"/>
  <c r="G27" i="1"/>
  <c r="C36" i="1"/>
  <c r="D36" i="1"/>
  <c r="C62" i="1"/>
  <c r="E27" i="6"/>
  <c r="E36" i="1"/>
  <c r="E62" i="1"/>
  <c r="F51" i="6"/>
  <c r="F62" i="6" s="1"/>
  <c r="G26" i="6"/>
  <c r="G51" i="1"/>
  <c r="G62" i="1" s="1"/>
  <c r="E51" i="6"/>
  <c r="F36" i="6"/>
  <c r="C62" i="6"/>
  <c r="B62" i="6"/>
  <c r="B62" i="1"/>
  <c r="B63" i="1" s="1"/>
  <c r="E61" i="6"/>
  <c r="G59" i="6"/>
  <c r="G61" i="6" s="1"/>
  <c r="D61" i="6"/>
  <c r="G20" i="6"/>
  <c r="D27" i="6"/>
  <c r="G23" i="6"/>
  <c r="G41" i="6"/>
  <c r="D62" i="1"/>
  <c r="G19" i="1"/>
  <c r="G54" i="6"/>
  <c r="G57" i="6" s="1"/>
  <c r="D57" i="6"/>
  <c r="C36" i="6"/>
  <c r="D62" i="6" l="1"/>
  <c r="E36" i="6"/>
  <c r="C63" i="1"/>
  <c r="D63" i="1"/>
  <c r="G36" i="1"/>
  <c r="D36" i="6"/>
  <c r="E62" i="6"/>
  <c r="E63" i="1"/>
  <c r="F63" i="6"/>
  <c r="B63" i="6"/>
  <c r="G51" i="6"/>
  <c r="G27" i="6"/>
  <c r="G36" i="6" l="1"/>
  <c r="G63" i="1"/>
  <c r="D63" i="6"/>
  <c r="G62" i="6"/>
  <c r="G63" i="6" s="1"/>
</calcChain>
</file>

<file path=xl/sharedStrings.xml><?xml version="1.0" encoding="utf-8"?>
<sst xmlns="http://schemas.openxmlformats.org/spreadsheetml/2006/main" count="345" uniqueCount="85">
  <si>
    <t>Table A:  FY 2023-24 Current Funds Budget</t>
  </si>
  <si>
    <t>University of Colorado</t>
  </si>
  <si>
    <t>UCCS</t>
  </si>
  <si>
    <t>Description</t>
  </si>
  <si>
    <t>FY 2022-23</t>
  </si>
  <si>
    <t>FY 2023-24</t>
  </si>
  <si>
    <t xml:space="preserve">Original Total Current Funds </t>
  </si>
  <si>
    <t xml:space="preserve">June Estimate Total Current Funds </t>
  </si>
  <si>
    <t>Education &amp; General Fund</t>
  </si>
  <si>
    <t>Auxiliary &amp; 
Self-Funded Activities</t>
  </si>
  <si>
    <t>Restricted Fund</t>
  </si>
  <si>
    <t>Total Current Funds Budget</t>
  </si>
  <si>
    <t>Revenues</t>
  </si>
  <si>
    <t>Student Tuition and Fees</t>
  </si>
  <si>
    <t xml:space="preserve">Resident Tuition </t>
  </si>
  <si>
    <t>Resident Tuition - COF</t>
  </si>
  <si>
    <t>UndergraduateTuition - Student Share</t>
  </si>
  <si>
    <t>Graduate</t>
  </si>
  <si>
    <t>Non-Resident Tuition</t>
  </si>
  <si>
    <t>Undergraduate</t>
  </si>
  <si>
    <t>Accountable Student fees</t>
  </si>
  <si>
    <t>Subtotal - Student Tuition and Fees</t>
  </si>
  <si>
    <t>Investment and Interest Income</t>
  </si>
  <si>
    <t>Grants and Contracts</t>
  </si>
  <si>
    <t>Federal Grants &amp; Contracts</t>
  </si>
  <si>
    <t>State and Local Grants &amp; Contracts</t>
  </si>
  <si>
    <r>
      <t>Tobacco Funding</t>
    </r>
    <r>
      <rPr>
        <sz val="11"/>
        <color theme="1"/>
        <rFont val="Calibri"/>
        <family val="2"/>
        <scheme val="minor"/>
      </rPr>
      <t xml:space="preserve"> &lt;1&gt;</t>
    </r>
  </si>
  <si>
    <r>
      <t>Marijuana Tax Cash Fund</t>
    </r>
    <r>
      <rPr>
        <sz val="11"/>
        <color theme="1"/>
        <rFont val="Calibri"/>
        <family val="2"/>
        <scheme val="minor"/>
      </rPr>
      <t xml:space="preserve"> &lt;2&gt;</t>
    </r>
  </si>
  <si>
    <r>
      <t xml:space="preserve">Fee for Service Contract </t>
    </r>
    <r>
      <rPr>
        <sz val="11"/>
        <color theme="1"/>
        <rFont val="Calibri"/>
        <family val="2"/>
        <scheme val="minor"/>
      </rPr>
      <t xml:space="preserve">&lt;3&gt; </t>
    </r>
  </si>
  <si>
    <t>Subtotal - Grants &amp; Contracts</t>
  </si>
  <si>
    <t>Private/other gifts, grants and contracts</t>
  </si>
  <si>
    <t>Sales &amp; Services of educational departments</t>
  </si>
  <si>
    <t>Auxiliary Operating Revenues</t>
  </si>
  <si>
    <t>Health Services</t>
  </si>
  <si>
    <t>Indirect Cost Reimbursement</t>
  </si>
  <si>
    <t>Denver AHEC Library Funding</t>
  </si>
  <si>
    <t>Other Sources</t>
  </si>
  <si>
    <t>TOTAL REVENUES</t>
  </si>
  <si>
    <t>Expenditures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</si>
  <si>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</si>
  <si>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</si>
  <si>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</si>
  <si>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</si>
  <si>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</si>
  <si>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</si>
  <si>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Operations of Plant</t>
  </si>
  <si>
    <t>Scholarships &amp; Fellowships</t>
  </si>
  <si>
    <t>Other</t>
  </si>
  <si>
    <t>TOTAL EXPENDITURES</t>
  </si>
  <si>
    <t>Transfers Between Funds</t>
  </si>
  <si>
    <t>Mandatory Transfers</t>
  </si>
  <si>
    <t>Subtotal -- Mandatory Transfers</t>
  </si>
  <si>
    <t>Voluntary Transfers &amp; Other</t>
  </si>
  <si>
    <t>Restricted receipts to be expended in future years</t>
  </si>
  <si>
    <t>Subtotal Voluntary Transfers</t>
  </si>
  <si>
    <t>TOTAL EXPENDITURES &amp; TRANSFERS</t>
  </si>
  <si>
    <t>Over/(Under)</t>
  </si>
  <si>
    <t>Boulder Campus</t>
  </si>
  <si>
    <t>Other Tuition - Continuing Education</t>
  </si>
  <si>
    <t>Student Fees</t>
  </si>
  <si>
    <t>Tobacco Funding</t>
  </si>
  <si>
    <t xml:space="preserve">Fee for Service Contract </t>
  </si>
  <si>
    <t>Anschutz Medical Campus</t>
  </si>
  <si>
    <t>&lt;1&gt;   Of this FY 2023-24 Tobacco Funding amount, $1,905,089 is for tobacco-related in-state Cancer Research at the CU Anschutz Medical Campus.</t>
  </si>
  <si>
    <t>&lt;2&gt;   Of this FY 2023-24 Marijuana Tax Cash Fund amount:
         $4,250,000 is for the expansion of the Medication-Assisted Treatment Pilot Program and Public Awareness Campaign and items in the Behavioral Health Recovery Act (SB21-137)
         $1,000,000  is for the School of Public Health for the Regulation of Marijuana for Safe Consumption (HB 21-1317)</t>
  </si>
  <si>
    <t>Denver Campus</t>
  </si>
  <si>
    <t>Consolidated</t>
  </si>
  <si>
    <t>Undergraduate Tuition - Student Share</t>
  </si>
  <si>
    <t>Accountable Student Fees</t>
  </si>
  <si>
    <r>
      <t>Tobacco Funding</t>
    </r>
    <r>
      <rPr>
        <sz val="12"/>
        <color theme="1"/>
        <rFont val="Calibri"/>
        <family val="2"/>
        <scheme val="minor"/>
      </rPr>
      <t xml:space="preserve"> &lt;1&gt;</t>
    </r>
  </si>
  <si>
    <r>
      <t>Marijuana Tax Cash Fund</t>
    </r>
    <r>
      <rPr>
        <sz val="12"/>
        <color theme="1"/>
        <rFont val="Calibri"/>
        <family val="2"/>
        <scheme val="minor"/>
      </rPr>
      <t xml:space="preserve"> &lt;2&gt;</t>
    </r>
  </si>
  <si>
    <r>
      <t xml:space="preserve">Fee for Service Contract </t>
    </r>
    <r>
      <rPr>
        <sz val="12"/>
        <color theme="1"/>
        <rFont val="Calibri"/>
        <family val="2"/>
        <scheme val="minor"/>
      </rPr>
      <t>&lt;3&gt; &lt;4&gt;</t>
    </r>
  </si>
  <si>
    <t>&lt;2&gt;   Of this FY 2023-24 Marijuana Tax Cash Fund amount:
         $4,250,000 is for the expansion of the Medication-Assisted Treatment Pilot Program and Public Awareness Campaign and items in the Behavioral Health Recovery Act (SB 21-137)
         $1,000,000  is for the School of Public Health for the Regulation of Marijuana for Safe Consumption (HB 21-1317)</t>
  </si>
  <si>
    <t>&lt;3&gt;  Of this FY 2023-24 Fee for Service Contract amount:
        $500,000 is for the Alzheimer's Disease Treatment and Research Center (SB 14-211, COF FFS 23-18-304)
        $485,000 is for the Rural Health (SB 22-172)
        $239,778 is for the Educator Workforce (SB 21-185, COF FFS 23-18-308)
        $784,269 is for Access to Healthcare for Older Coloradoans (SB 23-031, COF FFS 23-18-308)</t>
  </si>
  <si>
    <r>
      <t>&lt;4&gt;  Of this FY 2023-24 Fee for Service Contract amount, $102,269,325 is for Specialty Education Programs identified for the CU Anschutz Medical Campus  (COF FFS 23-18-304).   
        Of this Specialty Education Programs amount,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$11,858,968 may be from CU Medicine for the purpose of fee-for-service replacement, including replacement due to HB 20-1385 (Enhanced FMAP).
        See FY 2023-24 Long Bill - SB 23-214, Footnote 33a, for more detail on the Colorado Department of Higher Education transfers to the Colorado Department of Health Care 
        Policy and Financing.</t>
    </r>
  </si>
  <si>
    <t>Auxiliary Operating Expenditures</t>
  </si>
  <si>
    <t>Educational &amp; General</t>
  </si>
  <si>
    <t>Principal and Interest</t>
  </si>
  <si>
    <t>Renewals &amp; Replacements</t>
  </si>
  <si>
    <t>Matching Funds/Other</t>
  </si>
  <si>
    <t>Other Revenues</t>
  </si>
  <si>
    <r>
      <t>Tobacco Funding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&lt;1&gt;</t>
    </r>
  </si>
  <si>
    <r>
      <t>Marijuana Tax Cash Fund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&lt;2&gt;</t>
    </r>
  </si>
  <si>
    <r>
      <t xml:space="preserve">Fee for Service Contract </t>
    </r>
    <r>
      <rPr>
        <sz val="10"/>
        <color theme="1"/>
        <rFont val="Arial"/>
        <family val="2"/>
      </rPr>
      <t xml:space="preserve">&lt;3&gt; </t>
    </r>
    <r>
      <rPr>
        <sz val="10"/>
        <rFont val="Arial"/>
        <family val="2"/>
      </rPr>
      <t>&lt;4&gt;</t>
    </r>
  </si>
  <si>
    <r>
      <t>&lt;4&gt;  Of this FY 2023-24 Fee for Service Contract amount, $102,269,325 is for Specialty Education Programs identified for the CU Anschutz Medical Campus  (COF FFS 23-18-304).   
        Of this Specialty Education Programs amount,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$11,858,968 may be from CU Medicine for the purpose of fee-for-service replacement, including replacement due to HB 20-1385 (Enhanced FMAP).
        See FY 2023-24 Long Bill - SB 23-214, Footnote 33a, for more detail on the Colorado Department of Higher Education transfers to the Colorado Department of Health Care 
        Policy and Financing.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</si>
</sst>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_);[Red]\([$$-409]#,##0\)"/>
    <numFmt numFmtId="165" formatCode="&quot;$&quot;#,##0"/>
    <numFmt numFmtId="166" formatCode="[$$-409]#,##0.0000_);[Red]\([$$-409]#,##0.0000\)"/>
    <numFmt numFmtId="167" formatCode="[$$-409]#,##0"/>
    <numFmt numFmtId="168" formatCode="[$$-409]#,##0.00_);[Red]\([$$-409]#,##0.00\)"/>
    <numFmt numFmtId="170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color theme="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2"/>
      <color theme="1"/>
      <name val="Arial"/>
      <family val="2"/>
    </font>
    <font>
      <b/>
      <i/>
      <sz val="12"/>
      <color rgb="FFFF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0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299">
    <xf numFmtId="0" fontId="0" fillId="0" borderId="0" xfId="0"/>
    <xf numFmtId="164" fontId="4" fillId="0" borderId="0" xfId="2" applyNumberFormat="1" applyFont="1"/>
    <xf numFmtId="164" fontId="3" fillId="2" borderId="6" xfId="2" applyNumberFormat="1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Alignment="1">
      <alignment horizontal="center"/>
    </xf>
    <xf numFmtId="164" fontId="6" fillId="0" borderId="10" xfId="2" applyNumberFormat="1" applyFont="1" applyBorder="1" applyAlignment="1">
      <alignment horizontal="left" vertical="center"/>
    </xf>
    <xf numFmtId="164" fontId="3" fillId="0" borderId="0" xfId="2" applyNumberFormat="1" applyFont="1"/>
    <xf numFmtId="0" fontId="7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164" fontId="8" fillId="0" borderId="0" xfId="2" applyNumberFormat="1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4" fillId="0" borderId="0" xfId="2" applyFont="1"/>
    <xf numFmtId="0" fontId="2" fillId="0" borderId="0" xfId="2" applyAlignment="1">
      <alignment vertical="center" wrapText="1"/>
    </xf>
    <xf numFmtId="164" fontId="2" fillId="0" borderId="0" xfId="2" applyNumberFormat="1" applyAlignment="1">
      <alignment vertical="center" wrapText="1"/>
    </xf>
    <xf numFmtId="164" fontId="12" fillId="0" borderId="0" xfId="0" applyNumberFormat="1" applyFont="1" applyAlignment="1">
      <alignment vertical="center" wrapText="1"/>
    </xf>
    <xf numFmtId="168" fontId="3" fillId="2" borderId="6" xfId="2" applyNumberFormat="1" applyFont="1" applyFill="1" applyBorder="1" applyAlignment="1">
      <alignment horizontal="center" vertical="center" wrapText="1"/>
    </xf>
    <xf numFmtId="168" fontId="3" fillId="2" borderId="2" xfId="2" applyNumberFormat="1" applyFont="1" applyFill="1" applyBorder="1" applyAlignment="1">
      <alignment horizontal="center" vertical="center" wrapText="1"/>
    </xf>
    <xf numFmtId="168" fontId="3" fillId="2" borderId="4" xfId="2" applyNumberFormat="1" applyFont="1" applyFill="1" applyBorder="1" applyAlignment="1">
      <alignment horizontal="center" vertical="center" wrapText="1"/>
    </xf>
    <xf numFmtId="168" fontId="8" fillId="0" borderId="0" xfId="2" applyNumberFormat="1" applyFont="1" applyAlignment="1">
      <alignment vertical="center" wrapText="1"/>
    </xf>
    <xf numFmtId="168" fontId="7" fillId="0" borderId="0" xfId="2" applyNumberFormat="1" applyFont="1" applyAlignment="1">
      <alignment horizontal="left" vertical="center" wrapText="1"/>
    </xf>
    <xf numFmtId="168" fontId="7" fillId="0" borderId="0" xfId="2" applyNumberFormat="1" applyFont="1" applyAlignment="1">
      <alignment vertical="center"/>
    </xf>
    <xf numFmtId="168" fontId="2" fillId="0" borderId="0" xfId="2" applyNumberFormat="1" applyAlignment="1">
      <alignment vertical="center" wrapText="1"/>
    </xf>
    <xf numFmtId="164" fontId="4" fillId="0" borderId="10" xfId="2" applyNumberFormat="1" applyFont="1" applyBorder="1" applyAlignment="1">
      <alignment horizontal="left" vertical="center" indent="1"/>
    </xf>
    <xf numFmtId="164" fontId="4" fillId="0" borderId="10" xfId="2" applyNumberFormat="1" applyFont="1" applyBorder="1" applyAlignment="1">
      <alignment horizontal="left" vertical="center"/>
    </xf>
    <xf numFmtId="0" fontId="3" fillId="0" borderId="0" xfId="2" applyFont="1" applyAlignment="1">
      <alignment horizontal="centerContinuous" vertical="center"/>
    </xf>
    <xf numFmtId="0" fontId="13" fillId="0" borderId="0" xfId="2" applyFont="1" applyAlignment="1">
      <alignment horizontal="centerContinuous" vertical="center"/>
    </xf>
    <xf numFmtId="0" fontId="4" fillId="0" borderId="0" xfId="2" applyFont="1" applyAlignment="1">
      <alignment vertical="center"/>
    </xf>
    <xf numFmtId="168" fontId="3" fillId="0" borderId="0" xfId="2" applyNumberFormat="1" applyFont="1" applyAlignment="1">
      <alignment horizontal="centerContinuous" vertical="center"/>
    </xf>
    <xf numFmtId="164" fontId="3" fillId="0" borderId="7" xfId="2" applyNumberFormat="1" applyFont="1" applyBorder="1" applyAlignment="1">
      <alignment vertical="center"/>
    </xf>
    <xf numFmtId="164" fontId="4" fillId="0" borderId="7" xfId="2" applyNumberFormat="1" applyFont="1" applyBorder="1" applyAlignment="1">
      <alignment vertical="center"/>
    </xf>
    <xf numFmtId="165" fontId="4" fillId="0" borderId="7" xfId="4" applyNumberFormat="1" applyFont="1" applyBorder="1" applyAlignment="1">
      <alignment vertical="center"/>
    </xf>
    <xf numFmtId="164" fontId="4" fillId="0" borderId="7" xfId="2" applyNumberFormat="1" applyFont="1" applyBorder="1" applyAlignment="1">
      <alignment horizontal="left" vertical="center"/>
    </xf>
    <xf numFmtId="5" fontId="4" fillId="0" borderId="7" xfId="4" applyNumberFormat="1" applyFont="1" applyBorder="1" applyAlignment="1">
      <alignment vertical="center"/>
    </xf>
    <xf numFmtId="5" fontId="4" fillId="0" borderId="7" xfId="4" applyNumberFormat="1" applyFont="1" applyFill="1" applyBorder="1" applyAlignment="1">
      <alignment vertical="center" wrapText="1"/>
    </xf>
    <xf numFmtId="5" fontId="4" fillId="0" borderId="0" xfId="4" applyNumberFormat="1" applyFont="1" applyFill="1" applyBorder="1" applyAlignment="1">
      <alignment vertical="center" wrapText="1"/>
    </xf>
    <xf numFmtId="5" fontId="4" fillId="0" borderId="10" xfId="4" applyNumberFormat="1" applyFont="1" applyFill="1" applyBorder="1" applyAlignment="1">
      <alignment vertical="center" wrapText="1"/>
    </xf>
    <xf numFmtId="164" fontId="4" fillId="0" borderId="11" xfId="2" applyNumberFormat="1" applyFont="1" applyBorder="1" applyAlignment="1">
      <alignment horizontal="left" vertical="center"/>
    </xf>
    <xf numFmtId="164" fontId="3" fillId="0" borderId="12" xfId="2" applyNumberFormat="1" applyFont="1" applyBorder="1" applyAlignment="1">
      <alignment horizontal="right" vertical="center"/>
    </xf>
    <xf numFmtId="5" fontId="3" fillId="0" borderId="13" xfId="4" applyNumberFormat="1" applyFont="1" applyFill="1" applyBorder="1" applyAlignment="1">
      <alignment vertical="center" wrapText="1"/>
    </xf>
    <xf numFmtId="5" fontId="3" fillId="0" borderId="12" xfId="4" applyNumberFormat="1" applyFont="1" applyBorder="1" applyAlignment="1">
      <alignment vertical="center" wrapText="1"/>
    </xf>
    <xf numFmtId="5" fontId="3" fillId="0" borderId="14" xfId="4" applyNumberFormat="1" applyFont="1" applyBorder="1" applyAlignment="1">
      <alignment vertical="center" wrapText="1"/>
    </xf>
    <xf numFmtId="164" fontId="3" fillId="0" borderId="18" xfId="2" applyNumberFormat="1" applyFont="1" applyBorder="1" applyAlignment="1">
      <alignment vertical="center"/>
    </xf>
    <xf numFmtId="5" fontId="3" fillId="0" borderId="18" xfId="4" applyNumberFormat="1" applyFont="1" applyBorder="1" applyAlignment="1">
      <alignment vertical="center" wrapText="1"/>
    </xf>
    <xf numFmtId="5" fontId="3" fillId="0" borderId="20" xfId="4" applyNumberFormat="1" applyFont="1" applyFill="1" applyBorder="1" applyAlignment="1">
      <alignment vertical="center" wrapText="1"/>
    </xf>
    <xf numFmtId="5" fontId="3" fillId="0" borderId="20" xfId="4" applyNumberFormat="1" applyFont="1" applyBorder="1" applyAlignment="1">
      <alignment vertical="center" wrapText="1"/>
    </xf>
    <xf numFmtId="5" fontId="3" fillId="0" borderId="21" xfId="4" applyNumberFormat="1" applyFont="1" applyBorder="1" applyAlignment="1">
      <alignment vertical="center" wrapText="1"/>
    </xf>
    <xf numFmtId="5" fontId="4" fillId="0" borderId="7" xfId="4" applyNumberFormat="1" applyFont="1" applyBorder="1" applyAlignment="1">
      <alignment vertical="center" wrapText="1"/>
    </xf>
    <xf numFmtId="5" fontId="4" fillId="0" borderId="0" xfId="4" applyNumberFormat="1" applyFont="1" applyBorder="1" applyAlignment="1">
      <alignment vertical="center" wrapText="1"/>
    </xf>
    <xf numFmtId="5" fontId="4" fillId="0" borderId="10" xfId="4" applyNumberFormat="1" applyFont="1" applyBorder="1" applyAlignment="1">
      <alignment vertical="center" wrapText="1"/>
    </xf>
    <xf numFmtId="5" fontId="4" fillId="0" borderId="7" xfId="4" applyNumberFormat="1" applyFont="1" applyFill="1" applyBorder="1" applyAlignment="1">
      <alignment vertical="center"/>
    </xf>
    <xf numFmtId="5" fontId="3" fillId="0" borderId="18" xfId="4" applyNumberFormat="1" applyFont="1" applyFill="1" applyBorder="1" applyAlignment="1">
      <alignment vertical="center" wrapText="1"/>
    </xf>
    <xf numFmtId="164" fontId="4" fillId="0" borderId="22" xfId="2" applyNumberFormat="1" applyFont="1" applyBorder="1" applyAlignment="1">
      <alignment horizontal="left" vertical="center"/>
    </xf>
    <xf numFmtId="5" fontId="4" fillId="0" borderId="19" xfId="4" applyNumberFormat="1" applyFont="1" applyFill="1" applyBorder="1" applyAlignment="1">
      <alignment vertical="center" wrapText="1"/>
    </xf>
    <xf numFmtId="164" fontId="4" fillId="0" borderId="12" xfId="2" applyNumberFormat="1" applyFont="1" applyBorder="1" applyAlignment="1">
      <alignment horizontal="right" vertical="center"/>
    </xf>
    <xf numFmtId="5" fontId="4" fillId="0" borderId="12" xfId="4" applyNumberFormat="1" applyFont="1" applyFill="1" applyBorder="1" applyAlignment="1">
      <alignment vertical="center" wrapText="1"/>
    </xf>
    <xf numFmtId="5" fontId="4" fillId="0" borderId="13" xfId="4" applyNumberFormat="1" applyFont="1" applyBorder="1" applyAlignment="1">
      <alignment vertical="center" wrapText="1"/>
    </xf>
    <xf numFmtId="164" fontId="4" fillId="0" borderId="23" xfId="2" applyNumberFormat="1" applyFont="1" applyBorder="1" applyAlignment="1">
      <alignment horizontal="right" vertical="center"/>
    </xf>
    <xf numFmtId="5" fontId="4" fillId="0" borderId="24" xfId="4" applyNumberFormat="1" applyFont="1" applyBorder="1" applyAlignment="1">
      <alignment vertical="center" wrapText="1"/>
    </xf>
    <xf numFmtId="165" fontId="4" fillId="0" borderId="5" xfId="4" applyNumberFormat="1" applyFont="1" applyFill="1" applyBorder="1" applyAlignment="1">
      <alignment vertical="center"/>
    </xf>
    <xf numFmtId="164" fontId="4" fillId="0" borderId="0" xfId="2" applyNumberFormat="1" applyFont="1" applyAlignment="1">
      <alignment vertical="center"/>
    </xf>
    <xf numFmtId="0" fontId="5" fillId="0" borderId="0" xfId="2" applyFont="1" applyAlignment="1">
      <alignment horizontal="centerContinuous" vertical="center"/>
    </xf>
    <xf numFmtId="164" fontId="3" fillId="0" borderId="0" xfId="2" applyNumberFormat="1" applyFont="1" applyAlignment="1">
      <alignment horizontal="center" vertical="center"/>
    </xf>
    <xf numFmtId="164" fontId="4" fillId="0" borderId="1" xfId="2" applyNumberFormat="1" applyFont="1" applyBorder="1" applyAlignment="1">
      <alignment vertical="center" wrapText="1"/>
    </xf>
    <xf numFmtId="164" fontId="4" fillId="0" borderId="8" xfId="2" applyNumberFormat="1" applyFont="1" applyBorder="1" applyAlignment="1">
      <alignment vertical="center" wrapText="1"/>
    </xf>
    <xf numFmtId="164" fontId="4" fillId="0" borderId="9" xfId="2" applyNumberFormat="1" applyFont="1" applyBorder="1" applyAlignment="1">
      <alignment vertical="center" wrapText="1"/>
    </xf>
    <xf numFmtId="10" fontId="4" fillId="0" borderId="0" xfId="3" applyNumberFormat="1" applyFont="1" applyAlignment="1">
      <alignment vertical="center"/>
    </xf>
    <xf numFmtId="164" fontId="4" fillId="0" borderId="7" xfId="2" applyNumberFormat="1" applyFont="1" applyBorder="1" applyAlignment="1">
      <alignment vertical="center" wrapText="1"/>
    </xf>
    <xf numFmtId="164" fontId="4" fillId="0" borderId="0" xfId="2" applyNumberFormat="1" applyFont="1" applyAlignment="1">
      <alignment vertical="center" wrapText="1"/>
    </xf>
    <xf numFmtId="164" fontId="4" fillId="0" borderId="10" xfId="2" applyNumberFormat="1" applyFont="1" applyBorder="1" applyAlignment="1">
      <alignment vertical="center" wrapText="1"/>
    </xf>
    <xf numFmtId="165" fontId="4" fillId="0" borderId="7" xfId="4" applyNumberFormat="1" applyFont="1" applyFill="1" applyBorder="1" applyAlignment="1">
      <alignment vertical="center" wrapText="1"/>
    </xf>
    <xf numFmtId="165" fontId="4" fillId="0" borderId="0" xfId="4" applyNumberFormat="1" applyFont="1" applyFill="1" applyBorder="1" applyAlignment="1">
      <alignment vertical="center" wrapText="1"/>
    </xf>
    <xf numFmtId="165" fontId="4" fillId="0" borderId="10" xfId="4" applyNumberFormat="1" applyFont="1" applyFill="1" applyBorder="1" applyAlignment="1">
      <alignment vertical="center" wrapText="1"/>
    </xf>
    <xf numFmtId="166" fontId="4" fillId="0" borderId="0" xfId="2" applyNumberFormat="1" applyFont="1" applyAlignment="1">
      <alignment vertical="center"/>
    </xf>
    <xf numFmtId="164" fontId="3" fillId="0" borderId="0" xfId="2" applyNumberFormat="1" applyFont="1" applyAlignment="1">
      <alignment vertical="center"/>
    </xf>
    <xf numFmtId="5" fontId="4" fillId="0" borderId="17" xfId="4" applyNumberFormat="1" applyFont="1" applyFill="1" applyBorder="1" applyAlignment="1">
      <alignment vertical="center" wrapText="1"/>
    </xf>
    <xf numFmtId="5" fontId="3" fillId="0" borderId="19" xfId="4" applyNumberFormat="1" applyFont="1" applyBorder="1" applyAlignment="1">
      <alignment vertical="center" wrapText="1"/>
    </xf>
    <xf numFmtId="5" fontId="4" fillId="0" borderId="16" xfId="4" applyNumberFormat="1" applyFont="1" applyFill="1" applyBorder="1" applyAlignment="1">
      <alignment vertical="center" wrapText="1"/>
    </xf>
    <xf numFmtId="5" fontId="3" fillId="0" borderId="19" xfId="4" applyNumberFormat="1" applyFont="1" applyFill="1" applyBorder="1" applyAlignment="1">
      <alignment vertical="center" wrapText="1"/>
    </xf>
    <xf numFmtId="170" fontId="4" fillId="0" borderId="0" xfId="1" applyNumberFormat="1" applyFont="1" applyAlignment="1">
      <alignment vertical="center"/>
    </xf>
    <xf numFmtId="165" fontId="4" fillId="0" borderId="5" xfId="4" applyNumberFormat="1" applyFont="1" applyBorder="1" applyAlignment="1">
      <alignment vertical="center" wrapText="1"/>
    </xf>
    <xf numFmtId="164" fontId="7" fillId="0" borderId="0" xfId="2" applyNumberFormat="1" applyFont="1" applyAlignment="1">
      <alignment horizontal="left" vertical="center"/>
    </xf>
    <xf numFmtId="164" fontId="8" fillId="0" borderId="0" xfId="2" applyNumberFormat="1" applyFont="1" applyAlignment="1">
      <alignment horizontal="left" vertical="center" wrapText="1"/>
    </xf>
    <xf numFmtId="0" fontId="9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164" fontId="5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vertical="center" wrapText="1"/>
    </xf>
    <xf numFmtId="165" fontId="4" fillId="0" borderId="12" xfId="4" applyNumberFormat="1" applyFont="1" applyFill="1" applyBorder="1" applyAlignment="1">
      <alignment vertical="center"/>
    </xf>
    <xf numFmtId="0" fontId="3" fillId="0" borderId="28" xfId="2" applyFont="1" applyBorder="1" applyAlignment="1">
      <alignment vertical="center"/>
    </xf>
    <xf numFmtId="164" fontId="4" fillId="0" borderId="0" xfId="2" applyNumberFormat="1" applyFont="1" applyAlignment="1">
      <alignment horizontal="left" vertical="center" indent="1"/>
    </xf>
    <xf numFmtId="164" fontId="14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left" vertical="center" wrapText="1" indent="1"/>
    </xf>
    <xf numFmtId="0" fontId="4" fillId="0" borderId="0" xfId="2" applyFont="1" applyAlignment="1">
      <alignment vertical="center" wrapText="1"/>
    </xf>
    <xf numFmtId="6" fontId="4" fillId="0" borderId="0" xfId="2" applyNumberFormat="1" applyFont="1" applyAlignment="1">
      <alignment vertical="center" wrapText="1"/>
    </xf>
    <xf numFmtId="5" fontId="4" fillId="0" borderId="0" xfId="4" applyNumberFormat="1" applyFont="1" applyBorder="1" applyAlignment="1">
      <alignment vertical="center"/>
    </xf>
    <xf numFmtId="5" fontId="4" fillId="0" borderId="32" xfId="4" applyNumberFormat="1" applyFont="1" applyBorder="1" applyAlignment="1">
      <alignment vertical="center"/>
    </xf>
    <xf numFmtId="165" fontId="3" fillId="0" borderId="12" xfId="4" applyNumberFormat="1" applyFont="1" applyBorder="1" applyAlignment="1">
      <alignment vertical="center"/>
    </xf>
    <xf numFmtId="165" fontId="3" fillId="0" borderId="13" xfId="4" applyNumberFormat="1" applyFont="1" applyFill="1" applyBorder="1" applyAlignment="1">
      <alignment vertical="center" wrapText="1"/>
    </xf>
    <xf numFmtId="165" fontId="3" fillId="0" borderId="12" xfId="4" applyNumberFormat="1" applyFont="1" applyBorder="1" applyAlignment="1">
      <alignment vertical="center" wrapText="1"/>
    </xf>
    <xf numFmtId="5" fontId="4" fillId="0" borderId="33" xfId="4" applyNumberFormat="1" applyFont="1" applyBorder="1" applyAlignment="1">
      <alignment vertical="center"/>
    </xf>
    <xf numFmtId="5" fontId="4" fillId="0" borderId="16" xfId="4" applyNumberFormat="1" applyFont="1" applyBorder="1" applyAlignment="1">
      <alignment vertical="center"/>
    </xf>
    <xf numFmtId="5" fontId="4" fillId="0" borderId="17" xfId="4" applyNumberFormat="1" applyFont="1" applyBorder="1" applyAlignment="1">
      <alignment vertical="center"/>
    </xf>
    <xf numFmtId="165" fontId="3" fillId="0" borderId="18" xfId="4" applyNumberFormat="1" applyFont="1" applyBorder="1" applyAlignment="1">
      <alignment vertical="center"/>
    </xf>
    <xf numFmtId="165" fontId="3" fillId="0" borderId="18" xfId="4" applyNumberFormat="1" applyFont="1" applyBorder="1" applyAlignment="1">
      <alignment vertical="center" wrapText="1"/>
    </xf>
    <xf numFmtId="165" fontId="4" fillId="0" borderId="7" xfId="4" applyNumberFormat="1" applyFont="1" applyBorder="1" applyAlignment="1">
      <alignment vertical="center" wrapText="1"/>
    </xf>
    <xf numFmtId="5" fontId="4" fillId="0" borderId="7" xfId="1" applyNumberFormat="1" applyFont="1" applyBorder="1" applyAlignment="1">
      <alignment vertical="center" wrapText="1"/>
    </xf>
    <xf numFmtId="5" fontId="4" fillId="0" borderId="35" xfId="1" applyNumberFormat="1" applyFont="1" applyBorder="1" applyAlignment="1">
      <alignment vertical="center" wrapText="1"/>
    </xf>
    <xf numFmtId="5" fontId="4" fillId="0" borderId="0" xfId="1" applyNumberFormat="1" applyFont="1" applyBorder="1" applyAlignment="1">
      <alignment vertical="center" wrapText="1"/>
    </xf>
    <xf numFmtId="165" fontId="3" fillId="0" borderId="7" xfId="4" applyNumberFormat="1" applyFont="1" applyBorder="1" applyAlignment="1">
      <alignment vertical="center"/>
    </xf>
    <xf numFmtId="165" fontId="4" fillId="0" borderId="7" xfId="4" applyNumberFormat="1" applyFont="1" applyFill="1" applyBorder="1" applyAlignment="1">
      <alignment vertical="center"/>
    </xf>
    <xf numFmtId="5" fontId="4" fillId="0" borderId="0" xfId="4" applyNumberFormat="1" applyFont="1" applyFill="1" applyBorder="1" applyAlignment="1">
      <alignment vertical="center"/>
    </xf>
    <xf numFmtId="5" fontId="4" fillId="0" borderId="16" xfId="4" applyNumberFormat="1" applyFont="1" applyFill="1" applyBorder="1" applyAlignment="1">
      <alignment vertical="center"/>
    </xf>
    <xf numFmtId="5" fontId="4" fillId="0" borderId="17" xfId="4" applyNumberFormat="1" applyFont="1" applyFill="1" applyBorder="1" applyAlignment="1">
      <alignment vertical="center"/>
    </xf>
    <xf numFmtId="165" fontId="3" fillId="0" borderId="18" xfId="4" applyNumberFormat="1" applyFont="1" applyFill="1" applyBorder="1" applyAlignment="1">
      <alignment vertical="center"/>
    </xf>
    <xf numFmtId="165" fontId="3" fillId="0" borderId="18" xfId="4" applyNumberFormat="1" applyFont="1" applyFill="1" applyBorder="1" applyAlignment="1">
      <alignment vertical="center" wrapText="1"/>
    </xf>
    <xf numFmtId="165" fontId="3" fillId="0" borderId="7" xfId="4" applyNumberFormat="1" applyFont="1" applyFill="1" applyBorder="1" applyAlignment="1">
      <alignment vertical="center"/>
    </xf>
    <xf numFmtId="5" fontId="4" fillId="0" borderId="22" xfId="4" applyNumberFormat="1" applyFont="1" applyFill="1" applyBorder="1" applyAlignment="1">
      <alignment vertical="center"/>
    </xf>
    <xf numFmtId="5" fontId="4" fillId="0" borderId="19" xfId="4" applyNumberFormat="1" applyFont="1" applyFill="1" applyBorder="1" applyAlignment="1">
      <alignment vertical="center"/>
    </xf>
    <xf numFmtId="165" fontId="4" fillId="0" borderId="12" xfId="4" applyNumberFormat="1" applyFont="1" applyFill="1" applyBorder="1" applyAlignment="1">
      <alignment vertical="center" wrapText="1"/>
    </xf>
    <xf numFmtId="5" fontId="4" fillId="0" borderId="15" xfId="4" applyNumberFormat="1" applyFont="1" applyFill="1" applyBorder="1" applyAlignment="1">
      <alignment vertical="center"/>
    </xf>
    <xf numFmtId="5" fontId="4" fillId="0" borderId="34" xfId="4" applyNumberFormat="1" applyFont="1" applyFill="1" applyBorder="1" applyAlignment="1">
      <alignment vertical="center"/>
    </xf>
    <xf numFmtId="165" fontId="4" fillId="0" borderId="23" xfId="4" applyNumberFormat="1" applyFont="1" applyFill="1" applyBorder="1" applyAlignment="1">
      <alignment vertical="center"/>
    </xf>
    <xf numFmtId="165" fontId="4" fillId="0" borderId="23" xfId="4" applyNumberFormat="1" applyFont="1" applyFill="1" applyBorder="1" applyAlignment="1">
      <alignment vertical="center" wrapText="1"/>
    </xf>
    <xf numFmtId="5" fontId="4" fillId="0" borderId="5" xfId="4" applyNumberFormat="1" applyFont="1" applyFill="1" applyBorder="1" applyAlignment="1">
      <alignment vertical="center" wrapText="1"/>
    </xf>
    <xf numFmtId="5" fontId="4" fillId="0" borderId="27" xfId="4" applyNumberFormat="1" applyFont="1" applyBorder="1" applyAlignment="1">
      <alignment vertical="center" wrapText="1"/>
    </xf>
    <xf numFmtId="5" fontId="4" fillId="0" borderId="28" xfId="4" applyNumberFormat="1" applyFont="1" applyBorder="1" applyAlignment="1">
      <alignment vertical="center" wrapText="1"/>
    </xf>
    <xf numFmtId="164" fontId="4" fillId="0" borderId="7" xfId="2" applyNumberFormat="1" applyFont="1" applyBorder="1" applyAlignment="1">
      <alignment horizontal="left" vertical="center" indent="1"/>
    </xf>
    <xf numFmtId="0" fontId="4" fillId="0" borderId="10" xfId="2" applyFont="1" applyBorder="1" applyAlignment="1">
      <alignment horizontal="left" vertical="center" indent="1"/>
    </xf>
    <xf numFmtId="164" fontId="6" fillId="0" borderId="7" xfId="2" applyNumberFormat="1" applyFont="1" applyBorder="1" applyAlignment="1">
      <alignment vertical="center"/>
    </xf>
    <xf numFmtId="9" fontId="4" fillId="0" borderId="0" xfId="1" applyFont="1" applyAlignment="1">
      <alignment vertical="center"/>
    </xf>
    <xf numFmtId="10" fontId="4" fillId="0" borderId="0" xfId="5" applyFont="1" applyAlignment="1">
      <alignment vertical="center"/>
    </xf>
    <xf numFmtId="168" fontId="7" fillId="0" borderId="0" xfId="2" applyNumberFormat="1" applyFont="1" applyAlignment="1">
      <alignment horizontal="left" vertical="center"/>
    </xf>
    <xf numFmtId="168" fontId="8" fillId="0" borderId="0" xfId="2" applyNumberFormat="1" applyFont="1" applyAlignment="1">
      <alignment horizontal="left" vertical="center" wrapText="1"/>
    </xf>
    <xf numFmtId="168" fontId="4" fillId="0" borderId="0" xfId="2" applyNumberFormat="1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70" fontId="9" fillId="0" borderId="0" xfId="1" applyNumberFormat="1" applyFont="1" applyFill="1" applyBorder="1" applyAlignment="1">
      <alignment vertical="center"/>
    </xf>
    <xf numFmtId="164" fontId="11" fillId="0" borderId="0" xfId="0" applyNumberFormat="1" applyFont="1" applyAlignment="1">
      <alignment vertical="center"/>
    </xf>
    <xf numFmtId="167" fontId="11" fillId="0" borderId="0" xfId="0" applyNumberFormat="1" applyFont="1" applyAlignment="1">
      <alignment vertical="center" wrapText="1"/>
    </xf>
    <xf numFmtId="164" fontId="4" fillId="0" borderId="16" xfId="2" applyNumberFormat="1" applyFont="1" applyBorder="1" applyAlignment="1">
      <alignment horizontal="left" vertical="center" indent="1"/>
    </xf>
    <xf numFmtId="164" fontId="6" fillId="0" borderId="10" xfId="2" applyNumberFormat="1" applyFont="1" applyBorder="1" applyAlignment="1">
      <alignment vertical="center"/>
    </xf>
    <xf numFmtId="0" fontId="3" fillId="3" borderId="28" xfId="2" applyFont="1" applyFill="1" applyBorder="1" applyAlignment="1">
      <alignment vertical="center"/>
    </xf>
    <xf numFmtId="164" fontId="3" fillId="3" borderId="7" xfId="2" applyNumberFormat="1" applyFont="1" applyFill="1" applyBorder="1" applyAlignment="1">
      <alignment vertical="center"/>
    </xf>
    <xf numFmtId="168" fontId="4" fillId="3" borderId="1" xfId="2" applyNumberFormat="1" applyFont="1" applyFill="1" applyBorder="1" applyAlignment="1">
      <alignment vertical="center" wrapText="1"/>
    </xf>
    <xf numFmtId="168" fontId="4" fillId="3" borderId="8" xfId="2" applyNumberFormat="1" applyFont="1" applyFill="1" applyBorder="1" applyAlignment="1">
      <alignment vertical="center" wrapText="1"/>
    </xf>
    <xf numFmtId="168" fontId="4" fillId="3" borderId="9" xfId="2" applyNumberFormat="1" applyFont="1" applyFill="1" applyBorder="1" applyAlignment="1">
      <alignment vertical="center" wrapText="1"/>
    </xf>
    <xf numFmtId="164" fontId="4" fillId="3" borderId="7" xfId="2" applyNumberFormat="1" applyFont="1" applyFill="1" applyBorder="1" applyAlignment="1">
      <alignment vertical="center"/>
    </xf>
    <xf numFmtId="168" fontId="4" fillId="3" borderId="7" xfId="2" applyNumberFormat="1" applyFont="1" applyFill="1" applyBorder="1" applyAlignment="1">
      <alignment vertical="center" wrapText="1"/>
    </xf>
    <xf numFmtId="168" fontId="4" fillId="3" borderId="0" xfId="2" applyNumberFormat="1" applyFont="1" applyFill="1" applyAlignment="1">
      <alignment vertical="center" wrapText="1"/>
    </xf>
    <xf numFmtId="168" fontId="4" fillId="3" borderId="10" xfId="2" applyNumberFormat="1" applyFont="1" applyFill="1" applyBorder="1" applyAlignment="1">
      <alignment vertical="center" wrapText="1"/>
    </xf>
    <xf numFmtId="164" fontId="6" fillId="3" borderId="10" xfId="2" applyNumberFormat="1" applyFont="1" applyFill="1" applyBorder="1" applyAlignment="1">
      <alignment horizontal="left" vertical="center"/>
    </xf>
    <xf numFmtId="165" fontId="4" fillId="3" borderId="7" xfId="4" applyNumberFormat="1" applyFont="1" applyFill="1" applyBorder="1" applyAlignment="1">
      <alignment vertical="center"/>
    </xf>
    <xf numFmtId="168" fontId="4" fillId="3" borderId="7" xfId="4" applyNumberFormat="1" applyFont="1" applyFill="1" applyBorder="1" applyAlignment="1">
      <alignment vertical="center" wrapText="1"/>
    </xf>
    <xf numFmtId="168" fontId="4" fillId="3" borderId="0" xfId="4" applyNumberFormat="1" applyFont="1" applyFill="1" applyBorder="1" applyAlignment="1">
      <alignment vertical="center" wrapText="1"/>
    </xf>
    <xf numFmtId="168" fontId="4" fillId="3" borderId="10" xfId="4" applyNumberFormat="1" applyFont="1" applyFill="1" applyBorder="1" applyAlignment="1">
      <alignment vertical="center" wrapText="1"/>
    </xf>
    <xf numFmtId="164" fontId="4" fillId="3" borderId="7" xfId="2" applyNumberFormat="1" applyFont="1" applyFill="1" applyBorder="1" applyAlignment="1">
      <alignment horizontal="left" vertical="center" indent="1"/>
    </xf>
    <xf numFmtId="5" fontId="4" fillId="3" borderId="7" xfId="4" applyNumberFormat="1" applyFont="1" applyFill="1" applyBorder="1" applyAlignment="1">
      <alignment vertical="center"/>
    </xf>
    <xf numFmtId="5" fontId="4" fillId="3" borderId="7" xfId="4" applyNumberFormat="1" applyFont="1" applyFill="1" applyBorder="1" applyAlignment="1">
      <alignment vertical="center" wrapText="1"/>
    </xf>
    <xf numFmtId="5" fontId="4" fillId="3" borderId="0" xfId="4" applyNumberFormat="1" applyFont="1" applyFill="1" applyBorder="1" applyAlignment="1">
      <alignment vertical="center" wrapText="1"/>
    </xf>
    <xf numFmtId="5" fontId="4" fillId="3" borderId="10" xfId="4" applyNumberFormat="1" applyFont="1" applyFill="1" applyBorder="1" applyAlignment="1">
      <alignment vertical="center" wrapText="1"/>
    </xf>
    <xf numFmtId="164" fontId="4" fillId="3" borderId="10" xfId="2" applyNumberFormat="1" applyFont="1" applyFill="1" applyBorder="1" applyAlignment="1">
      <alignment horizontal="left" vertical="center" indent="1"/>
    </xf>
    <xf numFmtId="0" fontId="4" fillId="3" borderId="10" xfId="2" applyFont="1" applyFill="1" applyBorder="1" applyAlignment="1">
      <alignment horizontal="left" vertical="center" indent="1"/>
    </xf>
    <xf numFmtId="164" fontId="4" fillId="3" borderId="7" xfId="2" applyNumberFormat="1" applyFont="1" applyFill="1" applyBorder="1" applyAlignment="1">
      <alignment horizontal="left" vertical="center"/>
    </xf>
    <xf numFmtId="164" fontId="4" fillId="3" borderId="10" xfId="2" applyNumberFormat="1" applyFont="1" applyFill="1" applyBorder="1" applyAlignment="1">
      <alignment horizontal="left" vertical="center"/>
    </xf>
    <xf numFmtId="164" fontId="4" fillId="3" borderId="11" xfId="2" applyNumberFormat="1" applyFont="1" applyFill="1" applyBorder="1" applyAlignment="1">
      <alignment horizontal="left" vertical="center"/>
    </xf>
    <xf numFmtId="164" fontId="3" fillId="3" borderId="12" xfId="2" applyNumberFormat="1" applyFont="1" applyFill="1" applyBorder="1" applyAlignment="1">
      <alignment horizontal="right" vertical="center"/>
    </xf>
    <xf numFmtId="5" fontId="3" fillId="3" borderId="12" xfId="4" applyNumberFormat="1" applyFont="1" applyFill="1" applyBorder="1" applyAlignment="1">
      <alignment vertical="center"/>
    </xf>
    <xf numFmtId="5" fontId="3" fillId="3" borderId="13" xfId="4" applyNumberFormat="1" applyFont="1" applyFill="1" applyBorder="1" applyAlignment="1">
      <alignment vertical="center" wrapText="1"/>
    </xf>
    <xf numFmtId="5" fontId="3" fillId="3" borderId="12" xfId="4" applyNumberFormat="1" applyFont="1" applyFill="1" applyBorder="1" applyAlignment="1">
      <alignment vertical="center" wrapText="1"/>
    </xf>
    <xf numFmtId="5" fontId="3" fillId="3" borderId="14" xfId="4" applyNumberFormat="1" applyFont="1" applyFill="1" applyBorder="1" applyAlignment="1">
      <alignment vertical="center" wrapText="1"/>
    </xf>
    <xf numFmtId="5" fontId="3" fillId="3" borderId="15" xfId="4" applyNumberFormat="1" applyFont="1" applyFill="1" applyBorder="1" applyAlignment="1">
      <alignment vertical="center" wrapText="1"/>
    </xf>
    <xf numFmtId="164" fontId="6" fillId="3" borderId="7" xfId="2" applyNumberFormat="1" applyFont="1" applyFill="1" applyBorder="1" applyAlignment="1">
      <alignment vertical="center"/>
    </xf>
    <xf numFmtId="164" fontId="6" fillId="3" borderId="10" xfId="2" applyNumberFormat="1" applyFont="1" applyFill="1" applyBorder="1" applyAlignment="1">
      <alignment vertical="center"/>
    </xf>
    <xf numFmtId="164" fontId="4" fillId="3" borderId="16" xfId="2" applyNumberFormat="1" applyFont="1" applyFill="1" applyBorder="1" applyAlignment="1">
      <alignment horizontal="left" vertical="center" indent="1"/>
    </xf>
    <xf numFmtId="164" fontId="3" fillId="3" borderId="18" xfId="2" applyNumberFormat="1" applyFont="1" applyFill="1" applyBorder="1" applyAlignment="1">
      <alignment vertical="center"/>
    </xf>
    <xf numFmtId="5" fontId="3" fillId="3" borderId="18" xfId="4" applyNumberFormat="1" applyFont="1" applyFill="1" applyBorder="1" applyAlignment="1">
      <alignment vertical="center"/>
    </xf>
    <xf numFmtId="5" fontId="3" fillId="3" borderId="18" xfId="4" applyNumberFormat="1" applyFont="1" applyFill="1" applyBorder="1" applyAlignment="1">
      <alignment vertical="center" wrapText="1"/>
    </xf>
    <xf numFmtId="5" fontId="3" fillId="3" borderId="20" xfId="4" applyNumberFormat="1" applyFont="1" applyFill="1" applyBorder="1" applyAlignment="1">
      <alignment vertical="center" wrapText="1"/>
    </xf>
    <xf numFmtId="5" fontId="3" fillId="3" borderId="21" xfId="4" applyNumberFormat="1" applyFont="1" applyFill="1" applyBorder="1" applyAlignment="1">
      <alignment vertical="center" wrapText="1"/>
    </xf>
    <xf numFmtId="5" fontId="3" fillId="3" borderId="7" xfId="4" applyNumberFormat="1" applyFont="1" applyFill="1" applyBorder="1" applyAlignment="1">
      <alignment vertical="center"/>
    </xf>
    <xf numFmtId="5" fontId="3" fillId="3" borderId="31" xfId="4" applyNumberFormat="1" applyFont="1" applyFill="1" applyBorder="1" applyAlignment="1">
      <alignment vertical="center" wrapText="1"/>
    </xf>
    <xf numFmtId="164" fontId="4" fillId="3" borderId="22" xfId="2" applyNumberFormat="1" applyFont="1" applyFill="1" applyBorder="1" applyAlignment="1">
      <alignment horizontal="left" vertical="center"/>
    </xf>
    <xf numFmtId="5" fontId="4" fillId="3" borderId="19" xfId="4" applyNumberFormat="1" applyFont="1" applyFill="1" applyBorder="1" applyAlignment="1">
      <alignment vertical="center" wrapText="1"/>
    </xf>
    <xf numFmtId="164" fontId="4" fillId="3" borderId="12" xfId="2" applyNumberFormat="1" applyFont="1" applyFill="1" applyBorder="1" applyAlignment="1">
      <alignment horizontal="right" vertical="center"/>
    </xf>
    <xf numFmtId="5" fontId="4" fillId="3" borderId="12" xfId="4" applyNumberFormat="1" applyFont="1" applyFill="1" applyBorder="1" applyAlignment="1">
      <alignment vertical="center"/>
    </xf>
    <xf numFmtId="5" fontId="4" fillId="3" borderId="12" xfId="4" applyNumberFormat="1" applyFont="1" applyFill="1" applyBorder="1" applyAlignment="1">
      <alignment vertical="center" wrapText="1"/>
    </xf>
    <xf numFmtId="5" fontId="4" fillId="3" borderId="14" xfId="4" applyNumberFormat="1" applyFont="1" applyFill="1" applyBorder="1" applyAlignment="1">
      <alignment vertical="center" wrapText="1"/>
    </xf>
    <xf numFmtId="5" fontId="4" fillId="3" borderId="13" xfId="4" applyNumberFormat="1" applyFont="1" applyFill="1" applyBorder="1" applyAlignment="1">
      <alignment vertical="center" wrapText="1"/>
    </xf>
    <xf numFmtId="164" fontId="4" fillId="3" borderId="23" xfId="2" applyNumberFormat="1" applyFont="1" applyFill="1" applyBorder="1" applyAlignment="1">
      <alignment horizontal="right" vertical="center"/>
    </xf>
    <xf numFmtId="5" fontId="4" fillId="3" borderId="23" xfId="4" applyNumberFormat="1" applyFont="1" applyFill="1" applyBorder="1" applyAlignment="1">
      <alignment vertical="center"/>
    </xf>
    <xf numFmtId="5" fontId="4" fillId="3" borderId="23" xfId="4" applyNumberFormat="1" applyFont="1" applyFill="1" applyBorder="1" applyAlignment="1">
      <alignment vertical="center" wrapText="1"/>
    </xf>
    <xf numFmtId="5" fontId="4" fillId="3" borderId="29" xfId="4" applyNumberFormat="1" applyFont="1" applyFill="1" applyBorder="1" applyAlignment="1">
      <alignment vertical="center" wrapText="1"/>
    </xf>
    <xf numFmtId="5" fontId="4" fillId="3" borderId="24" xfId="4" applyNumberFormat="1" applyFont="1" applyFill="1" applyBorder="1" applyAlignment="1">
      <alignment vertical="center" wrapText="1"/>
    </xf>
    <xf numFmtId="164" fontId="3" fillId="3" borderId="22" xfId="2" applyNumberFormat="1" applyFont="1" applyFill="1" applyBorder="1" applyAlignment="1">
      <alignment vertical="center"/>
    </xf>
    <xf numFmtId="165" fontId="3" fillId="3" borderId="22" xfId="4" applyNumberFormat="1" applyFont="1" applyFill="1" applyBorder="1" applyAlignment="1">
      <alignment vertical="center"/>
    </xf>
    <xf numFmtId="164" fontId="3" fillId="3" borderId="22" xfId="4" applyNumberFormat="1" applyFont="1" applyFill="1" applyBorder="1" applyAlignment="1">
      <alignment vertical="center" wrapText="1"/>
    </xf>
    <xf numFmtId="164" fontId="3" fillId="3" borderId="25" xfId="4" applyNumberFormat="1" applyFont="1" applyFill="1" applyBorder="1" applyAlignment="1">
      <alignment vertical="center" wrapText="1"/>
    </xf>
    <xf numFmtId="164" fontId="3" fillId="3" borderId="19" xfId="4" applyNumberFormat="1" applyFont="1" applyFill="1" applyBorder="1" applyAlignment="1">
      <alignment vertical="center" wrapText="1"/>
    </xf>
    <xf numFmtId="164" fontId="3" fillId="3" borderId="21" xfId="4" applyNumberFormat="1" applyFont="1" applyFill="1" applyBorder="1" applyAlignment="1">
      <alignment vertical="center" wrapText="1"/>
    </xf>
    <xf numFmtId="0" fontId="3" fillId="3" borderId="6" xfId="2" applyFont="1" applyFill="1" applyBorder="1" applyAlignment="1">
      <alignment vertical="center"/>
    </xf>
    <xf numFmtId="165" fontId="4" fillId="3" borderId="5" xfId="4" applyNumberFormat="1" applyFont="1" applyFill="1" applyBorder="1" applyAlignment="1">
      <alignment vertical="center"/>
    </xf>
    <xf numFmtId="164" fontId="4" fillId="3" borderId="5" xfId="4" applyNumberFormat="1" applyFont="1" applyFill="1" applyBorder="1" applyAlignment="1">
      <alignment vertical="center" wrapText="1"/>
    </xf>
    <xf numFmtId="164" fontId="4" fillId="3" borderId="26" xfId="4" applyNumberFormat="1" applyFont="1" applyFill="1" applyBorder="1" applyAlignment="1">
      <alignment vertical="center" wrapText="1"/>
    </xf>
    <xf numFmtId="164" fontId="4" fillId="3" borderId="27" xfId="4" applyNumberFormat="1" applyFont="1" applyFill="1" applyBorder="1" applyAlignment="1">
      <alignment vertical="center" wrapText="1"/>
    </xf>
    <xf numFmtId="164" fontId="4" fillId="3" borderId="28" xfId="4" applyNumberFormat="1" applyFont="1" applyFill="1" applyBorder="1" applyAlignment="1">
      <alignment vertical="center" wrapText="1"/>
    </xf>
    <xf numFmtId="5" fontId="4" fillId="3" borderId="10" xfId="4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vertical="center"/>
    </xf>
    <xf numFmtId="164" fontId="9" fillId="3" borderId="10" xfId="0" applyNumberFormat="1" applyFont="1" applyFill="1" applyBorder="1" applyAlignment="1">
      <alignment vertical="center"/>
    </xf>
    <xf numFmtId="164" fontId="11" fillId="3" borderId="10" xfId="0" applyNumberFormat="1" applyFont="1" applyFill="1" applyBorder="1" applyAlignment="1">
      <alignment vertical="center" wrapText="1"/>
    </xf>
    <xf numFmtId="164" fontId="11" fillId="3" borderId="7" xfId="0" applyNumberFormat="1" applyFont="1" applyFill="1" applyBorder="1" applyAlignment="1">
      <alignment vertical="center" wrapText="1"/>
    </xf>
    <xf numFmtId="164" fontId="11" fillId="3" borderId="0" xfId="0" applyNumberFormat="1" applyFont="1" applyFill="1" applyAlignment="1">
      <alignment vertical="center" wrapText="1"/>
    </xf>
    <xf numFmtId="164" fontId="11" fillId="3" borderId="9" xfId="0" applyNumberFormat="1" applyFont="1" applyFill="1" applyBorder="1" applyAlignment="1">
      <alignment vertical="center" wrapText="1"/>
    </xf>
    <xf numFmtId="165" fontId="11" fillId="3" borderId="10" xfId="0" applyNumberFormat="1" applyFont="1" applyFill="1" applyBorder="1" applyAlignment="1">
      <alignment vertical="center"/>
    </xf>
    <xf numFmtId="165" fontId="11" fillId="3" borderId="10" xfId="0" applyNumberFormat="1" applyFont="1" applyFill="1" applyBorder="1" applyAlignment="1">
      <alignment vertical="center" wrapText="1"/>
    </xf>
    <xf numFmtId="165" fontId="11" fillId="3" borderId="7" xfId="0" applyNumberFormat="1" applyFont="1" applyFill="1" applyBorder="1" applyAlignment="1">
      <alignment vertical="center" wrapText="1"/>
    </xf>
    <xf numFmtId="165" fontId="11" fillId="3" borderId="0" xfId="0" applyNumberFormat="1" applyFont="1" applyFill="1" applyAlignment="1">
      <alignment vertical="center" wrapText="1"/>
    </xf>
    <xf numFmtId="164" fontId="9" fillId="3" borderId="12" xfId="0" applyNumberFormat="1" applyFont="1" applyFill="1" applyBorder="1" applyAlignment="1">
      <alignment horizontal="right" vertical="center"/>
    </xf>
    <xf numFmtId="165" fontId="9" fillId="3" borderId="13" xfId="0" applyNumberFormat="1" applyFont="1" applyFill="1" applyBorder="1" applyAlignment="1">
      <alignment vertical="center"/>
    </xf>
    <xf numFmtId="165" fontId="9" fillId="3" borderId="12" xfId="0" applyNumberFormat="1" applyFont="1" applyFill="1" applyBorder="1" applyAlignment="1">
      <alignment vertical="center"/>
    </xf>
    <xf numFmtId="165" fontId="9" fillId="3" borderId="14" xfId="0" applyNumberFormat="1" applyFont="1" applyFill="1" applyBorder="1" applyAlignment="1">
      <alignment vertical="center"/>
    </xf>
    <xf numFmtId="164" fontId="11" fillId="3" borderId="7" xfId="0" applyNumberFormat="1" applyFont="1" applyFill="1" applyBorder="1" applyAlignment="1">
      <alignment vertical="center"/>
    </xf>
    <xf numFmtId="164" fontId="16" fillId="3" borderId="7" xfId="0" applyNumberFormat="1" applyFont="1" applyFill="1" applyBorder="1" applyAlignment="1">
      <alignment vertical="center"/>
    </xf>
    <xf numFmtId="164" fontId="11" fillId="3" borderId="7" xfId="0" applyNumberFormat="1" applyFont="1" applyFill="1" applyBorder="1" applyAlignment="1">
      <alignment horizontal="left" vertical="center" indent="1"/>
    </xf>
    <xf numFmtId="164" fontId="11" fillId="3" borderId="10" xfId="0" applyNumberFormat="1" applyFont="1" applyFill="1" applyBorder="1" applyAlignment="1">
      <alignment horizontal="left" vertical="center" indent="1"/>
    </xf>
    <xf numFmtId="164" fontId="11" fillId="3" borderId="16" xfId="0" applyNumberFormat="1" applyFont="1" applyFill="1" applyBorder="1" applyAlignment="1">
      <alignment horizontal="left" vertical="center" indent="1"/>
    </xf>
    <xf numFmtId="164" fontId="9" fillId="3" borderId="18" xfId="0" applyNumberFormat="1" applyFont="1" applyFill="1" applyBorder="1" applyAlignment="1">
      <alignment vertical="center"/>
    </xf>
    <xf numFmtId="165" fontId="9" fillId="3" borderId="21" xfId="0" applyNumberFormat="1" applyFont="1" applyFill="1" applyBorder="1" applyAlignment="1">
      <alignment vertical="center"/>
    </xf>
    <xf numFmtId="165" fontId="9" fillId="3" borderId="18" xfId="0" applyNumberFormat="1" applyFont="1" applyFill="1" applyBorder="1" applyAlignment="1">
      <alignment vertical="center"/>
    </xf>
    <xf numFmtId="165" fontId="9" fillId="3" borderId="20" xfId="0" applyNumberFormat="1" applyFont="1" applyFill="1" applyBorder="1" applyAlignment="1">
      <alignment vertical="center"/>
    </xf>
    <xf numFmtId="165" fontId="9" fillId="3" borderId="10" xfId="0" applyNumberFormat="1" applyFont="1" applyFill="1" applyBorder="1" applyAlignment="1">
      <alignment vertical="center"/>
    </xf>
    <xf numFmtId="164" fontId="11" fillId="3" borderId="7" xfId="0" applyNumberFormat="1" applyFont="1" applyFill="1" applyBorder="1" applyAlignment="1">
      <alignment horizontal="left" vertical="center"/>
    </xf>
    <xf numFmtId="164" fontId="11" fillId="3" borderId="22" xfId="0" applyNumberFormat="1" applyFont="1" applyFill="1" applyBorder="1" applyAlignment="1">
      <alignment horizontal="left" vertical="center"/>
    </xf>
    <xf numFmtId="164" fontId="11" fillId="3" borderId="12" xfId="0" applyNumberFormat="1" applyFont="1" applyFill="1" applyBorder="1" applyAlignment="1">
      <alignment horizontal="right" vertical="center"/>
    </xf>
    <xf numFmtId="164" fontId="11" fillId="3" borderId="23" xfId="0" applyNumberFormat="1" applyFont="1" applyFill="1" applyBorder="1" applyAlignment="1">
      <alignment horizontal="right" vertical="center"/>
    </xf>
    <xf numFmtId="165" fontId="9" fillId="3" borderId="24" xfId="0" applyNumberFormat="1" applyFont="1" applyFill="1" applyBorder="1" applyAlignment="1">
      <alignment vertical="center"/>
    </xf>
    <xf numFmtId="165" fontId="9" fillId="3" borderId="23" xfId="0" applyNumberFormat="1" applyFont="1" applyFill="1" applyBorder="1" applyAlignment="1">
      <alignment vertical="center"/>
    </xf>
    <xf numFmtId="165" fontId="9" fillId="3" borderId="29" xfId="0" applyNumberFormat="1" applyFont="1" applyFill="1" applyBorder="1" applyAlignment="1">
      <alignment vertical="center"/>
    </xf>
    <xf numFmtId="164" fontId="9" fillId="3" borderId="22" xfId="0" applyNumberFormat="1" applyFont="1" applyFill="1" applyBorder="1" applyAlignment="1">
      <alignment vertical="center"/>
    </xf>
    <xf numFmtId="165" fontId="9" fillId="3" borderId="11" xfId="0" applyNumberFormat="1" applyFont="1" applyFill="1" applyBorder="1" applyAlignment="1">
      <alignment vertical="center"/>
    </xf>
    <xf numFmtId="165" fontId="9" fillId="3" borderId="22" xfId="0" applyNumberFormat="1" applyFont="1" applyFill="1" applyBorder="1" applyAlignment="1">
      <alignment vertical="center"/>
    </xf>
    <xf numFmtId="165" fontId="9" fillId="3" borderId="19" xfId="0" applyNumberFormat="1" applyFont="1" applyFill="1" applyBorder="1" applyAlignment="1">
      <alignment vertical="center"/>
    </xf>
    <xf numFmtId="164" fontId="11" fillId="3" borderId="5" xfId="0" applyNumberFormat="1" applyFont="1" applyFill="1" applyBorder="1" applyAlignment="1">
      <alignment vertical="center"/>
    </xf>
    <xf numFmtId="165" fontId="11" fillId="3" borderId="5" xfId="4" applyNumberFormat="1" applyFont="1" applyFill="1" applyBorder="1" applyAlignment="1">
      <alignment vertical="center"/>
    </xf>
    <xf numFmtId="165" fontId="11" fillId="3" borderId="27" xfId="4" applyNumberFormat="1" applyFont="1" applyFill="1" applyBorder="1" applyAlignment="1">
      <alignment vertical="center"/>
    </xf>
    <xf numFmtId="165" fontId="11" fillId="3" borderId="30" xfId="4" applyNumberFormat="1" applyFont="1" applyFill="1" applyBorder="1" applyAlignment="1">
      <alignment vertical="center"/>
    </xf>
    <xf numFmtId="164" fontId="4" fillId="3" borderId="1" xfId="2" applyNumberFormat="1" applyFont="1" applyFill="1" applyBorder="1" applyAlignment="1">
      <alignment vertical="center" wrapText="1"/>
    </xf>
    <xf numFmtId="164" fontId="4" fillId="3" borderId="8" xfId="2" applyNumberFormat="1" applyFont="1" applyFill="1" applyBorder="1" applyAlignment="1">
      <alignment vertical="center" wrapText="1"/>
    </xf>
    <xf numFmtId="164" fontId="4" fillId="3" borderId="9" xfId="2" applyNumberFormat="1" applyFont="1" applyFill="1" applyBorder="1" applyAlignment="1">
      <alignment vertical="center" wrapText="1"/>
    </xf>
    <xf numFmtId="164" fontId="4" fillId="3" borderId="7" xfId="2" applyNumberFormat="1" applyFont="1" applyFill="1" applyBorder="1" applyAlignment="1">
      <alignment vertical="center" wrapText="1"/>
    </xf>
    <xf numFmtId="164" fontId="4" fillId="3" borderId="0" xfId="2" applyNumberFormat="1" applyFont="1" applyFill="1" applyAlignment="1">
      <alignment vertical="center" wrapText="1"/>
    </xf>
    <xf numFmtId="164" fontId="4" fillId="3" borderId="10" xfId="2" applyNumberFormat="1" applyFont="1" applyFill="1" applyBorder="1" applyAlignment="1">
      <alignment vertical="center" wrapText="1"/>
    </xf>
    <xf numFmtId="165" fontId="4" fillId="3" borderId="7" xfId="4" applyNumberFormat="1" applyFont="1" applyFill="1" applyBorder="1" applyAlignment="1">
      <alignment vertical="center" wrapText="1"/>
    </xf>
    <xf numFmtId="165" fontId="4" fillId="3" borderId="0" xfId="4" applyNumberFormat="1" applyFont="1" applyFill="1" applyBorder="1" applyAlignment="1">
      <alignment vertical="center" wrapText="1"/>
    </xf>
    <xf numFmtId="165" fontId="4" fillId="3" borderId="10" xfId="4" applyNumberFormat="1" applyFont="1" applyFill="1" applyBorder="1" applyAlignment="1">
      <alignment vertical="center" wrapText="1"/>
    </xf>
    <xf numFmtId="5" fontId="4" fillId="3" borderId="17" xfId="4" applyNumberFormat="1" applyFont="1" applyFill="1" applyBorder="1" applyAlignment="1">
      <alignment vertical="center" wrapText="1"/>
    </xf>
    <xf numFmtId="5" fontId="3" fillId="3" borderId="19" xfId="4" applyNumberFormat="1" applyFont="1" applyFill="1" applyBorder="1" applyAlignment="1">
      <alignment vertical="center" wrapText="1"/>
    </xf>
    <xf numFmtId="5" fontId="4" fillId="3" borderId="22" xfId="4" applyNumberFormat="1" applyFont="1" applyFill="1" applyBorder="1" applyAlignment="1">
      <alignment vertical="center" wrapText="1"/>
    </xf>
    <xf numFmtId="5" fontId="4" fillId="3" borderId="34" xfId="4" applyNumberFormat="1" applyFont="1" applyFill="1" applyBorder="1" applyAlignment="1">
      <alignment vertical="center" wrapText="1"/>
    </xf>
    <xf numFmtId="5" fontId="4" fillId="3" borderId="16" xfId="4" applyNumberFormat="1" applyFont="1" applyFill="1" applyBorder="1" applyAlignment="1">
      <alignment vertical="center" wrapText="1"/>
    </xf>
    <xf numFmtId="164" fontId="3" fillId="3" borderId="21" xfId="2" applyNumberFormat="1" applyFont="1" applyFill="1" applyBorder="1" applyAlignment="1">
      <alignment vertical="center"/>
    </xf>
    <xf numFmtId="5" fontId="3" fillId="3" borderId="22" xfId="4" applyNumberFormat="1" applyFont="1" applyFill="1" applyBorder="1" applyAlignment="1">
      <alignment vertical="center"/>
    </xf>
    <xf numFmtId="5" fontId="3" fillId="3" borderId="22" xfId="4" applyNumberFormat="1" applyFont="1" applyFill="1" applyBorder="1" applyAlignment="1">
      <alignment vertical="center" wrapText="1"/>
    </xf>
    <xf numFmtId="5" fontId="3" fillId="3" borderId="25" xfId="4" applyNumberFormat="1" applyFont="1" applyFill="1" applyBorder="1" applyAlignment="1">
      <alignment vertical="center" wrapText="1"/>
    </xf>
    <xf numFmtId="165" fontId="4" fillId="3" borderId="5" xfId="4" applyNumberFormat="1" applyFont="1" applyFill="1" applyBorder="1" applyAlignment="1">
      <alignment vertical="center" wrapText="1"/>
    </xf>
    <xf numFmtId="165" fontId="4" fillId="3" borderId="26" xfId="4" applyNumberFormat="1" applyFont="1" applyFill="1" applyBorder="1" applyAlignment="1">
      <alignment vertical="center" wrapText="1"/>
    </xf>
    <xf numFmtId="165" fontId="4" fillId="3" borderId="27" xfId="4" applyNumberFormat="1" applyFont="1" applyFill="1" applyBorder="1" applyAlignment="1">
      <alignment vertical="center" wrapText="1"/>
    </xf>
    <xf numFmtId="165" fontId="4" fillId="3" borderId="28" xfId="4" applyNumberFormat="1" applyFont="1" applyFill="1" applyBorder="1" applyAlignment="1">
      <alignment vertical="center" wrapText="1"/>
    </xf>
    <xf numFmtId="5" fontId="4" fillId="3" borderId="22" xfId="4" applyNumberFormat="1" applyFont="1" applyFill="1" applyBorder="1" applyAlignment="1">
      <alignment vertical="center"/>
    </xf>
    <xf numFmtId="5" fontId="4" fillId="3" borderId="5" xfId="4" applyNumberFormat="1" applyFont="1" applyFill="1" applyBorder="1" applyAlignment="1">
      <alignment vertical="center"/>
    </xf>
    <xf numFmtId="5" fontId="4" fillId="3" borderId="5" xfId="4" applyNumberFormat="1" applyFont="1" applyFill="1" applyBorder="1" applyAlignment="1">
      <alignment vertical="center" wrapText="1"/>
    </xf>
    <xf numFmtId="5" fontId="4" fillId="3" borderId="26" xfId="4" applyNumberFormat="1" applyFont="1" applyFill="1" applyBorder="1" applyAlignment="1">
      <alignment vertical="center" wrapText="1"/>
    </xf>
    <xf numFmtId="5" fontId="4" fillId="3" borderId="27" xfId="4" applyNumberFormat="1" applyFont="1" applyFill="1" applyBorder="1" applyAlignment="1">
      <alignment vertical="center" wrapText="1"/>
    </xf>
    <xf numFmtId="5" fontId="4" fillId="3" borderId="28" xfId="4" applyNumberFormat="1" applyFont="1" applyFill="1" applyBorder="1" applyAlignment="1">
      <alignment vertical="center" wrapText="1"/>
    </xf>
    <xf numFmtId="164" fontId="2" fillId="3" borderId="0" xfId="2" applyNumberFormat="1" applyFill="1" applyAlignment="1">
      <alignment horizontal="left" vertical="center"/>
    </xf>
    <xf numFmtId="0" fontId="7" fillId="0" borderId="0" xfId="2" applyFont="1" applyAlignment="1">
      <alignment horizontal="left" vertical="center" wrapText="1" indent="1"/>
    </xf>
    <xf numFmtId="164" fontId="3" fillId="2" borderId="1" xfId="2" applyNumberFormat="1" applyFont="1" applyFill="1" applyBorder="1" applyAlignment="1">
      <alignment horizontal="center" vertical="center"/>
    </xf>
    <xf numFmtId="164" fontId="3" fillId="2" borderId="5" xfId="2" applyNumberFormat="1" applyFont="1" applyFill="1" applyBorder="1" applyAlignment="1">
      <alignment horizontal="center" vertical="center"/>
    </xf>
    <xf numFmtId="164" fontId="3" fillId="2" borderId="2" xfId="2" applyNumberFormat="1" applyFont="1" applyFill="1" applyBorder="1" applyAlignment="1">
      <alignment horizontal="center" vertical="center"/>
    </xf>
    <xf numFmtId="164" fontId="3" fillId="2" borderId="3" xfId="2" applyNumberFormat="1" applyFont="1" applyFill="1" applyBorder="1" applyAlignment="1">
      <alignment horizontal="center" vertical="center"/>
    </xf>
    <xf numFmtId="164" fontId="3" fillId="2" borderId="2" xfId="2" applyNumberFormat="1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164" fontId="3" fillId="2" borderId="3" xfId="2" applyNumberFormat="1" applyFont="1" applyFill="1" applyBorder="1" applyAlignment="1">
      <alignment horizontal="center" vertical="center" wrapText="1"/>
    </xf>
    <xf numFmtId="164" fontId="7" fillId="0" borderId="0" xfId="2" applyNumberFormat="1" applyFont="1" applyAlignment="1">
      <alignment horizontal="left" vertical="center" indent="1"/>
    </xf>
    <xf numFmtId="164" fontId="7" fillId="0" borderId="0" xfId="2" applyNumberFormat="1" applyFont="1" applyAlignment="1">
      <alignment horizontal="left" vertical="center" wrapText="1" indent="1"/>
    </xf>
    <xf numFmtId="164" fontId="9" fillId="2" borderId="1" xfId="0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0" fontId="2" fillId="3" borderId="0" xfId="2" applyFill="1" applyAlignment="1">
      <alignment horizontal="left" vertical="center" wrapText="1"/>
    </xf>
    <xf numFmtId="164" fontId="2" fillId="3" borderId="0" xfId="2" applyNumberFormat="1" applyFill="1" applyAlignment="1">
      <alignment horizontal="left" vertical="center"/>
    </xf>
    <xf numFmtId="164" fontId="2" fillId="3" borderId="0" xfId="2" applyNumberFormat="1" applyFill="1" applyAlignment="1">
      <alignment horizontal="left" vertical="center" wrapText="1"/>
    </xf>
  </cellXfs>
  <cellStyles count="8">
    <cellStyle name="Comma 2" xfId="6"/>
    <cellStyle name="Currency 2 2" xfId="4"/>
    <cellStyle name="Normal" xfId="0" builtinId="0"/>
    <cellStyle name="Normal 2" xfId="2"/>
    <cellStyle name="Normal 4" xfId="7"/>
    <cellStyle name="Percent" xfId="1" builtinId="5"/>
    <cellStyle name="Percent 2" xfId="3"/>
    <cellStyle name="Percent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uranc\OneDrive%20-%20University%20of%20Colorado%20-%20System\Desktop\Tables%20A-C%20UCCS%20%2005.22.20232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B(23-24) (Fill in) (2)"/>
      <sheetName val="Table A (23-24)  "/>
      <sheetName val="Tables"/>
      <sheetName val="Table A (23-24)  GF"/>
      <sheetName val="Table A AUX"/>
      <sheetName val="Table A JR"/>
      <sheetName val="Table A Gift"/>
      <sheetName val="Table A MHAM"/>
      <sheetName val="Sheet1"/>
      <sheetName val="Table B(23-24) (Fill in)"/>
      <sheetName val="Table B (23-24)"/>
      <sheetName val="Table C"/>
    </sheetNames>
    <sheetDataSet>
      <sheetData sheetId="0"/>
      <sheetData sheetId="1"/>
      <sheetData sheetId="2"/>
      <sheetData sheetId="3">
        <row r="10">
          <cell r="B10">
            <v>21104538</v>
          </cell>
          <cell r="C10">
            <v>19122350</v>
          </cell>
          <cell r="D10">
            <v>21897388</v>
          </cell>
        </row>
        <row r="11">
          <cell r="B11">
            <v>73950534</v>
          </cell>
          <cell r="C11">
            <v>72977330</v>
          </cell>
          <cell r="D11">
            <v>72873613</v>
          </cell>
        </row>
        <row r="12">
          <cell r="B12">
            <v>14617960</v>
          </cell>
          <cell r="C12">
            <v>14919145</v>
          </cell>
          <cell r="D12">
            <v>15782687</v>
          </cell>
        </row>
        <row r="14">
          <cell r="B14">
            <v>27589115</v>
          </cell>
          <cell r="C14">
            <v>27334451</v>
          </cell>
          <cell r="D14">
            <v>30193247</v>
          </cell>
        </row>
        <row r="15">
          <cell r="B15">
            <v>3677404</v>
          </cell>
          <cell r="C15">
            <v>3910606</v>
          </cell>
          <cell r="D15">
            <v>4377744</v>
          </cell>
        </row>
        <row r="16">
          <cell r="B16"/>
          <cell r="C16"/>
          <cell r="D16"/>
        </row>
        <row r="20">
          <cell r="D20"/>
        </row>
        <row r="22">
          <cell r="C22"/>
          <cell r="D22"/>
        </row>
        <row r="23">
          <cell r="C23"/>
          <cell r="D23"/>
        </row>
        <row r="24">
          <cell r="C24"/>
          <cell r="D24"/>
        </row>
        <row r="25">
          <cell r="C25"/>
          <cell r="D25"/>
        </row>
        <row r="26">
          <cell r="C26">
            <v>24339201</v>
          </cell>
          <cell r="D26">
            <v>25616030</v>
          </cell>
        </row>
        <row r="28">
          <cell r="D28"/>
        </row>
        <row r="29">
          <cell r="B29"/>
          <cell r="C29"/>
          <cell r="D29"/>
        </row>
        <row r="30">
          <cell r="B30"/>
          <cell r="C30"/>
          <cell r="D30"/>
        </row>
        <row r="31">
          <cell r="B31"/>
          <cell r="C31"/>
          <cell r="D31"/>
        </row>
        <row r="33">
          <cell r="B33">
            <v>1134602</v>
          </cell>
          <cell r="C33">
            <v>1822303</v>
          </cell>
          <cell r="D33">
            <v>1134602</v>
          </cell>
        </row>
        <row r="34">
          <cell r="B34">
            <v>0</v>
          </cell>
          <cell r="C34"/>
          <cell r="D34"/>
        </row>
        <row r="35">
          <cell r="B35">
            <v>2478676</v>
          </cell>
          <cell r="C35">
            <v>2871551</v>
          </cell>
          <cell r="D35">
            <v>2397528</v>
          </cell>
        </row>
        <row r="40">
          <cell r="D40">
            <v>98844812.664395556</v>
          </cell>
        </row>
        <row r="41">
          <cell r="D41">
            <v>319166.99769774609</v>
          </cell>
        </row>
        <row r="42">
          <cell r="D42">
            <v>25020.254839771318</v>
          </cell>
        </row>
        <row r="43">
          <cell r="D43">
            <v>20319714.309790883</v>
          </cell>
        </row>
        <row r="44">
          <cell r="D44">
            <v>10169390.758711489</v>
          </cell>
        </row>
        <row r="45">
          <cell r="D45">
            <v>20726583.076474424</v>
          </cell>
        </row>
        <row r="46">
          <cell r="D46">
            <v>10576868.703683361</v>
          </cell>
        </row>
        <row r="47">
          <cell r="D47">
            <v>14745641.234406866</v>
          </cell>
        </row>
        <row r="48">
          <cell r="D48"/>
        </row>
        <row r="49">
          <cell r="D49"/>
        </row>
        <row r="50">
          <cell r="D50"/>
        </row>
        <row r="54">
          <cell r="B54">
            <v>4482386</v>
          </cell>
          <cell r="C54">
            <v>4482386</v>
          </cell>
          <cell r="D54">
            <v>4697386</v>
          </cell>
        </row>
        <row r="55">
          <cell r="B55"/>
          <cell r="C55"/>
          <cell r="D55"/>
        </row>
        <row r="56">
          <cell r="B56">
            <v>0</v>
          </cell>
          <cell r="C56"/>
          <cell r="D56"/>
        </row>
        <row r="59">
          <cell r="D59"/>
        </row>
        <row r="60">
          <cell r="D60">
            <v>-1218801</v>
          </cell>
        </row>
      </sheetData>
      <sheetData sheetId="4">
        <row r="10">
          <cell r="B10"/>
          <cell r="C10"/>
          <cell r="E10"/>
        </row>
        <row r="11">
          <cell r="B11"/>
          <cell r="C11"/>
          <cell r="E11"/>
        </row>
        <row r="12">
          <cell r="B12"/>
          <cell r="C12"/>
          <cell r="E12"/>
        </row>
        <row r="14">
          <cell r="B14"/>
          <cell r="C14"/>
          <cell r="E14"/>
        </row>
        <row r="15">
          <cell r="B15"/>
          <cell r="C15"/>
          <cell r="E15"/>
        </row>
        <row r="16">
          <cell r="B16">
            <v>2389573</v>
          </cell>
          <cell r="C16">
            <v>2715249.3913043477</v>
          </cell>
          <cell r="E16">
            <v>2316500</v>
          </cell>
        </row>
        <row r="22">
          <cell r="C22"/>
          <cell r="E22"/>
        </row>
        <row r="23">
          <cell r="C23"/>
          <cell r="E23"/>
        </row>
        <row r="24">
          <cell r="C24"/>
          <cell r="E24"/>
        </row>
        <row r="25">
          <cell r="C25"/>
          <cell r="E25"/>
        </row>
        <row r="26">
          <cell r="C26"/>
          <cell r="E26"/>
        </row>
        <row r="28">
          <cell r="E28"/>
        </row>
        <row r="29">
          <cell r="B29">
            <v>494200</v>
          </cell>
          <cell r="C29">
            <v>427211.47826086951</v>
          </cell>
          <cell r="E29">
            <v>675113</v>
          </cell>
        </row>
        <row r="30">
          <cell r="B30">
            <v>31707946</v>
          </cell>
          <cell r="C30">
            <v>28454226.782608695</v>
          </cell>
          <cell r="E30">
            <v>35074185</v>
          </cell>
        </row>
        <row r="31">
          <cell r="B31"/>
          <cell r="C31">
            <v>1913284.1739130435</v>
          </cell>
          <cell r="E31">
            <v>3116750</v>
          </cell>
        </row>
        <row r="33">
          <cell r="B33"/>
          <cell r="C33"/>
          <cell r="E33"/>
        </row>
        <row r="34">
          <cell r="B34"/>
          <cell r="C34"/>
          <cell r="E34"/>
        </row>
        <row r="35">
          <cell r="B35">
            <v>37023756</v>
          </cell>
          <cell r="C35">
            <v>38116909.276595742</v>
          </cell>
          <cell r="E35">
            <v>39659994</v>
          </cell>
        </row>
        <row r="40">
          <cell r="E40">
            <v>2893912</v>
          </cell>
        </row>
        <row r="41">
          <cell r="E41">
            <v>43355</v>
          </cell>
        </row>
        <row r="42">
          <cell r="E42">
            <v>824649</v>
          </cell>
        </row>
        <row r="43">
          <cell r="E43">
            <v>516843</v>
          </cell>
        </row>
        <row r="44">
          <cell r="E44">
            <v>4136143</v>
          </cell>
        </row>
        <row r="45">
          <cell r="E45">
            <v>1688934</v>
          </cell>
        </row>
        <row r="46">
          <cell r="E46">
            <v>365150</v>
          </cell>
        </row>
        <row r="47">
          <cell r="E47">
            <v>12000</v>
          </cell>
        </row>
        <row r="48">
          <cell r="E48">
            <v>34323131</v>
          </cell>
        </row>
        <row r="49">
          <cell r="E49">
            <v>3051926</v>
          </cell>
        </row>
        <row r="50">
          <cell r="E50">
            <v>36674252</v>
          </cell>
        </row>
        <row r="54">
          <cell r="B54">
            <v>11466888</v>
          </cell>
          <cell r="C54">
            <v>9538494</v>
          </cell>
          <cell r="E54">
            <v>12822637</v>
          </cell>
        </row>
        <row r="55">
          <cell r="B55"/>
          <cell r="C55"/>
          <cell r="E55"/>
        </row>
        <row r="56">
          <cell r="B56"/>
          <cell r="C56"/>
          <cell r="E56"/>
        </row>
        <row r="59">
          <cell r="E59"/>
        </row>
        <row r="60">
          <cell r="E60">
            <v>791656</v>
          </cell>
        </row>
      </sheetData>
      <sheetData sheetId="5">
        <row r="10">
          <cell r="B10"/>
          <cell r="C10"/>
        </row>
        <row r="11">
          <cell r="B11"/>
          <cell r="C11"/>
        </row>
        <row r="12">
          <cell r="B12"/>
          <cell r="C12"/>
        </row>
        <row r="14">
          <cell r="B14"/>
          <cell r="C14"/>
        </row>
        <row r="15">
          <cell r="B15"/>
          <cell r="C15"/>
        </row>
        <row r="16">
          <cell r="B16"/>
          <cell r="C16"/>
        </row>
        <row r="22">
          <cell r="C22">
            <v>12835457</v>
          </cell>
          <cell r="F22">
            <v>13500000</v>
          </cell>
        </row>
        <row r="23">
          <cell r="C23">
            <v>12665221</v>
          </cell>
          <cell r="F23">
            <v>12000000</v>
          </cell>
        </row>
        <row r="24">
          <cell r="C24"/>
        </row>
        <row r="25">
          <cell r="C25"/>
        </row>
        <row r="26">
          <cell r="C26"/>
        </row>
        <row r="28">
          <cell r="F28"/>
        </row>
        <row r="29">
          <cell r="B29"/>
          <cell r="C29"/>
          <cell r="F29"/>
        </row>
        <row r="30">
          <cell r="B30"/>
          <cell r="C30"/>
          <cell r="F30"/>
        </row>
        <row r="31">
          <cell r="B31"/>
          <cell r="C31"/>
          <cell r="F31"/>
        </row>
        <row r="33">
          <cell r="B33"/>
          <cell r="C33"/>
          <cell r="F33"/>
        </row>
        <row r="34">
          <cell r="B34"/>
          <cell r="C34"/>
          <cell r="F34"/>
        </row>
        <row r="35">
          <cell r="B35"/>
          <cell r="C35"/>
          <cell r="F35"/>
        </row>
        <row r="40">
          <cell r="F40"/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>
            <v>25500000</v>
          </cell>
        </row>
        <row r="48">
          <cell r="F48"/>
        </row>
        <row r="49">
          <cell r="F49"/>
        </row>
        <row r="50">
          <cell r="F50"/>
        </row>
        <row r="54">
          <cell r="B54"/>
          <cell r="C54"/>
        </row>
        <row r="55">
          <cell r="B55"/>
          <cell r="C55"/>
        </row>
        <row r="56">
          <cell r="B56"/>
          <cell r="C56"/>
        </row>
        <row r="59">
          <cell r="F59"/>
        </row>
        <row r="60">
          <cell r="F60"/>
        </row>
      </sheetData>
      <sheetData sheetId="6">
        <row r="10">
          <cell r="B10"/>
          <cell r="C10"/>
        </row>
        <row r="11">
          <cell r="B11"/>
          <cell r="C11"/>
        </row>
        <row r="12">
          <cell r="B12"/>
          <cell r="C12"/>
        </row>
        <row r="14">
          <cell r="B14"/>
          <cell r="C14"/>
        </row>
        <row r="15">
          <cell r="B15"/>
          <cell r="C15"/>
        </row>
        <row r="16">
          <cell r="B16"/>
          <cell r="C16"/>
        </row>
        <row r="22">
          <cell r="C22"/>
          <cell r="F22"/>
        </row>
        <row r="23">
          <cell r="C23"/>
          <cell r="F23"/>
        </row>
        <row r="24">
          <cell r="C24"/>
        </row>
        <row r="25">
          <cell r="C25"/>
        </row>
        <row r="26">
          <cell r="C26"/>
        </row>
        <row r="28">
          <cell r="F28">
            <v>9825093.620000001</v>
          </cell>
        </row>
        <row r="29">
          <cell r="B29"/>
          <cell r="C29"/>
          <cell r="F29"/>
        </row>
        <row r="30">
          <cell r="B30"/>
          <cell r="C30"/>
          <cell r="F30"/>
        </row>
        <row r="31">
          <cell r="B31"/>
          <cell r="C31"/>
          <cell r="F31"/>
        </row>
        <row r="33">
          <cell r="B33"/>
          <cell r="C33"/>
          <cell r="F33"/>
        </row>
        <row r="34">
          <cell r="B34"/>
          <cell r="C34"/>
          <cell r="F34"/>
        </row>
        <row r="35">
          <cell r="B35"/>
          <cell r="C35"/>
          <cell r="F35"/>
        </row>
        <row r="40">
          <cell r="F40"/>
        </row>
        <row r="41">
          <cell r="F41"/>
        </row>
        <row r="42">
          <cell r="F42"/>
        </row>
        <row r="43">
          <cell r="F43">
            <v>2618109.7672000001</v>
          </cell>
        </row>
        <row r="44">
          <cell r="F44"/>
        </row>
        <row r="45">
          <cell r="F45">
            <v>6677002.4993599989</v>
          </cell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4">
          <cell r="B54"/>
          <cell r="C54"/>
        </row>
        <row r="55">
          <cell r="B55"/>
          <cell r="C55"/>
        </row>
        <row r="56">
          <cell r="B56"/>
          <cell r="C56"/>
        </row>
        <row r="59">
          <cell r="F59">
            <v>3279819</v>
          </cell>
        </row>
        <row r="60">
          <cell r="F60">
            <v>-2749837.8485599998</v>
          </cell>
        </row>
      </sheetData>
      <sheetData sheetId="7">
        <row r="17">
          <cell r="C17">
            <v>9135685</v>
          </cell>
          <cell r="F17">
            <v>11538407</v>
          </cell>
        </row>
        <row r="18">
          <cell r="C18">
            <v>1239746</v>
          </cell>
          <cell r="F18">
            <v>1329861</v>
          </cell>
        </row>
        <row r="19">
          <cell r="C19"/>
        </row>
        <row r="20">
          <cell r="C20">
            <v>0</v>
          </cell>
        </row>
        <row r="21">
          <cell r="C21">
            <v>0</v>
          </cell>
        </row>
        <row r="24">
          <cell r="F24">
            <v>822571</v>
          </cell>
        </row>
        <row r="25">
          <cell r="B25"/>
          <cell r="C25"/>
          <cell r="F25"/>
        </row>
        <row r="26">
          <cell r="B26"/>
          <cell r="C26"/>
          <cell r="F26"/>
        </row>
        <row r="27">
          <cell r="B27"/>
          <cell r="C27"/>
          <cell r="F27"/>
        </row>
        <row r="29">
          <cell r="B29"/>
          <cell r="C29"/>
          <cell r="F29"/>
        </row>
        <row r="30">
          <cell r="B30"/>
          <cell r="C30"/>
          <cell r="F30"/>
        </row>
        <row r="31">
          <cell r="B31"/>
          <cell r="C31"/>
          <cell r="F31"/>
        </row>
        <row r="36">
          <cell r="F36">
            <v>2073480</v>
          </cell>
        </row>
        <row r="37">
          <cell r="F37">
            <v>6423390</v>
          </cell>
        </row>
        <row r="38">
          <cell r="F38">
            <v>3519613</v>
          </cell>
        </row>
        <row r="39">
          <cell r="F39">
            <v>112367</v>
          </cell>
        </row>
        <row r="40">
          <cell r="F40">
            <v>131607</v>
          </cell>
        </row>
        <row r="41">
          <cell r="F41">
            <v>527316</v>
          </cell>
        </row>
        <row r="42">
          <cell r="F42">
            <v>97030</v>
          </cell>
        </row>
        <row r="43">
          <cell r="F43">
            <v>655694</v>
          </cell>
        </row>
        <row r="44">
          <cell r="F44"/>
        </row>
        <row r="45">
          <cell r="F45">
            <v>177208</v>
          </cell>
        </row>
        <row r="46">
          <cell r="F46"/>
        </row>
        <row r="54">
          <cell r="B54"/>
          <cell r="C54"/>
        </row>
        <row r="55">
          <cell r="B55"/>
          <cell r="C55"/>
        </row>
        <row r="56">
          <cell r="B56"/>
          <cell r="C56"/>
        </row>
        <row r="60">
          <cell r="F60"/>
        </row>
        <row r="61">
          <cell r="F61"/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72"/>
  <sheetViews>
    <sheetView tabSelected="1" view="pageBreakPreview" zoomScale="60" zoomScaleNormal="100" workbookViewId="0">
      <selection activeCell="E16" sqref="E16"/>
    </sheetView>
  </sheetViews>
  <sheetFormatPr defaultColWidth="9.140625" defaultRowHeight="15" x14ac:dyDescent="0.2"/>
  <cols>
    <col min="1" max="1" width="59.140625" style="1" customWidth="1"/>
    <col min="2" max="7" width="23.7109375" style="1" customWidth="1"/>
    <col min="8" max="16384" width="9.140625" style="1"/>
  </cols>
  <sheetData>
    <row r="1" spans="1:7" ht="15.75" x14ac:dyDescent="0.2">
      <c r="A1" s="26" t="s">
        <v>0</v>
      </c>
      <c r="B1" s="26"/>
      <c r="C1" s="26"/>
      <c r="D1" s="26"/>
      <c r="E1" s="26"/>
      <c r="F1" s="26"/>
      <c r="G1" s="26"/>
    </row>
    <row r="2" spans="1:7" ht="15.75" x14ac:dyDescent="0.2">
      <c r="A2" s="26" t="s">
        <v>1</v>
      </c>
      <c r="B2" s="26"/>
      <c r="C2" s="26"/>
      <c r="D2" s="26"/>
      <c r="E2" s="26"/>
      <c r="F2" s="26"/>
      <c r="G2" s="26"/>
    </row>
    <row r="3" spans="1:7" ht="15.75" x14ac:dyDescent="0.2">
      <c r="A3" s="27" t="s">
        <v>66</v>
      </c>
      <c r="B3" s="26"/>
      <c r="C3" s="26"/>
      <c r="D3" s="26"/>
      <c r="E3" s="26"/>
      <c r="F3" s="26"/>
      <c r="G3" s="26"/>
    </row>
    <row r="4" spans="1:7" ht="16.5" thickBot="1" x14ac:dyDescent="0.25">
      <c r="A4" s="26"/>
      <c r="B4" s="26"/>
      <c r="C4" s="26"/>
      <c r="D4" s="26"/>
      <c r="E4" s="26"/>
      <c r="F4" s="26"/>
      <c r="G4" s="26"/>
    </row>
    <row r="5" spans="1:7" ht="21" customHeight="1" thickBot="1" x14ac:dyDescent="0.25">
      <c r="A5" s="280" t="s">
        <v>3</v>
      </c>
      <c r="B5" s="282" t="s">
        <v>4</v>
      </c>
      <c r="C5" s="283"/>
      <c r="D5" s="284" t="s">
        <v>5</v>
      </c>
      <c r="E5" s="285"/>
      <c r="F5" s="285"/>
      <c r="G5" s="286"/>
    </row>
    <row r="6" spans="1:7" s="5" customFormat="1" ht="60" customHeight="1" thickBot="1" x14ac:dyDescent="0.3">
      <c r="A6" s="281"/>
      <c r="B6" s="2" t="s">
        <v>6</v>
      </c>
      <c r="C6" s="2" t="s">
        <v>7</v>
      </c>
      <c r="D6" s="3" t="s">
        <v>8</v>
      </c>
      <c r="E6" s="4" t="s">
        <v>9</v>
      </c>
      <c r="F6" s="4" t="s">
        <v>10</v>
      </c>
      <c r="G6" s="2" t="s">
        <v>11</v>
      </c>
    </row>
    <row r="7" spans="1:7" ht="17.100000000000001" customHeight="1" x14ac:dyDescent="0.2">
      <c r="A7" s="30" t="s">
        <v>12</v>
      </c>
      <c r="B7" s="30"/>
      <c r="C7" s="64"/>
      <c r="D7" s="64"/>
      <c r="E7" s="65"/>
      <c r="F7" s="65"/>
      <c r="G7" s="66"/>
    </row>
    <row r="8" spans="1:7" ht="17.100000000000001" customHeight="1" x14ac:dyDescent="0.2">
      <c r="A8" s="31" t="s">
        <v>13</v>
      </c>
      <c r="B8" s="31"/>
      <c r="C8" s="68"/>
      <c r="D8" s="68"/>
      <c r="E8" s="69"/>
      <c r="F8" s="69"/>
      <c r="G8" s="70"/>
    </row>
    <row r="9" spans="1:7" ht="17.100000000000001" customHeight="1" x14ac:dyDescent="0.2">
      <c r="A9" s="6" t="s">
        <v>14</v>
      </c>
      <c r="B9" s="32"/>
      <c r="C9" s="71"/>
      <c r="D9" s="71"/>
      <c r="E9" s="72"/>
      <c r="F9" s="72"/>
      <c r="G9" s="73"/>
    </row>
    <row r="10" spans="1:7" ht="17.100000000000001" customHeight="1" x14ac:dyDescent="0.2">
      <c r="A10" s="131" t="s">
        <v>15</v>
      </c>
      <c r="B10" s="32">
        <f>'Table A (Boulder)'!B10+'Table A (UCCS)  '!B10+'Table A (Denver)'!B10+'Table A (AMC)  '!B10</f>
        <v>90381484</v>
      </c>
      <c r="C10" s="32">
        <f>'Table A (Boulder)'!C10+'Table A (UCCS)  '!C10+'Table A (Denver)'!C10+'Table A (AMC)  '!C10</f>
        <v>88399296</v>
      </c>
      <c r="D10" s="34">
        <f>'Table A (Boulder)'!D10+'Table A (UCCS)  '!D10+'Table A (Denver)'!D10+'Table A (AMC)  '!D10</f>
        <v>94148802</v>
      </c>
      <c r="E10" s="99">
        <f>'Table A (Boulder)'!E10+'Table A (UCCS)  '!E10+'Table A (Denver)'!E10+'Table A (AMC)  '!E10</f>
        <v>0</v>
      </c>
      <c r="F10" s="100">
        <f>'Table A (Boulder)'!F10+'Table A (UCCS)  '!F10+'Table A (Denver)'!F10+'Table A (AMC)  '!F10</f>
        <v>0</v>
      </c>
      <c r="G10" s="37">
        <f>SUM(D10:F10)</f>
        <v>94148802</v>
      </c>
    </row>
    <row r="11" spans="1:7" ht="17.100000000000001" customHeight="1" x14ac:dyDescent="0.2">
      <c r="A11" s="24" t="s">
        <v>67</v>
      </c>
      <c r="B11" s="32">
        <f>'Table A (Boulder)'!B11+'Table A (UCCS)  '!B11+'Table A (Denver)'!B11+'Table A (AMC)  '!B11</f>
        <v>382528173</v>
      </c>
      <c r="C11" s="32">
        <f>'Table A (Boulder)'!C11+'Table A (UCCS)  '!C11+'Table A (Denver)'!C11+'Table A (AMC)  '!C11</f>
        <v>380155180</v>
      </c>
      <c r="D11" s="34">
        <f>'Table A (Boulder)'!D11+'Table A (UCCS)  '!D11+'Table A (Denver)'!D11+'Table A (AMC)  '!D11</f>
        <v>393409172</v>
      </c>
      <c r="E11" s="99">
        <v>0</v>
      </c>
      <c r="F11" s="100">
        <v>0</v>
      </c>
      <c r="G11" s="37">
        <f>SUM(D11:F11)</f>
        <v>393409172</v>
      </c>
    </row>
    <row r="12" spans="1:7" ht="17.100000000000001" customHeight="1" x14ac:dyDescent="0.2">
      <c r="A12" s="24" t="s">
        <v>17</v>
      </c>
      <c r="B12" s="32">
        <f>'Table A (Boulder)'!B12+'Table A (UCCS)  '!B12+'Table A (Denver)'!B12+'Table A (AMC)  '!B12</f>
        <v>159028658</v>
      </c>
      <c r="C12" s="32">
        <f>'Table A (Boulder)'!C12+'Table A (UCCS)  '!C12+'Table A (Denver)'!C12+'Table A (AMC)  '!C12</f>
        <v>147074030</v>
      </c>
      <c r="D12" s="34">
        <f>'Table A (Boulder)'!D12+'Table A (UCCS)  '!D12+'Table A (Denver)'!D12+'Table A (AMC)  '!D12</f>
        <v>150974462</v>
      </c>
      <c r="E12" s="99">
        <v>0</v>
      </c>
      <c r="F12" s="100">
        <v>0</v>
      </c>
      <c r="G12" s="37">
        <f>SUM(D12:F12)</f>
        <v>150974462</v>
      </c>
    </row>
    <row r="13" spans="1:7" ht="17.100000000000001" customHeight="1" x14ac:dyDescent="0.2">
      <c r="A13" s="6" t="s">
        <v>18</v>
      </c>
      <c r="B13" s="32"/>
      <c r="C13" s="71"/>
      <c r="D13" s="35"/>
      <c r="E13" s="36"/>
      <c r="F13" s="36"/>
      <c r="G13" s="37"/>
    </row>
    <row r="14" spans="1:7" ht="17.100000000000001" customHeight="1" x14ac:dyDescent="0.2">
      <c r="A14" s="132" t="s">
        <v>19</v>
      </c>
      <c r="B14" s="32">
        <f>'Table A (Boulder)'!B14+'Table A (UCCS)  '!B14+'Table A (Denver)'!B14+'Table A (AMC)  '!B14</f>
        <v>561004329</v>
      </c>
      <c r="C14" s="32">
        <f>'Table A (Boulder)'!C14+'Table A (UCCS)  '!C14+'Table A (Denver)'!C14+'Table A (AMC)  '!C14</f>
        <v>557443269</v>
      </c>
      <c r="D14" s="34">
        <f>'Table A (Boulder)'!D14+'Table A (UCCS)  '!D14+'Table A (Denver)'!D14+'Table A (AMC)  '!D14</f>
        <v>586648298</v>
      </c>
      <c r="E14" s="99">
        <f>'Table A (Boulder)'!E14+'Table A (UCCS)  '!E14+'Table A (Denver)'!E14+'Table A (AMC)  '!E14</f>
        <v>0</v>
      </c>
      <c r="F14" s="100">
        <f>'Table A (Boulder)'!F14+'Table A (UCCS)  '!F14+'Table A (Denver)'!F14+'Table A (AMC)  '!F14</f>
        <v>0</v>
      </c>
      <c r="G14" s="37">
        <f>SUM(D14:F14)</f>
        <v>586648298</v>
      </c>
    </row>
    <row r="15" spans="1:7" s="7" customFormat="1" ht="17.100000000000001" customHeight="1" x14ac:dyDescent="0.25">
      <c r="A15" s="132" t="s">
        <v>17</v>
      </c>
      <c r="B15" s="32">
        <f>'Table A (Boulder)'!B15+'Table A (UCCS)  '!B15+'Table A (Denver)'!B15+'Table A (AMC)  '!B15</f>
        <v>125845039</v>
      </c>
      <c r="C15" s="32">
        <f>'Table A (Boulder)'!C15+'Table A (UCCS)  '!C15+'Table A (Denver)'!C15+'Table A (AMC)  '!C15</f>
        <v>130582108</v>
      </c>
      <c r="D15" s="34">
        <f>'Table A (Boulder)'!D15+'Table A (UCCS)  '!D15+'Table A (Denver)'!D15+'Table A (AMC)  '!D15</f>
        <v>133920697</v>
      </c>
      <c r="E15" s="99">
        <f>'Table A (Boulder)'!E15+'Table A (UCCS)  '!E15+'Table A (Denver)'!E15+'Table A (AMC)  '!E15</f>
        <v>0</v>
      </c>
      <c r="F15" s="99">
        <f>'Table A (Boulder)'!F15+'Table A (UCCS)  '!F15+'Table A (Denver)'!F15+'Table A (AMC)  '!F15</f>
        <v>0</v>
      </c>
      <c r="G15" s="37">
        <f t="shared" ref="G15:G18" si="0">SUM(D15:F15)</f>
        <v>133920697</v>
      </c>
    </row>
    <row r="16" spans="1:7" ht="17.100000000000001" customHeight="1" x14ac:dyDescent="0.2">
      <c r="A16" s="131" t="s">
        <v>58</v>
      </c>
      <c r="B16" s="32">
        <f>'Table A (Boulder)'!B16+'Table A (UCCS)  '!B16+'Table A (Denver)'!B16+'Table A (AMC)  '!B16</f>
        <v>67574554.090000004</v>
      </c>
      <c r="C16" s="32">
        <f>'Table A (Boulder)'!C16+'Table A (UCCS)  '!C16+'Table A (Denver)'!C16+'Table A (AMC)  '!C16</f>
        <v>74780989.391304344</v>
      </c>
      <c r="D16" s="34">
        <f>'Table A (Boulder)'!D16+'Table A (UCCS)  '!D16+'Table A (Denver)'!D16+'Table A (AMC)  '!D16</f>
        <v>0</v>
      </c>
      <c r="E16" s="99">
        <f>'Table A (Boulder)'!E16+'Table A (UCCS)  '!E16+'Table A (Denver)'!E16+'Table A (AMC)  '!E16</f>
        <v>76084967</v>
      </c>
      <c r="F16" s="99">
        <f>'Table A (Boulder)'!F16+'Table A (UCCS)  '!F16+'Table A (Denver)'!F16+'Table A (AMC)  '!F16</f>
        <v>0</v>
      </c>
      <c r="G16" s="37">
        <f t="shared" si="0"/>
        <v>76084967</v>
      </c>
    </row>
    <row r="17" spans="1:7" ht="17.100000000000001" customHeight="1" x14ac:dyDescent="0.2">
      <c r="A17" s="25" t="s">
        <v>59</v>
      </c>
      <c r="B17" s="32">
        <f>'Table A (Boulder)'!B17+'Table A (UCCS)  '!B17+'Table A (Denver)'!B17+'Table A (AMC)  '!B17</f>
        <v>105255427</v>
      </c>
      <c r="C17" s="32">
        <f>'Table A (Boulder)'!C17+'Table A (UCCS)  '!C17+'Table A (Denver)'!C17+'Table A (AMC)  '!C17</f>
        <v>111878626.91304347</v>
      </c>
      <c r="D17" s="34">
        <f>'Table A (Boulder)'!D17+'Table A (UCCS)  '!D17+'Table A (Denver)'!D17+'Table A (AMC)  '!D17</f>
        <v>26172219</v>
      </c>
      <c r="E17" s="99">
        <f>'Table A (Boulder)'!E17+'Table A (UCCS)  '!E17+'Table A (Denver)'!E17+'Table A (AMC)  '!E17</f>
        <v>88119840</v>
      </c>
      <c r="F17" s="99">
        <f>'Table A (Boulder)'!F17+'Table A (UCCS)  '!F17+'Table A (Denver)'!F17+'Table A (AMC)  '!F17</f>
        <v>0</v>
      </c>
      <c r="G17" s="37">
        <f t="shared" si="0"/>
        <v>114292059</v>
      </c>
    </row>
    <row r="18" spans="1:7" ht="17.100000000000001" customHeight="1" x14ac:dyDescent="0.2">
      <c r="A18" s="38" t="s">
        <v>68</v>
      </c>
      <c r="B18" s="32">
        <f>'Table A (UCCS)  '!B18+'Table A (Denver)'!B18+'Table A (AMC)  '!B18</f>
        <v>10997931</v>
      </c>
      <c r="C18" s="32">
        <f>'Table A (UCCS)  '!C18+'Table A (Denver)'!C18+'Table A (AMC)  '!C18</f>
        <v>10069332</v>
      </c>
      <c r="D18" s="34">
        <f>'Table A (UCCS)  '!D18+'Table A (Denver)'!D18+'Table A (AMC)  '!D18</f>
        <v>10952316</v>
      </c>
      <c r="E18" s="99">
        <f>'Table A (UCCS)  '!E18+'Table A (Denver)'!E18+'Table A (AMC)  '!E18</f>
        <v>0</v>
      </c>
      <c r="F18" s="99">
        <f>'Table A (UCCS)  '!F18+'Table A (Denver)'!F18+'Table A (AMC)  '!F18</f>
        <v>0</v>
      </c>
      <c r="G18" s="37">
        <f t="shared" si="0"/>
        <v>10952316</v>
      </c>
    </row>
    <row r="19" spans="1:7" ht="17.100000000000001" customHeight="1" x14ac:dyDescent="0.2">
      <c r="A19" s="39" t="s">
        <v>21</v>
      </c>
      <c r="B19" s="101">
        <f>SUM(B10:B18)</f>
        <v>1502615595.0899999</v>
      </c>
      <c r="C19" s="102">
        <f>SUM(C10:C12,C14:C18)</f>
        <v>1500382831.3043478</v>
      </c>
      <c r="D19" s="41">
        <f>SUM(D10:D12,D14:D18)</f>
        <v>1396225966</v>
      </c>
      <c r="E19" s="42">
        <f>SUM(E10:E12,E14:E18)</f>
        <v>164204807</v>
      </c>
      <c r="F19" s="42">
        <f>SUM(F10:F12,F14:F18)</f>
        <v>0</v>
      </c>
      <c r="G19" s="40">
        <f>SUM(G10:G12,G14:G18)</f>
        <v>1560430773</v>
      </c>
    </row>
    <row r="20" spans="1:7" ht="17.100000000000001" customHeight="1" x14ac:dyDescent="0.2">
      <c r="A20" s="31" t="s">
        <v>22</v>
      </c>
      <c r="B20" s="32">
        <f>'Table A (Boulder)'!B19+'Table A (UCCS)  '!B20+'Table A (Denver)'!B20+'Table A (AMC)  '!B20</f>
        <v>15687191</v>
      </c>
      <c r="C20" s="32">
        <f>'Table A (Boulder)'!C19+'Table A (UCCS)  '!C20+'Table A (Denver)'!C20+'Table A (AMC)  '!C20</f>
        <v>34152316.333333336</v>
      </c>
      <c r="D20" s="34">
        <f>'Table A (Boulder)'!D19+'Table A (UCCS)  '!D20+'Table A (Denver)'!D20+'Table A (AMC)  '!D20</f>
        <v>0</v>
      </c>
      <c r="E20" s="99">
        <f>'Table A (Boulder)'!E19+'Table A (UCCS)  '!E20+'Table A (Denver)'!E20+'Table A (AMC)  '!E20</f>
        <v>32215895</v>
      </c>
      <c r="F20" s="99">
        <f>'Table A (Boulder)'!F19+'Table A (UCCS)  '!F20+'Table A (Denver)'!F20+'Table A (AMC)  '!F20</f>
        <v>8330</v>
      </c>
      <c r="G20" s="37">
        <f>SUM(D20:F20)</f>
        <v>32224225</v>
      </c>
    </row>
    <row r="21" spans="1:7" ht="16.5" customHeight="1" x14ac:dyDescent="0.2">
      <c r="A21" s="133" t="s">
        <v>23</v>
      </c>
      <c r="B21" s="32"/>
      <c r="C21" s="32"/>
      <c r="D21" s="34"/>
      <c r="E21" s="99"/>
      <c r="F21" s="99"/>
      <c r="G21" s="37"/>
    </row>
    <row r="22" spans="1:7" s="7" customFormat="1" ht="17.100000000000001" customHeight="1" x14ac:dyDescent="0.25">
      <c r="A22" s="131" t="s">
        <v>24</v>
      </c>
      <c r="B22" s="32">
        <f>'Table A (Boulder)'!B21+'Table A (UCCS)  '!B22+'Table A (Denver)'!B22+'Table A (AMC)  '!B22</f>
        <v>819616722.6500001</v>
      </c>
      <c r="C22" s="32">
        <f>'Table A (Boulder)'!C21+'Table A (UCCS)  '!C22+'Table A (Denver)'!C22+'Table A (AMC)  '!C22</f>
        <v>825862668</v>
      </c>
      <c r="D22" s="34">
        <f>'Table A (Boulder)'!D21+'Table A (UCCS)  '!D22+'Table A (Denver)'!D22+'Table A (AMC)  '!D22</f>
        <v>0</v>
      </c>
      <c r="E22" s="99">
        <f>'Table A (Boulder)'!E21+'Table A (UCCS)  '!E22+'Table A (Denver)'!E22+'Table A (AMC)  '!E22</f>
        <v>0</v>
      </c>
      <c r="F22" s="99">
        <f>'Table A (Boulder)'!F21+'Table A (UCCS)  '!F22+'Table A (Denver)'!F22+'Table A (AMC)  '!F22</f>
        <v>876440363.20000005</v>
      </c>
      <c r="G22" s="37">
        <f t="shared" ref="G22:G26" si="1">SUM(D22:F22)</f>
        <v>876440363.20000005</v>
      </c>
    </row>
    <row r="23" spans="1:7" ht="17.100000000000001" customHeight="1" x14ac:dyDescent="0.2">
      <c r="A23" s="131" t="s">
        <v>25</v>
      </c>
      <c r="B23" s="32">
        <f>'Table A (Boulder)'!B22+'Table A (UCCS)  '!B23+'Table A (Denver)'!B23+'Table A (AMC)  '!B23</f>
        <v>65365475.549999997</v>
      </c>
      <c r="C23" s="32">
        <f>'Table A (Boulder)'!C22+'Table A (UCCS)  '!C23+'Table A (Denver)'!C23+'Table A (AMC)  '!C23</f>
        <v>66757684</v>
      </c>
      <c r="D23" s="34">
        <f>'Table A (Boulder)'!D22+'Table A (UCCS)  '!D23+'Table A (Denver)'!D23+'Table A (AMC)  '!D23</f>
        <v>0</v>
      </c>
      <c r="E23" s="99">
        <f>'Table A (Boulder)'!E22+'Table A (UCCS)  '!E23+'Table A (Denver)'!E23+'Table A (AMC)  '!E23</f>
        <v>0</v>
      </c>
      <c r="F23" s="99">
        <f>'Table A (Boulder)'!F22+'Table A (UCCS)  '!F23+'Table A (Denver)'!F23+'Table A (AMC)  '!F23</f>
        <v>67505798.549999997</v>
      </c>
      <c r="G23" s="37">
        <f t="shared" si="1"/>
        <v>67505798.549999997</v>
      </c>
    </row>
    <row r="24" spans="1:7" ht="16.5" customHeight="1" x14ac:dyDescent="0.2">
      <c r="A24" s="131" t="s">
        <v>69</v>
      </c>
      <c r="B24" s="32">
        <f>'Table A (AMC)  '!B24</f>
        <v>15206425</v>
      </c>
      <c r="C24" s="32">
        <f>'Table A (AMC)  '!C24</f>
        <v>15206425</v>
      </c>
      <c r="D24" s="34">
        <f>'Table A (AMC)  '!D24</f>
        <v>16669533</v>
      </c>
      <c r="E24" s="99">
        <f>'Table A (Boulder)'!E23+'Table A (UCCS)  '!E24+'Table A (Denver)'!E24+'Table A (AMC)  '!E24</f>
        <v>0</v>
      </c>
      <c r="F24" s="99">
        <v>0</v>
      </c>
      <c r="G24" s="37">
        <f t="shared" si="1"/>
        <v>16669533</v>
      </c>
    </row>
    <row r="25" spans="1:7" ht="17.100000000000001" customHeight="1" x14ac:dyDescent="0.2">
      <c r="A25" s="131" t="s">
        <v>70</v>
      </c>
      <c r="B25" s="32">
        <f>'Table A (AMC)  '!B25</f>
        <v>6825000</v>
      </c>
      <c r="C25" s="32">
        <f>'Table A (AMC)  '!C25</f>
        <v>6825000</v>
      </c>
      <c r="D25" s="34">
        <f>'Table A (AMC)  '!D25</f>
        <v>5250000</v>
      </c>
      <c r="E25" s="99">
        <f>'Table A (Boulder)'!E24+'Table A (UCCS)  '!E25+'Table A (Denver)'!E25+'Table A (AMC)  '!E25</f>
        <v>0</v>
      </c>
      <c r="F25" s="99">
        <v>0</v>
      </c>
      <c r="G25" s="37">
        <f t="shared" si="1"/>
        <v>5250000</v>
      </c>
    </row>
    <row r="26" spans="1:7" ht="17.100000000000001" customHeight="1" x14ac:dyDescent="0.2">
      <c r="A26" s="131" t="s">
        <v>71</v>
      </c>
      <c r="B26" s="32">
        <f>'Table A (Boulder)'!B24+'Table A (UCCS)  '!B26+'Table A (Denver)'!B26+'Table A (AMC)  '!B26</f>
        <v>200065500</v>
      </c>
      <c r="C26" s="32">
        <f>'Table A (Boulder)'!C24+'Table A (UCCS)  '!C26+'Table A (Denver)'!C26+'Table A (AMC)  '!C26</f>
        <v>202047688</v>
      </c>
      <c r="D26" s="34">
        <f>'Table A (Boulder)'!D24+'Table A (UCCS)  '!D26+'Table A (Denver)'!D26+'Table A (AMC)  '!D26</f>
        <v>227603135</v>
      </c>
      <c r="E26" s="99">
        <f>'Table A (Boulder)'!E25+'Table A (UCCS)  '!E26+'Table A (Denver)'!E26+'Table A (AMC)  '!E26</f>
        <v>0</v>
      </c>
      <c r="F26" s="99">
        <v>0</v>
      </c>
      <c r="G26" s="37">
        <f t="shared" si="1"/>
        <v>227603135</v>
      </c>
    </row>
    <row r="27" spans="1:7" ht="17.100000000000001" customHeight="1" x14ac:dyDescent="0.2">
      <c r="A27" s="39" t="s">
        <v>29</v>
      </c>
      <c r="B27" s="101">
        <f t="shared" ref="B27:G27" si="2">SUM(B20:B26)</f>
        <v>1122766314.2</v>
      </c>
      <c r="C27" s="103">
        <f t="shared" si="2"/>
        <v>1150851781.3333335</v>
      </c>
      <c r="D27" s="41">
        <f t="shared" si="2"/>
        <v>249522668</v>
      </c>
      <c r="E27" s="42">
        <f t="shared" si="2"/>
        <v>32215895</v>
      </c>
      <c r="F27" s="42">
        <f t="shared" si="2"/>
        <v>943954491.75</v>
      </c>
      <c r="G27" s="40">
        <f t="shared" si="2"/>
        <v>1225693054.75</v>
      </c>
    </row>
    <row r="28" spans="1:7" ht="17.100000000000001" customHeight="1" x14ac:dyDescent="0.2">
      <c r="A28" s="31" t="s">
        <v>30</v>
      </c>
      <c r="B28" s="32">
        <f>'Table A (Boulder)'!B26+'Table A (UCCS)  '!B28+'Table A (Denver)'!B28+'Table A (AMC)  '!B28</f>
        <v>479728973</v>
      </c>
      <c r="C28" s="32">
        <f>'Table A (Boulder)'!C26+'Table A (UCCS)  '!C28+'Table A (Denver)'!C28+'Table A (AMC)  '!C28</f>
        <v>475188036</v>
      </c>
      <c r="D28" s="104">
        <f>'Table A (Boulder)'!D26+'Table A (UCCS)  '!D28+'Table A (Denver)'!D28+'Table A (AMC)  '!D28</f>
        <v>0</v>
      </c>
      <c r="E28" s="99">
        <f>'Table A (Boulder)'!E26+'Table A (UCCS)  '!E28+'Table A (Denver)'!E28+'Table A (AMC)  '!E28</f>
        <v>0</v>
      </c>
      <c r="F28" s="99">
        <f>'Table A (Boulder)'!F26+'Table A (UCCS)  '!F28+'Table A (Denver)'!F28+'Table A (AMC)  '!F28</f>
        <v>488419605.96000004</v>
      </c>
      <c r="G28" s="37">
        <f>SUM(D28:F28)</f>
        <v>488419605.96000004</v>
      </c>
    </row>
    <row r="29" spans="1:7" ht="17.100000000000001" customHeight="1" x14ac:dyDescent="0.2">
      <c r="A29" s="31" t="s">
        <v>31</v>
      </c>
      <c r="B29" s="32">
        <f>'Table A (Boulder)'!B27+'Table A (UCCS)  '!B29+'Table A (Denver)'!B29+'Table A (AMC)  '!B29</f>
        <v>276442774.92000002</v>
      </c>
      <c r="C29" s="32">
        <f>'Table A (Boulder)'!C27+'Table A (UCCS)  '!C29+'Table A (Denver)'!C29+'Table A (AMC)  '!C29</f>
        <v>279714600.47826087</v>
      </c>
      <c r="D29" s="34">
        <f>'Table A (Boulder)'!D27+'Table A (UCCS)  '!D29+'Table A (Denver)'!D29+'Table A (AMC)  '!D29</f>
        <v>0</v>
      </c>
      <c r="E29" s="99">
        <f>'Table A (Boulder)'!E27+'Table A (UCCS)  '!E29+'Table A (Denver)'!E29+'Table A (AMC)  '!E29</f>
        <v>285090854.92000002</v>
      </c>
      <c r="F29" s="99">
        <f>'Table A (Boulder)'!F27+'Table A (UCCS)  '!F29+'Table A (Denver)'!F29+'Table A (AMC)  '!F29</f>
        <v>0</v>
      </c>
      <c r="G29" s="37">
        <f>SUM(D29:F29)</f>
        <v>285090854.92000002</v>
      </c>
    </row>
    <row r="30" spans="1:7" ht="17.100000000000001" customHeight="1" x14ac:dyDescent="0.2">
      <c r="A30" s="31" t="s">
        <v>32</v>
      </c>
      <c r="B30" s="32">
        <f>'Table A (Boulder)'!B28+'Table A (UCCS)  '!B30+'Table A (Denver)'!B30+'Table A (AMC)  '!B30</f>
        <v>331022075.88999999</v>
      </c>
      <c r="C30" s="32">
        <f>'Table A (Boulder)'!C28+'Table A (UCCS)  '!C30+'Table A (Denver)'!C30+'Table A (AMC)  '!C30</f>
        <v>319274959.78260869</v>
      </c>
      <c r="D30" s="34">
        <f>'Table A (Boulder)'!D28+'Table A (UCCS)  '!D30+'Table A (Denver)'!D30+'Table A (AMC)  '!D30</f>
        <v>0</v>
      </c>
      <c r="E30" s="99">
        <f>'Table A (Boulder)'!E28+'Table A (UCCS)  '!E30+'Table A (Denver)'!E30+'Table A (AMC)  '!E30</f>
        <v>363923093</v>
      </c>
      <c r="F30" s="99">
        <f>'Table A (Boulder)'!F28+'Table A (UCCS)  '!F30+'Table A (Denver)'!F30+'Table A (AMC)  '!F30</f>
        <v>0</v>
      </c>
      <c r="G30" s="37">
        <f>SUM(D30:F30)</f>
        <v>363923093</v>
      </c>
    </row>
    <row r="31" spans="1:7" s="7" customFormat="1" ht="17.100000000000001" customHeight="1" x14ac:dyDescent="0.25">
      <c r="A31" s="31" t="s">
        <v>33</v>
      </c>
      <c r="B31" s="32">
        <f>'Table A (Boulder)'!B29+'Table A (UCCS)  '!B31+'Table A (Denver)'!B31+'Table A (AMC)  '!B31</f>
        <v>1417229356</v>
      </c>
      <c r="C31" s="32">
        <f>'Table A (Boulder)'!C29+'Table A (UCCS)  '!C31+'Table A (Denver)'!C31+'Table A (AMC)  '!C31</f>
        <v>1472270463.173913</v>
      </c>
      <c r="D31" s="34">
        <f>'Table A (Boulder)'!D29+'Table A (UCCS)  '!D31+'Table A (Denver)'!D31+'Table A (AMC)  '!D31</f>
        <v>1598777</v>
      </c>
      <c r="E31" s="99">
        <f>'Table A (Boulder)'!E29+'Table A (UCCS)  '!E31+'Table A (Denver)'!E31+'Table A (AMC)  '!E31</f>
        <v>1549873948</v>
      </c>
      <c r="F31" s="99">
        <f>'Table A (Boulder)'!F29+'Table A (UCCS)  '!F31+'Table A (Denver)'!F31+'Table A (AMC)  '!F31</f>
        <v>0</v>
      </c>
      <c r="G31" s="37">
        <f>SUM(D31:F31)</f>
        <v>1551472725</v>
      </c>
    </row>
    <row r="32" spans="1:7" x14ac:dyDescent="0.2">
      <c r="A32" s="145" t="s">
        <v>80</v>
      </c>
      <c r="B32" s="32"/>
      <c r="C32" s="32"/>
      <c r="D32" s="34"/>
      <c r="E32" s="99"/>
      <c r="F32" s="99"/>
      <c r="G32" s="37"/>
    </row>
    <row r="33" spans="1:7" x14ac:dyDescent="0.2">
      <c r="A33" s="131" t="s">
        <v>34</v>
      </c>
      <c r="B33" s="32">
        <f>'Table A (Boulder)'!B31+'Table A (UCCS)  '!B33+'Table A (Denver)'!B33+'Table A (AMC)  '!B33</f>
        <v>268458203</v>
      </c>
      <c r="C33" s="32">
        <f>'Table A (Boulder)'!C31+'Table A (UCCS)  '!C33+'Table A (Denver)'!C33+'Table A (AMC)  '!C33</f>
        <v>288810652</v>
      </c>
      <c r="D33" s="34">
        <f>'Table A (Boulder)'!D31+'Table A (UCCS)  '!D33+'Table A (Denver)'!D33+'Table A (AMC)  '!D33</f>
        <v>239560034</v>
      </c>
      <c r="E33" s="99">
        <f>'Table A (Boulder)'!E31+'Table A (UCCS)  '!E33+'Table A (Denver)'!E33+'Table A (AMC)  '!E33</f>
        <v>57287656.599999994</v>
      </c>
      <c r="F33" s="99">
        <f>'Table A (Boulder)'!F31+'Table A (UCCS)  '!F33+'Table A (Denver)'!F33+'Table A (AMC)  '!F33</f>
        <v>0</v>
      </c>
      <c r="G33" s="37">
        <f>SUM(D33:F33)</f>
        <v>296847690.60000002</v>
      </c>
    </row>
    <row r="34" spans="1:7" x14ac:dyDescent="0.2">
      <c r="A34" s="131" t="s">
        <v>35</v>
      </c>
      <c r="B34" s="32">
        <f>'Table A (Boulder)'!B32+'Table A (UCCS)  '!B34+'Table A (Denver)'!B34</f>
        <v>5941972</v>
      </c>
      <c r="C34" s="32">
        <f>'Table A (Boulder)'!C32+'Table A (UCCS)  '!C34+'Table A (Denver)'!C34</f>
        <v>5941972</v>
      </c>
      <c r="D34" s="34">
        <f>'Table A (Boulder)'!D32+'Table A (UCCS)  '!D34+'Table A (Denver)'!D34</f>
        <v>5731507</v>
      </c>
      <c r="E34" s="99">
        <f>'Table A (Boulder)'!E32+'Table A (UCCS)  '!E34+'Table A (Denver)'!E34</f>
        <v>0</v>
      </c>
      <c r="F34" s="99">
        <f>'Table A (Boulder)'!F32+'Table A (UCCS)  '!F34+'Table A (Denver)'!F34</f>
        <v>0</v>
      </c>
      <c r="G34" s="37">
        <f>SUM(D34:F34)</f>
        <v>5731507</v>
      </c>
    </row>
    <row r="35" spans="1:7" ht="15.75" thickBot="1" x14ac:dyDescent="0.25">
      <c r="A35" s="144" t="s">
        <v>36</v>
      </c>
      <c r="B35" s="32">
        <f>'Table A (Boulder)'!B33+'Table A (UCCS)  '!B35+'Table A (Denver)'!B35+'Table A (AMC)  '!B34</f>
        <v>112976770</v>
      </c>
      <c r="C35" s="32">
        <f>'Table A (Boulder)'!C33+'Table A (UCCS)  '!C35+'Table A (Denver)'!C35+'Table A (AMC)  '!C34</f>
        <v>113627044.27659574</v>
      </c>
      <c r="D35" s="105">
        <f>'Table A (Boulder)'!D33+'Table A (UCCS)  '!D35+'Table A (Denver)'!D35+'Table A (AMC)  '!D34</f>
        <v>25920670</v>
      </c>
      <c r="E35" s="106">
        <f>'Table A (Boulder)'!E33+'Table A (UCCS)  '!E35+'Table A (Denver)'!E35+'Table A (AMC)  '!E34</f>
        <v>85495602</v>
      </c>
      <c r="F35" s="99">
        <f>'Table A (Boulder)'!F33+'Table A (UCCS)  '!F35+'Table A (Denver)'!F35+'Table A (AMC)  '!F34</f>
        <v>5551726</v>
      </c>
      <c r="G35" s="37">
        <f>SUM(D35:F35)</f>
        <v>116967998</v>
      </c>
    </row>
    <row r="36" spans="1:7" ht="16.5" thickTop="1" x14ac:dyDescent="0.2">
      <c r="A36" s="43" t="s">
        <v>37</v>
      </c>
      <c r="B36" s="107">
        <f t="shared" ref="B36:G36" si="3">SUM(B28:B35)+B27+B19</f>
        <v>5517182034.1000004</v>
      </c>
      <c r="C36" s="108">
        <f t="shared" si="3"/>
        <v>5606062340.3490591</v>
      </c>
      <c r="D36" s="44">
        <f t="shared" si="3"/>
        <v>1918559622</v>
      </c>
      <c r="E36" s="77">
        <f t="shared" si="3"/>
        <v>2538091856.52</v>
      </c>
      <c r="F36" s="46">
        <f t="shared" si="3"/>
        <v>1437925823.71</v>
      </c>
      <c r="G36" s="47">
        <f t="shared" si="3"/>
        <v>5894577302.2299995</v>
      </c>
    </row>
    <row r="37" spans="1:7" ht="8.4499999999999993" customHeight="1" x14ac:dyDescent="0.2">
      <c r="A37" s="31"/>
      <c r="B37" s="32"/>
      <c r="C37" s="109"/>
      <c r="D37" s="110"/>
      <c r="E37" s="111"/>
      <c r="F37" s="112"/>
      <c r="G37" s="50"/>
    </row>
    <row r="38" spans="1:7" ht="17.100000000000001" customHeight="1" x14ac:dyDescent="0.2">
      <c r="A38" s="30" t="s">
        <v>38</v>
      </c>
      <c r="B38" s="113"/>
      <c r="C38" s="109"/>
      <c r="D38" s="48"/>
      <c r="E38" s="49"/>
      <c r="F38" s="49"/>
      <c r="G38" s="50"/>
    </row>
    <row r="39" spans="1:7" ht="17.100000000000001" customHeight="1" x14ac:dyDescent="0.2">
      <c r="A39" s="133" t="s">
        <v>76</v>
      </c>
      <c r="B39" s="32"/>
      <c r="C39" s="109"/>
      <c r="D39" s="48"/>
      <c r="E39" s="49"/>
      <c r="F39" s="49"/>
      <c r="G39" s="50"/>
    </row>
    <row r="40" spans="1:7" ht="17.100000000000001" customHeight="1" x14ac:dyDescent="0.2">
      <c r="A40" s="131" t="s">
        <v>39</v>
      </c>
      <c r="B40" s="114">
        <f>'Table A (Boulder)'!B38+'Table A (UCCS)  '!B40+'Table A (Denver)'!B40+'Table A (AMC)  '!B39</f>
        <v>1336597115.76</v>
      </c>
      <c r="C40" s="114">
        <f>'Table A (Boulder)'!C38+'Table A (UCCS)  '!C40+'Table A (Denver)'!C40+'Table A (AMC)  '!C39</f>
        <v>1381854467.0511551</v>
      </c>
      <c r="D40" s="51">
        <f>'Table A (Boulder)'!D38+'Table A (UCCS)  '!D40+'Table A (Denver)'!D40+'Table A (AMC)  '!D39</f>
        <v>974249528.27749705</v>
      </c>
      <c r="E40" s="115">
        <f>'Table A (Boulder)'!E38+'Table A (UCCS)  '!E40+'Table A (Denver)'!E40+'Table A (AMC)  '!E39</f>
        <v>243934797.9261972</v>
      </c>
      <c r="F40" s="115">
        <f>'Table A (Boulder)'!F38+'Table A (UCCS)  '!F40+'Table A (Denver)'!F40+'Table A (AMC)  '!F39</f>
        <v>221183907</v>
      </c>
      <c r="G40" s="50">
        <f t="shared" ref="G40:G50" si="4">SUM(D40:F40)</f>
        <v>1439368233.2036943</v>
      </c>
    </row>
    <row r="41" spans="1:7" ht="17.100000000000001" customHeight="1" x14ac:dyDescent="0.2">
      <c r="A41" s="131" t="s">
        <v>40</v>
      </c>
      <c r="B41" s="114">
        <f>'Table A (Boulder)'!B39+'Table A (UCCS)  '!B41+'Table A (Denver)'!B41+'Table A (AMC)  '!B40</f>
        <v>961989304.39579701</v>
      </c>
      <c r="C41" s="114">
        <f>'Table A (Boulder)'!C39+'Table A (UCCS)  '!C41+'Table A (Denver)'!C41+'Table A (AMC)  '!C40</f>
        <v>966725174.55449784</v>
      </c>
      <c r="D41" s="51">
        <f>'Table A (Boulder)'!D39+'Table A (UCCS)  '!D41+'Table A (Denver)'!D41+'Table A (AMC)  '!D40</f>
        <v>9200097.4614658635</v>
      </c>
      <c r="E41" s="115">
        <f>'Table A (Boulder)'!E39+'Table A (UCCS)  '!E41+'Table A (Denver)'!E41+'Table A (AMC)  '!E40</f>
        <v>1656687.4326076875</v>
      </c>
      <c r="F41" s="115">
        <f>'Table A (Boulder)'!F39+'Table A (UCCS)  '!F41+'Table A (Denver)'!F41+'Table A (AMC)  '!F40</f>
        <v>988229066.39999986</v>
      </c>
      <c r="G41" s="50">
        <f t="shared" si="4"/>
        <v>999085851.29407346</v>
      </c>
    </row>
    <row r="42" spans="1:7" ht="17.100000000000001" customHeight="1" x14ac:dyDescent="0.2">
      <c r="A42" s="131" t="s">
        <v>41</v>
      </c>
      <c r="B42" s="114">
        <f>'Table A (Boulder)'!B40+'Table A (UCCS)  '!B42+'Table A (Denver)'!B42+'Table A (AMC)  '!B41</f>
        <v>170769471.31</v>
      </c>
      <c r="C42" s="114">
        <f>'Table A (Boulder)'!C40+'Table A (UCCS)  '!C42+'Table A (Denver)'!C42+'Table A (AMC)  '!C41</f>
        <v>179979495.30043301</v>
      </c>
      <c r="D42" s="51">
        <f>'Table A (Boulder)'!D40+'Table A (UCCS)  '!D42+'Table A (Denver)'!D42+'Table A (AMC)  '!D41</f>
        <v>421243.25483977131</v>
      </c>
      <c r="E42" s="115">
        <f>'Table A (Boulder)'!E40+'Table A (UCCS)  '!E42+'Table A (Denver)'!E42+'Table A (AMC)  '!E41</f>
        <v>141013182.43985435</v>
      </c>
      <c r="F42" s="115">
        <f>'Table A (Boulder)'!F40+'Table A (UCCS)  '!F42+'Table A (Denver)'!F42+'Table A (AMC)  '!F41</f>
        <v>46074412.420000002</v>
      </c>
      <c r="G42" s="50">
        <f t="shared" si="4"/>
        <v>187508838.11469412</v>
      </c>
    </row>
    <row r="43" spans="1:7" ht="17.100000000000001" customHeight="1" x14ac:dyDescent="0.2">
      <c r="A43" s="131" t="s">
        <v>42</v>
      </c>
      <c r="B43" s="114">
        <f>'Table A (Boulder)'!B41+'Table A (UCCS)  '!B43+'Table A (Denver)'!B43+'Table A (AMC)  '!B42</f>
        <v>305551203.67639714</v>
      </c>
      <c r="C43" s="114">
        <f>'Table A (Boulder)'!C41+'Table A (UCCS)  '!C43+'Table A (Denver)'!C43+'Table A (AMC)  '!C42</f>
        <v>304899357.46852529</v>
      </c>
      <c r="D43" s="51">
        <f>'Table A (Boulder)'!D41+'Table A (UCCS)  '!D43+'Table A (Denver)'!D43+'Table A (AMC)  '!D42</f>
        <v>267420078.34825242</v>
      </c>
      <c r="E43" s="115">
        <f>'Table A (Boulder)'!E41+'Table A (UCCS)  '!E43+'Table A (Denver)'!E43+'Table A (AMC)  '!E42</f>
        <v>42073918.290983833</v>
      </c>
      <c r="F43" s="115">
        <f>'Table A (Boulder)'!F41+'Table A (UCCS)  '!F43+'Table A (Denver)'!F43+'Table A (AMC)  '!F42</f>
        <v>6936699.8272000002</v>
      </c>
      <c r="G43" s="50">
        <f t="shared" si="4"/>
        <v>316430696.46643627</v>
      </c>
    </row>
    <row r="44" spans="1:7" ht="17.100000000000001" customHeight="1" x14ac:dyDescent="0.2">
      <c r="A44" s="131" t="s">
        <v>43</v>
      </c>
      <c r="B44" s="114">
        <f>'Table A (Boulder)'!B42+'Table A (UCCS)  '!B44+'Table A (Denver)'!B44+'Table A (AMC)  '!B43</f>
        <v>163059459.54789132</v>
      </c>
      <c r="C44" s="114">
        <f>'Table A (Boulder)'!C42+'Table A (UCCS)  '!C44+'Table A (Denver)'!C44+'Table A (AMC)  '!C43</f>
        <v>166717899.55928284</v>
      </c>
      <c r="D44" s="51">
        <f>'Table A (Boulder)'!D42+'Table A (UCCS)  '!D44+'Table A (Denver)'!D44+'Table A (AMC)  '!D43</f>
        <v>82649232.37415272</v>
      </c>
      <c r="E44" s="115">
        <f>'Table A (Boulder)'!E42+'Table A (UCCS)  '!E44+'Table A (Denver)'!E44+'Table A (AMC)  '!E43</f>
        <v>87277802.113262787</v>
      </c>
      <c r="F44" s="115">
        <f>'Table A (Boulder)'!F42+'Table A (UCCS)  '!F44+'Table A (Denver)'!F44+'Table A (AMC)  '!F43</f>
        <v>1483392.08</v>
      </c>
      <c r="G44" s="50">
        <f t="shared" si="4"/>
        <v>171410426.56741551</v>
      </c>
    </row>
    <row r="45" spans="1:7" ht="17.100000000000001" customHeight="1" x14ac:dyDescent="0.2">
      <c r="A45" s="131" t="s">
        <v>44</v>
      </c>
      <c r="B45" s="114">
        <f>'Table A (Boulder)'!B43+'Table A (UCCS)  '!B45+'Table A (Denver)'!B45+'Table A (AMC)  '!B44</f>
        <v>271173437.29856277</v>
      </c>
      <c r="C45" s="114">
        <f>'Table A (Boulder)'!C43+'Table A (UCCS)  '!C45+'Table A (Denver)'!C45+'Table A (AMC)  '!C44</f>
        <v>259014305.50008771</v>
      </c>
      <c r="D45" s="51">
        <f>'Table A (Boulder)'!D43+'Table A (UCCS)  '!D45+'Table A (Denver)'!D45+'Table A (AMC)  '!D44</f>
        <v>210552225.50731814</v>
      </c>
      <c r="E45" s="115">
        <f>'Table A (Boulder)'!E43+'Table A (UCCS)  '!E45+'Table A (Denver)'!E45+'Table A (AMC)  '!E44</f>
        <v>41345454.286887035</v>
      </c>
      <c r="F45" s="115">
        <f>'Table A (Boulder)'!F43+'Table A (UCCS)  '!F45+'Table A (Denver)'!F45+'Table A (AMC)  '!F44</f>
        <v>14508856.499359999</v>
      </c>
      <c r="G45" s="50">
        <f t="shared" si="4"/>
        <v>266406536.29356518</v>
      </c>
    </row>
    <row r="46" spans="1:7" s="7" customFormat="1" ht="17.100000000000001" customHeight="1" x14ac:dyDescent="0.25">
      <c r="A46" s="131" t="s">
        <v>45</v>
      </c>
      <c r="B46" s="114">
        <f>'Table A (Boulder)'!B44+'Table A (UCCS)  '!B46+'Table A (Denver)'!B46+'Table A (AMC)  '!B45</f>
        <v>184314191.19</v>
      </c>
      <c r="C46" s="114">
        <f>'Table A (Boulder)'!C44+'Table A (UCCS)  '!C46+'Table A (Denver)'!C46+'Table A (AMC)  '!C45</f>
        <v>181262019.62790698</v>
      </c>
      <c r="D46" s="51">
        <f>'Table A (Boulder)'!D44+'Table A (UCCS)  '!D46+'Table A (Denver)'!D46+'Table A (AMC)  '!D45</f>
        <v>156680279.70368338</v>
      </c>
      <c r="E46" s="115">
        <f>'Table A (Boulder)'!E44+'Table A (UCCS)  '!E46+'Table A (Denver)'!E46+'Table A (AMC)  '!E45</f>
        <v>24178530</v>
      </c>
      <c r="F46" s="115">
        <f>'Table A (Boulder)'!F44+'Table A (UCCS)  '!F46+'Table A (Denver)'!F46+'Table A (AMC)  '!F45</f>
        <v>6414952.4800000004</v>
      </c>
      <c r="G46" s="37">
        <f t="shared" si="4"/>
        <v>187273762.18368337</v>
      </c>
    </row>
    <row r="47" spans="1:7" ht="17.100000000000001" customHeight="1" x14ac:dyDescent="0.2">
      <c r="A47" s="131" t="s">
        <v>46</v>
      </c>
      <c r="B47" s="114">
        <f>'Table A (Boulder)'!B45+'Table A (UCCS)  '!B47+'Table A (Denver)'!B47+'Table A (AMC)  '!B46</f>
        <v>287303279.49000001</v>
      </c>
      <c r="C47" s="114">
        <f>'Table A (Boulder)'!C45+'Table A (UCCS)  '!C47+'Table A (Denver)'!C47+'Table A (AMC)  '!C46</f>
        <v>278654618.96251583</v>
      </c>
      <c r="D47" s="51">
        <f>'Table A (Boulder)'!D45+'Table A (UCCS)  '!D47+'Table A (Denver)'!D47+'Table A (AMC)  '!D46</f>
        <v>124131782.07279071</v>
      </c>
      <c r="E47" s="115">
        <f>'Table A (Boulder)'!E45+'Table A (UCCS)  '!E47+'Table A (Denver)'!E47+'Table A (AMC)  '!E46</f>
        <v>12213025.099951986</v>
      </c>
      <c r="F47" s="115">
        <f>'Table A (Boulder)'!F45+'Table A (UCCS)  '!F47+'Table A (Denver)'!F47+'Table A (AMC)  '!F46</f>
        <v>141706049.21000001</v>
      </c>
      <c r="G47" s="50">
        <f t="shared" si="4"/>
        <v>278050856.3827427</v>
      </c>
    </row>
    <row r="48" spans="1:7" ht="17.100000000000001" customHeight="1" x14ac:dyDescent="0.2">
      <c r="A48" s="31" t="s">
        <v>75</v>
      </c>
      <c r="B48" s="114">
        <f>'Table A (Boulder)'!B46+'Table A (UCCS)  '!B48+'Table A (Denver)'!B48+'Table A (AMC)  '!B47</f>
        <v>254981759.62</v>
      </c>
      <c r="C48" s="114">
        <f>'Table A (Boulder)'!C46+'Table A (UCCS)  '!C48+'Table A (Denver)'!C48+'Table A (AMC)  '!C47</f>
        <v>274382280.62790698</v>
      </c>
      <c r="D48" s="51">
        <f>'Table A (Boulder)'!D46+'Table A (UCCS)  '!D48+'Table A (Denver)'!D48+'Table A (AMC)  '!D47</f>
        <v>0</v>
      </c>
      <c r="E48" s="115">
        <f>'Table A (Boulder)'!E46+'Table A (UCCS)  '!E48+'Table A (Denver)'!E48+'Table A (AMC)  '!E47</f>
        <v>291157483</v>
      </c>
      <c r="F48" s="115">
        <f>'Table A (Boulder)'!F46+'Table A (UCCS)  '!F48+'Table A (Denver)'!F48+'Table A (AMC)  '!F47</f>
        <v>10619184.300000001</v>
      </c>
      <c r="G48" s="50">
        <f t="shared" si="4"/>
        <v>301776667.30000001</v>
      </c>
    </row>
    <row r="49" spans="1:7" ht="17.100000000000001" customHeight="1" x14ac:dyDescent="0.2">
      <c r="A49" s="31" t="s">
        <v>33</v>
      </c>
      <c r="B49" s="114">
        <f>'Table A (Boulder)'!B47+'Table A (UCCS)  '!B49+'Table A (Denver)'!B49+'Table A (AMC)  '!B48</f>
        <v>1368463889</v>
      </c>
      <c r="C49" s="114">
        <f>'Table A (Boulder)'!C47+'Table A (UCCS)  '!C49+'Table A (Denver)'!C49+'Table A (AMC)  '!C48</f>
        <v>1338963265.5813954</v>
      </c>
      <c r="D49" s="51">
        <f>'Table A (Boulder)'!D47+'Table A (UCCS)  '!D49+'Table A (Denver)'!D49+'Table A (AMC)  '!D48</f>
        <v>2772818</v>
      </c>
      <c r="E49" s="115">
        <f>'Table A (Boulder)'!E47+'Table A (UCCS)  '!E49+'Table A (Denver)'!E49+'Table A (AMC)  '!E48</f>
        <v>1460699873</v>
      </c>
      <c r="F49" s="115">
        <f>'Table A (Boulder)'!F47+'Table A (UCCS)  '!F49+'Table A (Denver)'!F49+'Table A (AMC)  '!F48</f>
        <v>944862</v>
      </c>
      <c r="G49" s="50">
        <f t="shared" si="4"/>
        <v>1464417553</v>
      </c>
    </row>
    <row r="50" spans="1:7" ht="17.100000000000001" customHeight="1" thickBot="1" x14ac:dyDescent="0.25">
      <c r="A50" s="31" t="s">
        <v>47</v>
      </c>
      <c r="B50" s="114">
        <f>'Table A (Boulder)'!B48+'Table A (UCCS)  '!B50+'Table A (Denver)'!B50+'Table A (AMC)  '!B49</f>
        <v>34642802.68</v>
      </c>
      <c r="C50" s="114">
        <f>'Table A (Boulder)'!C48+'Table A (UCCS)  '!C50+'Table A (Denver)'!C50+'Table A (AMC)  '!C49</f>
        <v>38126069.58139535</v>
      </c>
      <c r="D50" s="116">
        <f>'Table A (Boulder)'!D48+'Table A (UCCS)  '!D50+'Table A (Denver)'!D50+'Table A (AMC)  '!D49</f>
        <v>0</v>
      </c>
      <c r="E50" s="117">
        <f>'Table A (Boulder)'!E48+'Table A (UCCS)  '!E50+'Table A (Denver)'!E50+'Table A (AMC)  '!E49</f>
        <v>36674252</v>
      </c>
      <c r="F50" s="115">
        <f>'Table A (Boulder)'!F48+'Table A (UCCS)  '!F50+'Table A (Denver)'!F50+'Table A (AMC)  '!F49</f>
        <v>0</v>
      </c>
      <c r="G50" s="50">
        <f t="shared" si="4"/>
        <v>36674252</v>
      </c>
    </row>
    <row r="51" spans="1:7" ht="17.100000000000001" customHeight="1" thickTop="1" x14ac:dyDescent="0.2">
      <c r="A51" s="43" t="s">
        <v>48</v>
      </c>
      <c r="B51" s="118">
        <f t="shared" ref="B51:G51" si="5">SUM(B40:B50)</f>
        <v>5338845913.9686489</v>
      </c>
      <c r="C51" s="119">
        <f t="shared" si="5"/>
        <v>5370578953.8151016</v>
      </c>
      <c r="D51" s="52">
        <f t="shared" si="5"/>
        <v>1828077285</v>
      </c>
      <c r="E51" s="79">
        <f t="shared" si="5"/>
        <v>2382225005.5897446</v>
      </c>
      <c r="F51" s="45">
        <f t="shared" si="5"/>
        <v>1438101382.2165599</v>
      </c>
      <c r="G51" s="47">
        <f t="shared" si="5"/>
        <v>5648403672.8063059</v>
      </c>
    </row>
    <row r="52" spans="1:7" ht="17.100000000000001" customHeight="1" x14ac:dyDescent="0.2">
      <c r="A52" s="30" t="s">
        <v>49</v>
      </c>
      <c r="B52" s="120"/>
      <c r="C52" s="71"/>
      <c r="D52" s="35"/>
      <c r="E52" s="36"/>
      <c r="F52" s="36"/>
      <c r="G52" s="50"/>
    </row>
    <row r="53" spans="1:7" ht="17.100000000000001" customHeight="1" x14ac:dyDescent="0.2">
      <c r="A53" s="31" t="s">
        <v>50</v>
      </c>
      <c r="B53" s="114"/>
      <c r="C53" s="71"/>
      <c r="D53" s="35"/>
      <c r="E53" s="36"/>
      <c r="F53" s="36"/>
      <c r="G53" s="50"/>
    </row>
    <row r="54" spans="1:7" ht="17.100000000000001" customHeight="1" x14ac:dyDescent="0.2">
      <c r="A54" s="33" t="s">
        <v>77</v>
      </c>
      <c r="B54" s="114">
        <f>'Table A (Boulder)'!B53+'Table A (UCCS)  '!B54+'Table A (Denver)'!B54+'Table A (AMC)  '!B53</f>
        <v>137309425</v>
      </c>
      <c r="C54" s="114">
        <f>'Table A (Boulder)'!C53+'Table A (UCCS)  '!C54+'Table A (Denver)'!C54+'Table A (AMC)  '!C53</f>
        <v>130475718</v>
      </c>
      <c r="D54" s="51">
        <f>'Table A (Boulder)'!D53+'Table A (UCCS)  '!D54+'Table A (Denver)'!D54+'Table A (AMC)  '!D53</f>
        <v>25750103</v>
      </c>
      <c r="E54" s="115">
        <f>'Table A (Boulder)'!E53+'Table A (UCCS)  '!E54+'Table A (Denver)'!E54+'Table A (AMC)  '!E53</f>
        <v>105239196</v>
      </c>
      <c r="F54" s="115">
        <f>'Table A (Boulder)'!F53+'Table A (UCCS)  '!F54+'Table A (Denver)'!F54+'Table A (AMC)  '!F53</f>
        <v>0</v>
      </c>
      <c r="G54" s="50">
        <f>SUM(D54:F54)</f>
        <v>130989299</v>
      </c>
    </row>
    <row r="55" spans="1:7" ht="17.100000000000001" customHeight="1" x14ac:dyDescent="0.2">
      <c r="A55" s="33" t="s">
        <v>78</v>
      </c>
      <c r="B55" s="114">
        <f>'Table A (Boulder)'!B54+'Table A (UCCS)  '!B55+'Table A (Denver)'!B55+'Table A (AMC)  '!B54</f>
        <v>0</v>
      </c>
      <c r="C55" s="114">
        <f>'Table A (Boulder)'!C54+'Table A (UCCS)  '!C55+'Table A (Denver)'!C55+'Table A (AMC)  '!C54</f>
        <v>0</v>
      </c>
      <c r="D55" s="51">
        <f>'Table A (Boulder)'!D54+'Table A (UCCS)  '!D55+'Table A (Denver)'!D55+'Table A (AMC)  '!D54</f>
        <v>0</v>
      </c>
      <c r="E55" s="115">
        <f>'Table A (Boulder)'!E54+'Table A (UCCS)  '!E55+'Table A (Denver)'!E55+'Table A (AMC)  '!E54</f>
        <v>0</v>
      </c>
      <c r="F55" s="115">
        <f>'Table A (Boulder)'!F54+'Table A (UCCS)  '!F55+'Table A (Denver)'!F55+'Table A (AMC)  '!F54</f>
        <v>0</v>
      </c>
      <c r="G55" s="50">
        <f>SUM(D55:F55)</f>
        <v>0</v>
      </c>
    </row>
    <row r="56" spans="1:7" ht="17.100000000000001" customHeight="1" x14ac:dyDescent="0.2">
      <c r="A56" s="53" t="s">
        <v>79</v>
      </c>
      <c r="B56" s="114">
        <f>'Table A (Boulder)'!B55+'Table A (UCCS)  '!B56+'Table A (Denver)'!B56+'Table A (AMC)  '!B55</f>
        <v>0</v>
      </c>
      <c r="C56" s="114">
        <f>'Table A (Boulder)'!C55+'Table A (UCCS)  '!C56+'Table A (Denver)'!C56+'Table A (AMC)  '!C55</f>
        <v>0</v>
      </c>
      <c r="D56" s="121">
        <f>'Table A (Boulder)'!D55+'Table A (UCCS)  '!D56+'Table A (Denver)'!D56+'Table A (AMC)  '!D55</f>
        <v>0</v>
      </c>
      <c r="E56" s="122">
        <f>'Table A (Boulder)'!E55+'Table A (UCCS)  '!E56+'Table A (Denver)'!E56+'Table A (AMC)  '!E55</f>
        <v>0</v>
      </c>
      <c r="F56" s="115">
        <f>'Table A (Boulder)'!F55+'Table A (UCCS)  '!F56+'Table A (Denver)'!F56+'Table A (AMC)  '!F55</f>
        <v>0</v>
      </c>
      <c r="G56" s="50">
        <f>SUM(D56:F56)</f>
        <v>0</v>
      </c>
    </row>
    <row r="57" spans="1:7" s="7" customFormat="1" ht="17.100000000000001" customHeight="1" x14ac:dyDescent="0.25">
      <c r="A57" s="55" t="s">
        <v>51</v>
      </c>
      <c r="B57" s="92">
        <f t="shared" ref="B57:G57" si="6">SUM(B54:B56)</f>
        <v>137309425</v>
      </c>
      <c r="C57" s="123">
        <f t="shared" si="6"/>
        <v>130475718</v>
      </c>
      <c r="D57" s="56">
        <f t="shared" si="6"/>
        <v>25750103</v>
      </c>
      <c r="E57" s="54">
        <f t="shared" si="6"/>
        <v>105239196</v>
      </c>
      <c r="F57" s="124">
        <f t="shared" si="6"/>
        <v>0</v>
      </c>
      <c r="G57" s="57">
        <f t="shared" si="6"/>
        <v>130989299</v>
      </c>
    </row>
    <row r="58" spans="1:7" ht="17.100000000000001" customHeight="1" x14ac:dyDescent="0.2">
      <c r="A58" s="31" t="s">
        <v>52</v>
      </c>
      <c r="B58" s="114"/>
      <c r="C58" s="71"/>
      <c r="D58" s="35"/>
      <c r="E58" s="36"/>
      <c r="F58" s="36"/>
      <c r="G58" s="50"/>
    </row>
    <row r="59" spans="1:7" x14ac:dyDescent="0.2">
      <c r="A59" s="33" t="s">
        <v>53</v>
      </c>
      <c r="B59" s="114">
        <f>'Table A (Boulder)'!B59+'Table A (UCCS)  '!B59+'Table A (Denver)'!B59+'Table A (AMC)  '!B58</f>
        <v>7437608</v>
      </c>
      <c r="C59" s="114">
        <f>'Table A (Boulder)'!C59+'Table A (UCCS)  '!C59+'Table A (Denver)'!C59+'Table A (AMC)  '!C58</f>
        <v>0</v>
      </c>
      <c r="D59" s="51">
        <f>'Table A (Boulder)'!D59+'Table A (UCCS)  '!D59+'Table A (Denver)'!D59+'Table A (AMC)  '!D58</f>
        <v>0</v>
      </c>
      <c r="E59" s="115">
        <f>'Table A (Boulder)'!E59+'Table A (UCCS)  '!E59+'Table A (Denver)'!E59+'Table A (AMC)  '!E58</f>
        <v>0</v>
      </c>
      <c r="F59" s="115">
        <f>'Table A (Boulder)'!F59+'Table A (UCCS)  '!F59+'Table A (Denver)'!F59+'Table A (AMC)  '!F58</f>
        <v>3279819</v>
      </c>
      <c r="G59" s="50">
        <f>SUM(D59:F59)</f>
        <v>3279819</v>
      </c>
    </row>
    <row r="60" spans="1:7" x14ac:dyDescent="0.2">
      <c r="A60" s="53" t="s">
        <v>47</v>
      </c>
      <c r="B60" s="114">
        <f>'Table A (Boulder)'!B60+'Table A (UCCS)  '!B60+'Table A (Denver)'!B60+'Table A (AMC)  '!B59</f>
        <v>33589087</v>
      </c>
      <c r="C60" s="114">
        <f>'Table A (Boulder)'!C60+'Table A (UCCS)  '!C60+'Table A (Denver)'!C60+'Table A (AMC)  '!C59</f>
        <v>105007668</v>
      </c>
      <c r="D60" s="121">
        <f>'Table A (Boulder)'!D60+'Table A (UCCS)  '!D60+'Table A (Denver)'!D60+'Table A (AMC)  '!D59</f>
        <v>64732234</v>
      </c>
      <c r="E60" s="122">
        <f>'Table A (Boulder)'!E60+'Table A (UCCS)  '!E60+'Table A (Denver)'!E60+'Table A (AMC)  '!E59</f>
        <v>50627655</v>
      </c>
      <c r="F60" s="125">
        <f>'Table A (Boulder)'!F60+'Table A (UCCS)  '!F60+'Table A (Denver)'!F60+'Table A (AMC)  '!F59</f>
        <v>-3455377.8485599998</v>
      </c>
      <c r="G60" s="50">
        <f>SUM(D60:F60)</f>
        <v>111904511.15143999</v>
      </c>
    </row>
    <row r="61" spans="1:7" ht="16.899999999999999" customHeight="1" thickBot="1" x14ac:dyDescent="0.25">
      <c r="A61" s="58" t="s">
        <v>54</v>
      </c>
      <c r="B61" s="126">
        <f>B59+B60</f>
        <v>41026695</v>
      </c>
      <c r="C61" s="127">
        <f>C59+C60</f>
        <v>105007668</v>
      </c>
      <c r="D61" s="78">
        <f>D59+D60</f>
        <v>64732234</v>
      </c>
      <c r="E61" s="76">
        <f>E59+E60</f>
        <v>50627655</v>
      </c>
      <c r="F61" s="76">
        <f>F59+F60</f>
        <v>-175558.84855999984</v>
      </c>
      <c r="G61" s="59">
        <f>SUM(G59:G60)</f>
        <v>115184330.15143999</v>
      </c>
    </row>
    <row r="62" spans="1:7" ht="19.5" customHeight="1" thickTop="1" x14ac:dyDescent="0.2">
      <c r="A62" s="43" t="s">
        <v>55</v>
      </c>
      <c r="B62" s="118">
        <f t="shared" ref="B62:G62" si="7">B51+B57+B61</f>
        <v>5517182033.9686489</v>
      </c>
      <c r="C62" s="119">
        <f t="shared" si="7"/>
        <v>5606062339.8151016</v>
      </c>
      <c r="D62" s="52">
        <f t="shared" si="7"/>
        <v>1918559622</v>
      </c>
      <c r="E62" s="45">
        <f t="shared" si="7"/>
        <v>2538091856.5897446</v>
      </c>
      <c r="F62" s="45">
        <f t="shared" si="7"/>
        <v>1437925823.3679998</v>
      </c>
      <c r="G62" s="47">
        <f t="shared" si="7"/>
        <v>5894577301.9577456</v>
      </c>
    </row>
    <row r="63" spans="1:7" ht="21" customHeight="1" thickBot="1" x14ac:dyDescent="0.25">
      <c r="A63" s="93" t="s">
        <v>56</v>
      </c>
      <c r="B63" s="60">
        <f t="shared" ref="B63:G63" si="8">B36-B62</f>
        <v>0.13135147094726563</v>
      </c>
      <c r="C63" s="81">
        <v>0</v>
      </c>
      <c r="D63" s="128">
        <f t="shared" si="8"/>
        <v>0</v>
      </c>
      <c r="E63" s="129">
        <v>0</v>
      </c>
      <c r="F63" s="129">
        <f t="shared" si="8"/>
        <v>0.34200024604797363</v>
      </c>
      <c r="G63" s="130">
        <f t="shared" si="8"/>
        <v>0.27225399017333984</v>
      </c>
    </row>
    <row r="64" spans="1:7" x14ac:dyDescent="0.2">
      <c r="A64" s="94"/>
      <c r="B64" s="94"/>
      <c r="C64" s="94"/>
      <c r="D64" s="94"/>
      <c r="E64" s="94"/>
      <c r="F64" s="94"/>
      <c r="G64" s="94"/>
    </row>
    <row r="65" spans="1:7" ht="15" customHeight="1" x14ac:dyDescent="0.2">
      <c r="A65" s="287" t="s">
        <v>63</v>
      </c>
      <c r="B65" s="287"/>
      <c r="C65" s="287"/>
      <c r="D65" s="287"/>
      <c r="E65" s="287"/>
      <c r="F65" s="287"/>
      <c r="G65" s="287"/>
    </row>
    <row r="66" spans="1:7" ht="41.45" customHeight="1" x14ac:dyDescent="0.2">
      <c r="A66" s="279" t="s">
        <v>72</v>
      </c>
      <c r="B66" s="279"/>
      <c r="C66" s="279"/>
      <c r="D66" s="279"/>
      <c r="E66" s="279"/>
      <c r="F66" s="279"/>
      <c r="G66" s="279"/>
    </row>
    <row r="67" spans="1:7" ht="60.6" customHeight="1" x14ac:dyDescent="0.2">
      <c r="A67" s="288" t="s">
        <v>73</v>
      </c>
      <c r="B67" s="288"/>
      <c r="C67" s="288"/>
      <c r="D67" s="288"/>
      <c r="E67" s="288"/>
      <c r="F67" s="288"/>
      <c r="G67" s="288"/>
    </row>
    <row r="68" spans="1:7" ht="52.9" customHeight="1" x14ac:dyDescent="0.2">
      <c r="A68" s="279" t="s">
        <v>74</v>
      </c>
      <c r="B68" s="279"/>
      <c r="C68" s="279"/>
      <c r="D68" s="279"/>
      <c r="E68" s="279"/>
      <c r="F68" s="279"/>
      <c r="G68" s="279"/>
    </row>
    <row r="69" spans="1:7" x14ac:dyDescent="0.2">
      <c r="A69" s="95"/>
      <c r="B69" s="61"/>
      <c r="C69" s="61"/>
      <c r="D69" s="61"/>
      <c r="E69" s="61"/>
      <c r="F69" s="61"/>
      <c r="G69" s="61"/>
    </row>
    <row r="70" spans="1:7" x14ac:dyDescent="0.2">
      <c r="A70" s="96"/>
      <c r="B70" s="96"/>
      <c r="C70" s="96"/>
      <c r="D70" s="96"/>
      <c r="E70" s="96"/>
      <c r="F70" s="96"/>
      <c r="G70" s="96"/>
    </row>
    <row r="71" spans="1:7" x14ac:dyDescent="0.2">
      <c r="B71" s="13"/>
      <c r="D71" s="13"/>
      <c r="E71" s="13"/>
      <c r="F71" s="13"/>
    </row>
    <row r="72" spans="1:7" x14ac:dyDescent="0.2">
      <c r="A72" s="97"/>
      <c r="B72" s="98"/>
      <c r="C72" s="97"/>
      <c r="D72" s="69"/>
      <c r="E72" s="97"/>
      <c r="F72" s="97"/>
    </row>
  </sheetData>
  <mergeCells count="7">
    <mergeCell ref="A68:G68"/>
    <mergeCell ref="A5:A6"/>
    <mergeCell ref="B5:C5"/>
    <mergeCell ref="D5:G5"/>
    <mergeCell ref="A65:G65"/>
    <mergeCell ref="A66:G66"/>
    <mergeCell ref="A67:G67"/>
  </mergeCells>
  <printOptions horizontalCentered="1"/>
  <pageMargins left="0.7" right="0.7" top="0.5" bottom="0.5" header="0.3" footer="0.3"/>
  <pageSetup scale="61" fitToHeight="0" orientation="landscape" r:id="rId1"/>
  <headerFooter alignWithMargins="0"/>
  <rowBreaks count="1" manualBreakCount="1">
    <brk id="36" max="16383" man="1"/>
  </rowBreaks>
  <ignoredErrors>
    <ignoredError sqref="G19 G27" formula="1"/>
    <ignoredError sqref="B63:G6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5"/>
  <sheetViews>
    <sheetView view="pageBreakPreview" zoomScale="60" zoomScaleNormal="100" workbookViewId="0">
      <selection activeCell="E16" sqref="E16"/>
    </sheetView>
  </sheetViews>
  <sheetFormatPr defaultColWidth="8.85546875" defaultRowHeight="15" x14ac:dyDescent="0.25"/>
  <cols>
    <col min="1" max="1" width="59.140625" style="142" customWidth="1"/>
    <col min="2" max="3" width="23.7109375" style="142" customWidth="1"/>
    <col min="4" max="7" width="23.7109375" style="91" customWidth="1"/>
    <col min="8" max="8" width="15.7109375" style="139" customWidth="1"/>
    <col min="9" max="16384" width="8.85546875" style="139"/>
  </cols>
  <sheetData>
    <row r="1" spans="1:7" ht="15.75" x14ac:dyDescent="0.25">
      <c r="A1" s="84" t="s">
        <v>0</v>
      </c>
      <c r="B1" s="84"/>
      <c r="C1" s="84"/>
      <c r="D1" s="84"/>
      <c r="E1" s="84"/>
      <c r="F1" s="84"/>
      <c r="G1" s="84"/>
    </row>
    <row r="2" spans="1:7" ht="15.75" x14ac:dyDescent="0.25">
      <c r="A2" s="84" t="s">
        <v>1</v>
      </c>
      <c r="B2" s="84"/>
      <c r="C2" s="84"/>
      <c r="D2" s="84"/>
      <c r="E2" s="84"/>
      <c r="F2" s="84"/>
      <c r="G2" s="84"/>
    </row>
    <row r="3" spans="1:7" x14ac:dyDescent="0.25">
      <c r="A3" s="85" t="s">
        <v>57</v>
      </c>
      <c r="B3" s="85"/>
      <c r="C3" s="85"/>
      <c r="D3" s="85"/>
      <c r="E3" s="85"/>
      <c r="F3" s="85"/>
      <c r="G3" s="85"/>
    </row>
    <row r="4" spans="1:7" ht="15.75" thickBot="1" x14ac:dyDescent="0.3">
      <c r="A4" s="86"/>
      <c r="B4" s="87"/>
      <c r="C4" s="87"/>
      <c r="D4" s="87"/>
      <c r="E4" s="86"/>
      <c r="F4" s="86"/>
      <c r="G4" s="86"/>
    </row>
    <row r="5" spans="1:7" ht="16.5" thickBot="1" x14ac:dyDescent="0.3">
      <c r="A5" s="289" t="s">
        <v>3</v>
      </c>
      <c r="B5" s="291" t="s">
        <v>4</v>
      </c>
      <c r="C5" s="292"/>
      <c r="D5" s="293" t="s">
        <v>5</v>
      </c>
      <c r="E5" s="294"/>
      <c r="F5" s="294"/>
      <c r="G5" s="295"/>
    </row>
    <row r="6" spans="1:7" ht="48" thickBot="1" x14ac:dyDescent="0.3">
      <c r="A6" s="290"/>
      <c r="B6" s="90" t="s">
        <v>6</v>
      </c>
      <c r="C6" s="90" t="s">
        <v>7</v>
      </c>
      <c r="D6" s="88" t="s">
        <v>8</v>
      </c>
      <c r="E6" s="89" t="s">
        <v>9</v>
      </c>
      <c r="F6" s="89" t="s">
        <v>10</v>
      </c>
      <c r="G6" s="90" t="s">
        <v>11</v>
      </c>
    </row>
    <row r="7" spans="1:7" ht="15.75" x14ac:dyDescent="0.25">
      <c r="A7" s="211" t="s">
        <v>12</v>
      </c>
      <c r="B7" s="212"/>
      <c r="C7" s="213"/>
      <c r="D7" s="214"/>
      <c r="E7" s="215"/>
      <c r="F7" s="215"/>
      <c r="G7" s="216"/>
    </row>
    <row r="8" spans="1:7" x14ac:dyDescent="0.25">
      <c r="A8" s="151" t="s">
        <v>13</v>
      </c>
      <c r="B8" s="217"/>
      <c r="C8" s="218"/>
      <c r="D8" s="219"/>
      <c r="E8" s="220"/>
      <c r="F8" s="220"/>
      <c r="G8" s="218"/>
    </row>
    <row r="9" spans="1:7" x14ac:dyDescent="0.25">
      <c r="A9" s="155" t="s">
        <v>14</v>
      </c>
      <c r="B9" s="217"/>
      <c r="C9" s="218"/>
      <c r="D9" s="219"/>
      <c r="E9" s="220"/>
      <c r="F9" s="220"/>
      <c r="G9" s="218"/>
    </row>
    <row r="10" spans="1:7" x14ac:dyDescent="0.25">
      <c r="A10" s="160" t="s">
        <v>15</v>
      </c>
      <c r="B10" s="217">
        <v>47348114</v>
      </c>
      <c r="C10" s="217">
        <v>47348114</v>
      </c>
      <c r="D10" s="219">
        <v>48841930</v>
      </c>
      <c r="E10" s="220">
        <v>0</v>
      </c>
      <c r="F10" s="220">
        <v>0</v>
      </c>
      <c r="G10" s="218">
        <f>SUM(D10:F10)</f>
        <v>48841930</v>
      </c>
    </row>
    <row r="11" spans="1:7" x14ac:dyDescent="0.25">
      <c r="A11" s="165" t="s">
        <v>16</v>
      </c>
      <c r="B11" s="217">
        <v>216841004</v>
      </c>
      <c r="C11" s="217">
        <v>217026690</v>
      </c>
      <c r="D11" s="219">
        <v>226011740</v>
      </c>
      <c r="E11" s="220">
        <v>0</v>
      </c>
      <c r="F11" s="220">
        <v>0</v>
      </c>
      <c r="G11" s="218">
        <f>SUM(D11:F11)</f>
        <v>226011740</v>
      </c>
    </row>
    <row r="12" spans="1:7" x14ac:dyDescent="0.25">
      <c r="A12" s="165" t="s">
        <v>17</v>
      </c>
      <c r="B12" s="217">
        <v>57337806</v>
      </c>
      <c r="C12" s="217">
        <v>50604487</v>
      </c>
      <c r="D12" s="219">
        <v>52467857</v>
      </c>
      <c r="E12" s="220">
        <v>0</v>
      </c>
      <c r="F12" s="220">
        <v>0</v>
      </c>
      <c r="G12" s="218">
        <f>SUM(D12:F12)</f>
        <v>52467857</v>
      </c>
    </row>
    <row r="13" spans="1:7" x14ac:dyDescent="0.25">
      <c r="A13" s="155" t="s">
        <v>18</v>
      </c>
      <c r="B13" s="217"/>
      <c r="C13" s="217"/>
      <c r="D13" s="219"/>
      <c r="E13" s="220"/>
      <c r="F13" s="220"/>
      <c r="G13" s="218"/>
    </row>
    <row r="14" spans="1:7" x14ac:dyDescent="0.25">
      <c r="A14" s="166" t="s">
        <v>19</v>
      </c>
      <c r="B14" s="217">
        <v>496195671</v>
      </c>
      <c r="C14" s="217">
        <v>492310495</v>
      </c>
      <c r="D14" s="219">
        <v>516997121</v>
      </c>
      <c r="E14" s="220">
        <v>0</v>
      </c>
      <c r="F14" s="220">
        <v>0</v>
      </c>
      <c r="G14" s="218">
        <f>SUM(D14:F14)</f>
        <v>516997121</v>
      </c>
    </row>
    <row r="15" spans="1:7" x14ac:dyDescent="0.25">
      <c r="A15" s="166" t="s">
        <v>17</v>
      </c>
      <c r="B15" s="217">
        <v>72660646</v>
      </c>
      <c r="C15" s="217">
        <v>73588580</v>
      </c>
      <c r="D15" s="219">
        <v>73454212</v>
      </c>
      <c r="E15" s="220">
        <v>0</v>
      </c>
      <c r="F15" s="220">
        <v>0</v>
      </c>
      <c r="G15" s="218">
        <f>SUM(D15:F15)</f>
        <v>73454212</v>
      </c>
    </row>
    <row r="16" spans="1:7" x14ac:dyDescent="0.25">
      <c r="A16" s="167" t="s">
        <v>58</v>
      </c>
      <c r="B16" s="217">
        <v>38156147.090000004</v>
      </c>
      <c r="C16" s="217">
        <v>42600000</v>
      </c>
      <c r="D16" s="219">
        <v>0</v>
      </c>
      <c r="E16" s="220">
        <v>44300000</v>
      </c>
      <c r="F16" s="220">
        <v>0</v>
      </c>
      <c r="G16" s="218">
        <f>SUM(D16:F16)</f>
        <v>44300000</v>
      </c>
    </row>
    <row r="17" spans="1:8" x14ac:dyDescent="0.25">
      <c r="A17" s="168" t="s">
        <v>59</v>
      </c>
      <c r="B17" s="217">
        <v>50988910</v>
      </c>
      <c r="C17" s="217">
        <v>55653125</v>
      </c>
      <c r="D17" s="219">
        <v>8892341</v>
      </c>
      <c r="E17" s="220">
        <v>48775536</v>
      </c>
      <c r="F17" s="220">
        <v>0</v>
      </c>
      <c r="G17" s="218">
        <f>SUM(D17:F17)</f>
        <v>57667877</v>
      </c>
    </row>
    <row r="18" spans="1:8" ht="15.75" x14ac:dyDescent="0.25">
      <c r="A18" s="221" t="s">
        <v>21</v>
      </c>
      <c r="B18" s="222">
        <f t="shared" ref="B18:G18" si="0">SUM(B10:B17)</f>
        <v>979528298.09000003</v>
      </c>
      <c r="C18" s="222">
        <f t="shared" si="0"/>
        <v>979131491</v>
      </c>
      <c r="D18" s="223">
        <f t="shared" si="0"/>
        <v>926665201</v>
      </c>
      <c r="E18" s="224">
        <f t="shared" si="0"/>
        <v>93075536</v>
      </c>
      <c r="F18" s="224">
        <f t="shared" si="0"/>
        <v>0</v>
      </c>
      <c r="G18" s="222">
        <f t="shared" si="0"/>
        <v>1019740737</v>
      </c>
      <c r="H18" s="140"/>
    </row>
    <row r="19" spans="1:8" x14ac:dyDescent="0.25">
      <c r="A19" s="225" t="s">
        <v>22</v>
      </c>
      <c r="B19" s="217">
        <v>66667</v>
      </c>
      <c r="C19" s="217">
        <v>7933.333333333333</v>
      </c>
      <c r="D19" s="219">
        <v>0</v>
      </c>
      <c r="E19" s="220">
        <v>0</v>
      </c>
      <c r="F19" s="220">
        <v>8330</v>
      </c>
      <c r="G19" s="218">
        <f>SUM(D19:F19)</f>
        <v>8330</v>
      </c>
      <c r="H19" s="140"/>
    </row>
    <row r="20" spans="1:8" x14ac:dyDescent="0.25">
      <c r="A20" s="226" t="s">
        <v>23</v>
      </c>
      <c r="B20" s="217"/>
      <c r="C20" s="217"/>
      <c r="D20" s="219"/>
      <c r="E20" s="220"/>
      <c r="F20" s="220"/>
      <c r="G20" s="218"/>
    </row>
    <row r="21" spans="1:8" x14ac:dyDescent="0.25">
      <c r="A21" s="227" t="s">
        <v>24</v>
      </c>
      <c r="B21" s="217">
        <v>425272420.65000004</v>
      </c>
      <c r="C21" s="217">
        <v>420945304</v>
      </c>
      <c r="D21" s="219">
        <v>0</v>
      </c>
      <c r="E21" s="220">
        <v>0</v>
      </c>
      <c r="F21" s="220">
        <v>441992569.20000005</v>
      </c>
      <c r="G21" s="218">
        <f t="shared" ref="G21:G24" si="1">SUM(D21:F21)</f>
        <v>441992569.20000005</v>
      </c>
      <c r="H21" s="140"/>
    </row>
    <row r="22" spans="1:8" x14ac:dyDescent="0.25">
      <c r="A22" s="227" t="s">
        <v>25</v>
      </c>
      <c r="B22" s="217">
        <v>4625828.55</v>
      </c>
      <c r="C22" s="217">
        <v>4698311</v>
      </c>
      <c r="D22" s="219">
        <v>0</v>
      </c>
      <c r="E22" s="220">
        <v>0</v>
      </c>
      <c r="F22" s="220">
        <v>4933226.55</v>
      </c>
      <c r="G22" s="218">
        <f t="shared" si="1"/>
        <v>4933226.55</v>
      </c>
      <c r="H22" s="140"/>
    </row>
    <row r="23" spans="1:8" x14ac:dyDescent="0.25">
      <c r="A23" s="227" t="s">
        <v>60</v>
      </c>
      <c r="B23" s="217">
        <v>0</v>
      </c>
      <c r="C23" s="217">
        <v>0</v>
      </c>
      <c r="D23" s="219">
        <v>0</v>
      </c>
      <c r="E23" s="220">
        <v>0</v>
      </c>
      <c r="F23" s="220">
        <v>0</v>
      </c>
      <c r="G23" s="218">
        <f t="shared" si="1"/>
        <v>0</v>
      </c>
    </row>
    <row r="24" spans="1:8" x14ac:dyDescent="0.25">
      <c r="A24" s="228" t="s">
        <v>61</v>
      </c>
      <c r="B24" s="217">
        <v>55027919</v>
      </c>
      <c r="C24" s="217">
        <v>55027919</v>
      </c>
      <c r="D24" s="219">
        <v>63635978</v>
      </c>
      <c r="E24" s="220">
        <v>0</v>
      </c>
      <c r="F24" s="220">
        <v>0</v>
      </c>
      <c r="G24" s="218">
        <f t="shared" si="1"/>
        <v>63635978</v>
      </c>
      <c r="H24" s="140"/>
    </row>
    <row r="25" spans="1:8" ht="15.75" x14ac:dyDescent="0.25">
      <c r="A25" s="221" t="s">
        <v>29</v>
      </c>
      <c r="B25" s="222">
        <f t="shared" ref="B25:G25" si="2">SUM(B19:B24)</f>
        <v>484992835.20000005</v>
      </c>
      <c r="C25" s="222">
        <f t="shared" si="2"/>
        <v>480679467.33333331</v>
      </c>
      <c r="D25" s="223">
        <f t="shared" si="2"/>
        <v>63635978</v>
      </c>
      <c r="E25" s="224">
        <f t="shared" si="2"/>
        <v>0</v>
      </c>
      <c r="F25" s="224">
        <f t="shared" si="2"/>
        <v>446934125.75000006</v>
      </c>
      <c r="G25" s="222">
        <f t="shared" si="2"/>
        <v>510570103.75000006</v>
      </c>
    </row>
    <row r="26" spans="1:8" x14ac:dyDescent="0.25">
      <c r="A26" s="225" t="s">
        <v>30</v>
      </c>
      <c r="B26" s="217">
        <v>210522505</v>
      </c>
      <c r="C26" s="217">
        <v>200972867</v>
      </c>
      <c r="D26" s="219">
        <v>0</v>
      </c>
      <c r="E26" s="220">
        <v>0</v>
      </c>
      <c r="F26" s="220">
        <v>204992324.34</v>
      </c>
      <c r="G26" s="218">
        <f>SUM(D26:F26)</f>
        <v>204992324.34</v>
      </c>
      <c r="H26" s="140"/>
    </row>
    <row r="27" spans="1:8" x14ac:dyDescent="0.25">
      <c r="A27" s="225" t="s">
        <v>31</v>
      </c>
      <c r="B27" s="217">
        <v>30410094.920000002</v>
      </c>
      <c r="C27" s="217">
        <v>35643873</v>
      </c>
      <c r="D27" s="219">
        <v>0</v>
      </c>
      <c r="E27" s="220">
        <v>37069627.920000002</v>
      </c>
      <c r="F27" s="220">
        <v>0</v>
      </c>
      <c r="G27" s="218">
        <f>SUM(D27:F27)</f>
        <v>37069627.920000002</v>
      </c>
      <c r="H27" s="140"/>
    </row>
    <row r="28" spans="1:8" x14ac:dyDescent="0.25">
      <c r="A28" s="225" t="s">
        <v>32</v>
      </c>
      <c r="B28" s="217">
        <v>280040947.88999999</v>
      </c>
      <c r="C28" s="217">
        <v>267848257</v>
      </c>
      <c r="D28" s="219">
        <v>0</v>
      </c>
      <c r="E28" s="220">
        <v>305113669</v>
      </c>
      <c r="F28" s="220">
        <v>0</v>
      </c>
      <c r="G28" s="218">
        <f>SUM(D28:F28)</f>
        <v>305113669</v>
      </c>
      <c r="H28" s="140"/>
    </row>
    <row r="29" spans="1:8" x14ac:dyDescent="0.25">
      <c r="A29" s="225" t="s">
        <v>33</v>
      </c>
      <c r="B29" s="217">
        <v>0</v>
      </c>
      <c r="C29" s="217">
        <v>0</v>
      </c>
      <c r="D29" s="219">
        <v>0</v>
      </c>
      <c r="E29" s="220">
        <v>0</v>
      </c>
      <c r="F29" s="220">
        <v>0</v>
      </c>
      <c r="G29" s="218">
        <f t="shared" ref="G29" si="3">SUM(D29:F29)</f>
        <v>0</v>
      </c>
      <c r="H29" s="140"/>
    </row>
    <row r="30" spans="1:8" x14ac:dyDescent="0.25">
      <c r="A30" s="226" t="s">
        <v>80</v>
      </c>
      <c r="B30" s="217"/>
      <c r="C30" s="217"/>
      <c r="D30" s="219"/>
      <c r="E30" s="220"/>
      <c r="F30" s="220"/>
      <c r="G30" s="218"/>
      <c r="H30" s="140"/>
    </row>
    <row r="31" spans="1:8" x14ac:dyDescent="0.25">
      <c r="A31" s="227" t="s">
        <v>34</v>
      </c>
      <c r="B31" s="217">
        <v>131619057</v>
      </c>
      <c r="C31" s="217">
        <v>139294952</v>
      </c>
      <c r="D31" s="219">
        <v>88972043</v>
      </c>
      <c r="E31" s="220">
        <v>57287656.599999994</v>
      </c>
      <c r="F31" s="220">
        <v>0</v>
      </c>
      <c r="G31" s="218">
        <f>SUM(D31:F31)</f>
        <v>146259699.59999999</v>
      </c>
      <c r="H31" s="140"/>
    </row>
    <row r="32" spans="1:8" hidden="1" x14ac:dyDescent="0.25">
      <c r="A32" s="227" t="s">
        <v>35</v>
      </c>
      <c r="B32" s="217">
        <v>0</v>
      </c>
      <c r="C32" s="217">
        <v>0</v>
      </c>
      <c r="D32" s="219"/>
      <c r="E32" s="220"/>
      <c r="F32" s="220"/>
      <c r="G32" s="218"/>
      <c r="H32" s="140"/>
    </row>
    <row r="33" spans="1:8" ht="15.75" thickBot="1" x14ac:dyDescent="0.3">
      <c r="A33" s="229" t="s">
        <v>36</v>
      </c>
      <c r="B33" s="217">
        <v>25954170</v>
      </c>
      <c r="C33" s="217">
        <v>31587675</v>
      </c>
      <c r="D33" s="219">
        <v>7291805</v>
      </c>
      <c r="E33" s="220">
        <v>25001785</v>
      </c>
      <c r="F33" s="220">
        <v>0</v>
      </c>
      <c r="G33" s="218">
        <f>SUM(D33:F33)</f>
        <v>32293590</v>
      </c>
      <c r="H33" s="140"/>
    </row>
    <row r="34" spans="1:8" ht="16.5" thickTop="1" x14ac:dyDescent="0.25">
      <c r="A34" s="230" t="s">
        <v>37</v>
      </c>
      <c r="B34" s="231">
        <f>SUM(B26:B33)+B18+B25</f>
        <v>2143067908.1000001</v>
      </c>
      <c r="C34" s="231">
        <f>SUM(C26:C33)+C18+C25</f>
        <v>2135158582.3333333</v>
      </c>
      <c r="D34" s="232">
        <f>D18+D25+SUM(D26:D33)</f>
        <v>1086565027</v>
      </c>
      <c r="E34" s="233">
        <f>E18+E25+SUM(E26:E33)</f>
        <v>517548274.51999998</v>
      </c>
      <c r="F34" s="233">
        <f>F18+F25+SUM(F26:F33)</f>
        <v>651926450.09000003</v>
      </c>
      <c r="G34" s="231">
        <f>G18+G25+SUM(G26:G33)</f>
        <v>2256039751.6100001</v>
      </c>
    </row>
    <row r="35" spans="1:8" x14ac:dyDescent="0.25">
      <c r="A35" s="225"/>
      <c r="B35" s="217"/>
      <c r="C35" s="218"/>
      <c r="D35" s="219"/>
      <c r="E35" s="220"/>
      <c r="F35" s="220"/>
      <c r="G35" s="218"/>
    </row>
    <row r="36" spans="1:8" ht="15.75" x14ac:dyDescent="0.25">
      <c r="A36" s="211" t="s">
        <v>38</v>
      </c>
      <c r="B36" s="234"/>
      <c r="C36" s="218"/>
      <c r="D36" s="219"/>
      <c r="E36" s="220"/>
      <c r="F36" s="220"/>
      <c r="G36" s="218"/>
    </row>
    <row r="37" spans="1:8" x14ac:dyDescent="0.25">
      <c r="A37" s="176" t="s">
        <v>76</v>
      </c>
      <c r="B37" s="217"/>
      <c r="C37" s="218"/>
      <c r="D37" s="219"/>
      <c r="E37" s="220"/>
      <c r="F37" s="220"/>
      <c r="G37" s="218"/>
    </row>
    <row r="38" spans="1:8" x14ac:dyDescent="0.25">
      <c r="A38" s="160" t="s">
        <v>39</v>
      </c>
      <c r="B38" s="217">
        <v>638773732.75999999</v>
      </c>
      <c r="C38" s="217">
        <v>647810972.2604574</v>
      </c>
      <c r="D38" s="219">
        <v>556901733.61310148</v>
      </c>
      <c r="E38" s="220">
        <v>55666858.926197201</v>
      </c>
      <c r="F38" s="220">
        <v>61428429</v>
      </c>
      <c r="G38" s="218">
        <f t="shared" ref="G38:G47" si="4">SUM(D38:F38)</f>
        <v>673997021.53929865</v>
      </c>
    </row>
    <row r="39" spans="1:8" x14ac:dyDescent="0.25">
      <c r="A39" s="160" t="s">
        <v>40</v>
      </c>
      <c r="B39" s="217">
        <v>486142334.39579695</v>
      </c>
      <c r="C39" s="217">
        <v>482963485.90333503</v>
      </c>
      <c r="D39" s="219">
        <v>8823900.4637681171</v>
      </c>
      <c r="E39" s="220">
        <v>795606.43260768766</v>
      </c>
      <c r="F39" s="220">
        <v>497156248.39999992</v>
      </c>
      <c r="G39" s="218">
        <f t="shared" si="4"/>
        <v>506775755.29637575</v>
      </c>
    </row>
    <row r="40" spans="1:8" x14ac:dyDescent="0.25">
      <c r="A40" s="160" t="s">
        <v>41</v>
      </c>
      <c r="B40" s="217">
        <v>17710362.310000002</v>
      </c>
      <c r="C40" s="217">
        <v>17904695.207409754</v>
      </c>
      <c r="D40" s="219">
        <v>379175</v>
      </c>
      <c r="E40" s="220">
        <v>9385226.4398543406</v>
      </c>
      <c r="F40" s="220">
        <v>6851617.4199999999</v>
      </c>
      <c r="G40" s="218">
        <f t="shared" si="4"/>
        <v>16616018.859854341</v>
      </c>
    </row>
    <row r="41" spans="1:8" x14ac:dyDescent="0.25">
      <c r="A41" s="160" t="s">
        <v>42</v>
      </c>
      <c r="B41" s="217">
        <v>186038566.67639714</v>
      </c>
      <c r="C41" s="217">
        <v>187150441.79410666</v>
      </c>
      <c r="D41" s="219">
        <v>158450748.03846154</v>
      </c>
      <c r="E41" s="220">
        <v>34266479.290983833</v>
      </c>
      <c r="F41" s="220">
        <v>3756000.06</v>
      </c>
      <c r="G41" s="218">
        <f t="shared" si="4"/>
        <v>196473227.38944536</v>
      </c>
    </row>
    <row r="42" spans="1:8" x14ac:dyDescent="0.25">
      <c r="A42" s="160" t="s">
        <v>43</v>
      </c>
      <c r="B42" s="217">
        <v>118399503.54789133</v>
      </c>
      <c r="C42" s="217">
        <v>123417445.37323631</v>
      </c>
      <c r="D42" s="219">
        <v>54786837.615441233</v>
      </c>
      <c r="E42" s="220">
        <v>74332038.113262787</v>
      </c>
      <c r="F42" s="220">
        <v>1246546.08</v>
      </c>
      <c r="G42" s="218">
        <f t="shared" si="4"/>
        <v>130365421.80870402</v>
      </c>
    </row>
    <row r="43" spans="1:8" x14ac:dyDescent="0.25">
      <c r="A43" s="160" t="s">
        <v>44</v>
      </c>
      <c r="B43" s="217">
        <v>115998685.29856274</v>
      </c>
      <c r="C43" s="217">
        <v>102342602.26752958</v>
      </c>
      <c r="D43" s="219">
        <v>106543267.4308437</v>
      </c>
      <c r="E43" s="220">
        <v>8347172.2868870301</v>
      </c>
      <c r="F43" s="220">
        <v>0</v>
      </c>
      <c r="G43" s="218">
        <f t="shared" si="4"/>
        <v>114890439.71773073</v>
      </c>
    </row>
    <row r="44" spans="1:8" x14ac:dyDescent="0.25">
      <c r="A44" s="160" t="s">
        <v>45</v>
      </c>
      <c r="B44" s="217">
        <v>115762934.19</v>
      </c>
      <c r="C44" s="217">
        <v>102337185</v>
      </c>
      <c r="D44" s="219">
        <v>101569535</v>
      </c>
      <c r="E44" s="220">
        <v>0</v>
      </c>
      <c r="F44" s="220">
        <v>6317802.4800000004</v>
      </c>
      <c r="G44" s="218">
        <f t="shared" si="4"/>
        <v>107887337.48</v>
      </c>
    </row>
    <row r="45" spans="1:8" x14ac:dyDescent="0.25">
      <c r="A45" s="160" t="s">
        <v>46</v>
      </c>
      <c r="B45" s="217">
        <v>156424212.49000001</v>
      </c>
      <c r="C45" s="217">
        <v>161890966.40437627</v>
      </c>
      <c r="D45" s="219">
        <v>89612184.838383839</v>
      </c>
      <c r="E45" s="220">
        <v>11608246.099951986</v>
      </c>
      <c r="F45" s="220">
        <v>64550622.210000001</v>
      </c>
      <c r="G45" s="218">
        <f t="shared" si="4"/>
        <v>165771053.14833581</v>
      </c>
    </row>
    <row r="46" spans="1:8" x14ac:dyDescent="0.25">
      <c r="A46" s="225" t="s">
        <v>75</v>
      </c>
      <c r="B46" s="217">
        <v>204966995.62</v>
      </c>
      <c r="C46" s="217">
        <v>218266707</v>
      </c>
      <c r="D46" s="219">
        <v>0</v>
      </c>
      <c r="E46" s="220">
        <v>224449709</v>
      </c>
      <c r="F46" s="220">
        <v>10619184.300000001</v>
      </c>
      <c r="G46" s="218">
        <f t="shared" si="4"/>
        <v>235068893.30000001</v>
      </c>
    </row>
    <row r="47" spans="1:8" x14ac:dyDescent="0.25">
      <c r="A47" s="225" t="s">
        <v>33</v>
      </c>
      <c r="B47" s="217">
        <v>0</v>
      </c>
      <c r="C47" s="217">
        <v>0</v>
      </c>
      <c r="D47" s="219">
        <v>0</v>
      </c>
      <c r="E47" s="220">
        <v>0</v>
      </c>
      <c r="F47" s="220">
        <v>0</v>
      </c>
      <c r="G47" s="218">
        <f t="shared" si="4"/>
        <v>0</v>
      </c>
    </row>
    <row r="48" spans="1:8" ht="15.75" thickBot="1" x14ac:dyDescent="0.3">
      <c r="A48" s="225" t="s">
        <v>47</v>
      </c>
      <c r="B48" s="217">
        <v>0</v>
      </c>
      <c r="C48" s="217">
        <v>0</v>
      </c>
      <c r="D48" s="219">
        <v>0</v>
      </c>
      <c r="E48" s="220">
        <v>0</v>
      </c>
      <c r="F48" s="220">
        <v>0</v>
      </c>
      <c r="G48" s="218">
        <f t="shared" ref="G48" si="5">SUM(D48:F48)</f>
        <v>0</v>
      </c>
    </row>
    <row r="49" spans="1:8" ht="16.5" thickTop="1" x14ac:dyDescent="0.25">
      <c r="A49" s="230" t="s">
        <v>48</v>
      </c>
      <c r="B49" s="231">
        <f t="shared" ref="B49:G49" si="6">SUM(B38:B48)</f>
        <v>2040217327.2886481</v>
      </c>
      <c r="C49" s="231">
        <f t="shared" si="6"/>
        <v>2044084501.2104511</v>
      </c>
      <c r="D49" s="232">
        <f t="shared" si="6"/>
        <v>1077067382</v>
      </c>
      <c r="E49" s="233">
        <f t="shared" si="6"/>
        <v>418851336.58974481</v>
      </c>
      <c r="F49" s="233">
        <f t="shared" si="6"/>
        <v>651926449.94999981</v>
      </c>
      <c r="G49" s="231">
        <f t="shared" si="6"/>
        <v>2147845168.5397444</v>
      </c>
    </row>
    <row r="50" spans="1:8" x14ac:dyDescent="0.25">
      <c r="A50" s="225"/>
      <c r="B50" s="217"/>
      <c r="C50" s="218"/>
      <c r="D50" s="219"/>
      <c r="E50" s="220"/>
      <c r="F50" s="220"/>
      <c r="G50" s="218"/>
    </row>
    <row r="51" spans="1:8" ht="15.75" x14ac:dyDescent="0.25">
      <c r="A51" s="211" t="s">
        <v>49</v>
      </c>
      <c r="B51" s="234"/>
      <c r="C51" s="218"/>
      <c r="D51" s="219"/>
      <c r="E51" s="220"/>
      <c r="F51" s="220"/>
      <c r="G51" s="218"/>
    </row>
    <row r="52" spans="1:8" x14ac:dyDescent="0.25">
      <c r="A52" s="225" t="s">
        <v>50</v>
      </c>
      <c r="B52" s="217"/>
      <c r="C52" s="217"/>
      <c r="D52" s="219"/>
      <c r="E52" s="220"/>
      <c r="F52" s="220"/>
      <c r="G52" s="218"/>
    </row>
    <row r="53" spans="1:8" x14ac:dyDescent="0.25">
      <c r="A53" s="235" t="s">
        <v>77</v>
      </c>
      <c r="B53" s="217">
        <v>71519582</v>
      </c>
      <c r="C53" s="217">
        <v>68894192</v>
      </c>
      <c r="D53" s="219">
        <v>9497645</v>
      </c>
      <c r="E53" s="220">
        <v>55959940</v>
      </c>
      <c r="F53" s="220">
        <v>0</v>
      </c>
      <c r="G53" s="218">
        <f>SUM(D53:F53)</f>
        <v>65457585</v>
      </c>
    </row>
    <row r="54" spans="1:8" x14ac:dyDescent="0.25">
      <c r="A54" s="235" t="s">
        <v>78</v>
      </c>
      <c r="B54" s="217">
        <v>0</v>
      </c>
      <c r="C54" s="217">
        <v>0</v>
      </c>
      <c r="D54" s="219">
        <v>0</v>
      </c>
      <c r="E54" s="220">
        <v>0</v>
      </c>
      <c r="F54" s="220">
        <v>0</v>
      </c>
      <c r="G54" s="218">
        <f>SUM(D54:F54)</f>
        <v>0</v>
      </c>
    </row>
    <row r="55" spans="1:8" x14ac:dyDescent="0.25">
      <c r="A55" s="236" t="s">
        <v>79</v>
      </c>
      <c r="B55" s="217">
        <v>0</v>
      </c>
      <c r="C55" s="217">
        <v>0</v>
      </c>
      <c r="D55" s="219">
        <v>0</v>
      </c>
      <c r="E55" s="220">
        <v>0</v>
      </c>
      <c r="F55" s="220">
        <v>0</v>
      </c>
      <c r="G55" s="218">
        <f>SUM(D55:F55)</f>
        <v>0</v>
      </c>
    </row>
    <row r="56" spans="1:8" ht="15.75" x14ac:dyDescent="0.25">
      <c r="A56" s="237" t="s">
        <v>51</v>
      </c>
      <c r="B56" s="222">
        <f>SUM(B53:B55)</f>
        <v>71519582</v>
      </c>
      <c r="C56" s="222">
        <f>SUM(C53:C55)</f>
        <v>68894192</v>
      </c>
      <c r="D56" s="223">
        <f t="shared" ref="D56:G56" si="7">SUM(D53:D55)</f>
        <v>9497645</v>
      </c>
      <c r="E56" s="224">
        <f t="shared" si="7"/>
        <v>55959940</v>
      </c>
      <c r="F56" s="224">
        <f t="shared" si="7"/>
        <v>0</v>
      </c>
      <c r="G56" s="222">
        <f t="shared" si="7"/>
        <v>65457585</v>
      </c>
    </row>
    <row r="57" spans="1:8" x14ac:dyDescent="0.25">
      <c r="A57" s="225"/>
      <c r="B57" s="217"/>
      <c r="C57" s="218"/>
      <c r="D57" s="219"/>
      <c r="E57" s="220"/>
      <c r="F57" s="220"/>
      <c r="G57" s="218"/>
    </row>
    <row r="58" spans="1:8" x14ac:dyDescent="0.25">
      <c r="A58" s="225" t="s">
        <v>52</v>
      </c>
      <c r="B58" s="217"/>
      <c r="C58" s="218"/>
      <c r="D58" s="219"/>
      <c r="E58" s="220"/>
      <c r="F58" s="220"/>
      <c r="G58" s="218"/>
    </row>
    <row r="59" spans="1:8" x14ac:dyDescent="0.25">
      <c r="A59" s="235" t="s">
        <v>53</v>
      </c>
      <c r="B59" s="217">
        <v>0</v>
      </c>
      <c r="C59" s="217">
        <v>0</v>
      </c>
      <c r="D59" s="219">
        <v>0</v>
      </c>
      <c r="E59" s="220">
        <v>0</v>
      </c>
      <c r="F59" s="220">
        <v>0</v>
      </c>
      <c r="G59" s="218">
        <f>SUM(D59:F59)</f>
        <v>0</v>
      </c>
    </row>
    <row r="60" spans="1:8" x14ac:dyDescent="0.25">
      <c r="A60" s="236" t="s">
        <v>47</v>
      </c>
      <c r="B60" s="217">
        <v>31330999</v>
      </c>
      <c r="C60" s="217">
        <v>22179889</v>
      </c>
      <c r="D60" s="219">
        <v>0</v>
      </c>
      <c r="E60" s="220">
        <v>42736998</v>
      </c>
      <c r="F60" s="220">
        <v>0</v>
      </c>
      <c r="G60" s="218">
        <f>SUM(D60:F60)</f>
        <v>42736998</v>
      </c>
    </row>
    <row r="61" spans="1:8" ht="16.5" thickBot="1" x14ac:dyDescent="0.3">
      <c r="A61" s="238" t="s">
        <v>54</v>
      </c>
      <c r="B61" s="239">
        <f>SUM(B59:B60)</f>
        <v>31330999</v>
      </c>
      <c r="C61" s="239">
        <f>SUM(C59:C60)</f>
        <v>22179889</v>
      </c>
      <c r="D61" s="240">
        <f t="shared" ref="D61:G61" si="8">SUM(D59:D60)</f>
        <v>0</v>
      </c>
      <c r="E61" s="241">
        <f t="shared" si="8"/>
        <v>42736998</v>
      </c>
      <c r="F61" s="241">
        <f t="shared" si="8"/>
        <v>0</v>
      </c>
      <c r="G61" s="239">
        <f t="shared" si="8"/>
        <v>42736998</v>
      </c>
    </row>
    <row r="62" spans="1:8" ht="16.5" thickTop="1" x14ac:dyDescent="0.25">
      <c r="A62" s="242" t="s">
        <v>55</v>
      </c>
      <c r="B62" s="243">
        <f>B49+B56+B61</f>
        <v>2143067908.2886481</v>
      </c>
      <c r="C62" s="243">
        <f>C49+C56+C61</f>
        <v>2135158582.2104511</v>
      </c>
      <c r="D62" s="244">
        <f>D49+D56+D61</f>
        <v>1086565027</v>
      </c>
      <c r="E62" s="245">
        <f t="shared" ref="E62:G62" si="9">E49+E56+E61</f>
        <v>517548274.58974481</v>
      </c>
      <c r="F62" s="245">
        <f t="shared" si="9"/>
        <v>651926449.94999981</v>
      </c>
      <c r="G62" s="243">
        <f t="shared" si="9"/>
        <v>2256039751.5397444</v>
      </c>
      <c r="H62" s="141"/>
    </row>
    <row r="63" spans="1:8" ht="16.5" thickBot="1" x14ac:dyDescent="0.3">
      <c r="A63" s="246" t="s">
        <v>56</v>
      </c>
      <c r="B63" s="247">
        <f t="shared" ref="B63:G63" si="10">B34-B62</f>
        <v>-0.18864798545837402</v>
      </c>
      <c r="C63" s="247">
        <f t="shared" si="10"/>
        <v>0.12288212776184082</v>
      </c>
      <c r="D63" s="247">
        <f t="shared" si="10"/>
        <v>0</v>
      </c>
      <c r="E63" s="248">
        <f t="shared" si="10"/>
        <v>-6.974482536315918E-2</v>
      </c>
      <c r="F63" s="248">
        <f t="shared" si="10"/>
        <v>0.14000022411346436</v>
      </c>
      <c r="G63" s="249">
        <f t="shared" si="10"/>
        <v>7.0255756378173828E-2</v>
      </c>
      <c r="H63" s="141"/>
    </row>
    <row r="64" spans="1:8" x14ac:dyDescent="0.25">
      <c r="C64" s="143"/>
      <c r="D64" s="143"/>
      <c r="E64" s="143"/>
      <c r="F64" s="143"/>
    </row>
    <row r="65" spans="1:7" x14ac:dyDescent="0.25">
      <c r="A65" s="16"/>
      <c r="B65" s="16"/>
      <c r="C65" s="16"/>
      <c r="D65" s="16"/>
      <c r="E65" s="16"/>
      <c r="F65" s="16"/>
      <c r="G65" s="16"/>
    </row>
  </sheetData>
  <mergeCells count="3">
    <mergeCell ref="A5:A6"/>
    <mergeCell ref="B5:C5"/>
    <mergeCell ref="D5:G5"/>
  </mergeCells>
  <pageMargins left="0.45" right="0.45" top="0.75" bottom="0.75" header="0.3" footer="0.3"/>
  <pageSetup scale="65" fitToHeight="0" orientation="landscape" r:id="rId1"/>
  <rowBreaks count="1" manualBreakCount="1">
    <brk id="34" max="6" man="1"/>
  </rowBreaks>
  <ignoredErrors>
    <ignoredError sqref="G10:G12 G14:G17 G19 G21:G24 G26:G29 G31 G33 G38:G48 G53:G63" formulaRange="1"/>
    <ignoredError sqref="G18 G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72"/>
  <sheetViews>
    <sheetView view="pageBreakPreview" zoomScale="60" zoomScaleNormal="100" workbookViewId="0">
      <selection activeCell="E16" sqref="E16"/>
    </sheetView>
  </sheetViews>
  <sheetFormatPr defaultColWidth="9.140625" defaultRowHeight="15" x14ac:dyDescent="0.25"/>
  <cols>
    <col min="1" max="1" width="59.140625" style="61" customWidth="1"/>
    <col min="2" max="7" width="23.7109375" style="61" customWidth="1"/>
    <col min="8" max="8" width="16.140625" style="61" bestFit="1" customWidth="1"/>
    <col min="9" max="9" width="13.5703125" style="61" bestFit="1" customWidth="1"/>
    <col min="10" max="11" width="14.85546875" style="61" bestFit="1" customWidth="1"/>
    <col min="12" max="12" width="10.28515625" style="61" bestFit="1" customWidth="1"/>
    <col min="13" max="16384" width="9.140625" style="61"/>
  </cols>
  <sheetData>
    <row r="1" spans="1:12" ht="15.75" x14ac:dyDescent="0.25">
      <c r="A1" s="26" t="s">
        <v>0</v>
      </c>
      <c r="B1" s="26"/>
      <c r="C1" s="26"/>
      <c r="D1" s="26"/>
      <c r="E1" s="26"/>
      <c r="F1" s="26"/>
      <c r="G1" s="26"/>
    </row>
    <row r="2" spans="1:12" ht="15.75" x14ac:dyDescent="0.25">
      <c r="A2" s="26" t="s">
        <v>1</v>
      </c>
      <c r="B2" s="26"/>
      <c r="C2" s="26"/>
      <c r="D2" s="26"/>
      <c r="E2" s="26"/>
      <c r="F2" s="26"/>
      <c r="G2" s="26"/>
    </row>
    <row r="3" spans="1:12" ht="15.75" x14ac:dyDescent="0.25">
      <c r="A3" s="62" t="s">
        <v>2</v>
      </c>
      <c r="B3" s="26"/>
      <c r="C3" s="26"/>
      <c r="D3" s="26"/>
      <c r="E3" s="26"/>
      <c r="F3" s="26"/>
      <c r="G3" s="26"/>
    </row>
    <row r="4" spans="1:12" ht="16.5" thickBot="1" x14ac:dyDescent="0.3">
      <c r="A4" s="26"/>
      <c r="B4" s="26"/>
      <c r="C4" s="26"/>
      <c r="D4" s="26"/>
      <c r="E4" s="26"/>
      <c r="F4" s="26"/>
      <c r="G4" s="26"/>
    </row>
    <row r="5" spans="1:12" ht="15.75" customHeight="1" thickBot="1" x14ac:dyDescent="0.3">
      <c r="A5" s="280" t="s">
        <v>3</v>
      </c>
      <c r="B5" s="282" t="s">
        <v>4</v>
      </c>
      <c r="C5" s="283"/>
      <c r="D5" s="284" t="s">
        <v>5</v>
      </c>
      <c r="E5" s="285"/>
      <c r="F5" s="285"/>
      <c r="G5" s="286"/>
    </row>
    <row r="6" spans="1:12" s="63" customFormat="1" ht="69.75" customHeight="1" thickBot="1" x14ac:dyDescent="0.3">
      <c r="A6" s="281"/>
      <c r="B6" s="2" t="s">
        <v>6</v>
      </c>
      <c r="C6" s="2" t="s">
        <v>7</v>
      </c>
      <c r="D6" s="3" t="s">
        <v>8</v>
      </c>
      <c r="E6" s="4" t="s">
        <v>9</v>
      </c>
      <c r="F6" s="4" t="s">
        <v>10</v>
      </c>
      <c r="G6" s="2" t="s">
        <v>11</v>
      </c>
      <c r="I6" s="61"/>
      <c r="J6" s="61"/>
      <c r="K6" s="61"/>
      <c r="L6" s="61"/>
    </row>
    <row r="7" spans="1:12" ht="17.100000000000001" customHeight="1" x14ac:dyDescent="0.25">
      <c r="A7" s="147" t="s">
        <v>12</v>
      </c>
      <c r="B7" s="147"/>
      <c r="C7" s="250"/>
      <c r="D7" s="250"/>
      <c r="E7" s="251"/>
      <c r="F7" s="251"/>
      <c r="G7" s="252"/>
      <c r="I7" s="67"/>
      <c r="J7" s="67"/>
    </row>
    <row r="8" spans="1:12" ht="17.100000000000001" customHeight="1" x14ac:dyDescent="0.25">
      <c r="A8" s="151" t="s">
        <v>13</v>
      </c>
      <c r="B8" s="151"/>
      <c r="C8" s="253"/>
      <c r="D8" s="253"/>
      <c r="E8" s="254"/>
      <c r="F8" s="254"/>
      <c r="G8" s="255"/>
    </row>
    <row r="9" spans="1:12" ht="17.100000000000001" customHeight="1" x14ac:dyDescent="0.25">
      <c r="A9" s="155" t="s">
        <v>14</v>
      </c>
      <c r="B9" s="156"/>
      <c r="C9" s="256"/>
      <c r="D9" s="256"/>
      <c r="E9" s="257"/>
      <c r="F9" s="257"/>
      <c r="G9" s="258"/>
    </row>
    <row r="10" spans="1:12" ht="17.100000000000001" customHeight="1" x14ac:dyDescent="0.25">
      <c r="A10" s="160" t="s">
        <v>15</v>
      </c>
      <c r="B10" s="161">
        <f>'[1]Table A (23-24)  GF'!B10+'[1]Table A AUX'!B10+'[1]Table A JR'!B10+'[1]Table A Gift'!B10</f>
        <v>21104538</v>
      </c>
      <c r="C10" s="161">
        <f>'[1]Table A (23-24)  GF'!C10+'[1]Table A AUX'!C10+'[1]Table A JR'!C10+'[1]Table A Gift'!C10</f>
        <v>19122350</v>
      </c>
      <c r="D10" s="162">
        <f>'[1]Table A (23-24)  GF'!D10</f>
        <v>21897388</v>
      </c>
      <c r="E10" s="163">
        <f>'[1]Table A AUX'!E10</f>
        <v>0</v>
      </c>
      <c r="F10" s="163">
        <v>0</v>
      </c>
      <c r="G10" s="164">
        <f>SUM(D10:F10)</f>
        <v>21897388</v>
      </c>
    </row>
    <row r="11" spans="1:12" ht="17.100000000000001" customHeight="1" x14ac:dyDescent="0.25">
      <c r="A11" s="165" t="s">
        <v>16</v>
      </c>
      <c r="B11" s="161">
        <f>'[1]Table A (23-24)  GF'!B11+'[1]Table A AUX'!B11+'[1]Table A JR'!B11+'[1]Table A Gift'!B11</f>
        <v>73950534</v>
      </c>
      <c r="C11" s="161">
        <f>'[1]Table A (23-24)  GF'!C11+'[1]Table A AUX'!C11+'[1]Table A JR'!C11+'[1]Table A Gift'!C11</f>
        <v>72977330</v>
      </c>
      <c r="D11" s="162">
        <f>'[1]Table A (23-24)  GF'!D11</f>
        <v>72873613</v>
      </c>
      <c r="E11" s="163">
        <f>'[1]Table A AUX'!E11</f>
        <v>0</v>
      </c>
      <c r="F11" s="163">
        <v>0</v>
      </c>
      <c r="G11" s="164">
        <f>SUM(D11:F11)</f>
        <v>72873613</v>
      </c>
    </row>
    <row r="12" spans="1:12" ht="17.100000000000001" customHeight="1" x14ac:dyDescent="0.25">
      <c r="A12" s="165" t="s">
        <v>17</v>
      </c>
      <c r="B12" s="161">
        <f>'[1]Table A (23-24)  GF'!B12+'[1]Table A AUX'!B12+'[1]Table A JR'!B12+'[1]Table A Gift'!B12</f>
        <v>14617960</v>
      </c>
      <c r="C12" s="161">
        <f>'[1]Table A (23-24)  GF'!C12+'[1]Table A AUX'!C12+'[1]Table A JR'!C12+'[1]Table A Gift'!C12</f>
        <v>14919145</v>
      </c>
      <c r="D12" s="162">
        <f>'[1]Table A (23-24)  GF'!D12</f>
        <v>15782687</v>
      </c>
      <c r="E12" s="163">
        <f>'[1]Table A AUX'!E12</f>
        <v>0</v>
      </c>
      <c r="F12" s="163">
        <v>0</v>
      </c>
      <c r="G12" s="164">
        <f>SUM(D12:F12)</f>
        <v>15782687</v>
      </c>
      <c r="L12" s="74"/>
    </row>
    <row r="13" spans="1:12" ht="17.100000000000001" customHeight="1" x14ac:dyDescent="0.25">
      <c r="A13" s="155" t="s">
        <v>18</v>
      </c>
      <c r="B13" s="161"/>
      <c r="C13" s="161"/>
      <c r="D13" s="162"/>
      <c r="E13" s="163"/>
      <c r="F13" s="163"/>
      <c r="G13" s="164"/>
    </row>
    <row r="14" spans="1:12" ht="17.100000000000001" customHeight="1" x14ac:dyDescent="0.25">
      <c r="A14" s="166" t="s">
        <v>19</v>
      </c>
      <c r="B14" s="161">
        <f>'[1]Table A (23-24)  GF'!B14+'[1]Table A AUX'!B14+'[1]Table A JR'!B14+'[1]Table A Gift'!B14</f>
        <v>27589115</v>
      </c>
      <c r="C14" s="161">
        <f>'[1]Table A (23-24)  GF'!C14+'[1]Table A AUX'!C14+'[1]Table A JR'!C14+'[1]Table A Gift'!C14</f>
        <v>27334451</v>
      </c>
      <c r="D14" s="162">
        <f>'[1]Table A (23-24)  GF'!D14</f>
        <v>30193247</v>
      </c>
      <c r="E14" s="163">
        <f>'[1]Table A AUX'!E14</f>
        <v>0</v>
      </c>
      <c r="F14" s="163">
        <v>0</v>
      </c>
      <c r="G14" s="164">
        <f>SUM(D14:F14)</f>
        <v>30193247</v>
      </c>
    </row>
    <row r="15" spans="1:12" s="75" customFormat="1" ht="17.100000000000001" customHeight="1" x14ac:dyDescent="0.25">
      <c r="A15" s="166" t="s">
        <v>17</v>
      </c>
      <c r="B15" s="161">
        <f>'[1]Table A (23-24)  GF'!B15+'[1]Table A AUX'!B15+'[1]Table A JR'!B15+'[1]Table A Gift'!B15</f>
        <v>3677404</v>
      </c>
      <c r="C15" s="161">
        <f>'[1]Table A (23-24)  GF'!C15+'[1]Table A AUX'!C15+'[1]Table A JR'!C15+'[1]Table A Gift'!C15</f>
        <v>3910606</v>
      </c>
      <c r="D15" s="162">
        <f>'[1]Table A (23-24)  GF'!D15</f>
        <v>4377744</v>
      </c>
      <c r="E15" s="163">
        <f>'[1]Table A AUX'!E15</f>
        <v>0</v>
      </c>
      <c r="F15" s="163">
        <v>0</v>
      </c>
      <c r="G15" s="164">
        <f t="shared" ref="G15:G18" si="0">SUM(D15:F15)</f>
        <v>4377744</v>
      </c>
    </row>
    <row r="16" spans="1:12" ht="17.100000000000001" customHeight="1" x14ac:dyDescent="0.25">
      <c r="A16" s="167" t="s">
        <v>58</v>
      </c>
      <c r="B16" s="161">
        <f>'[1]Table A (23-24)  GF'!B16+'[1]Table A AUX'!B16+'[1]Table A JR'!B16+'[1]Table A Gift'!B16</f>
        <v>2389573</v>
      </c>
      <c r="C16" s="161">
        <f>'[1]Table A (23-24)  GF'!C16+'[1]Table A AUX'!C16+'[1]Table A JR'!C16+'[1]Table A Gift'!C16</f>
        <v>2715249.3913043477</v>
      </c>
      <c r="D16" s="162">
        <f>'[1]Table A (23-24)  GF'!D16</f>
        <v>0</v>
      </c>
      <c r="E16" s="163">
        <f>'[1]Table A AUX'!E16</f>
        <v>2316500</v>
      </c>
      <c r="F16" s="163">
        <v>0</v>
      </c>
      <c r="G16" s="164">
        <f t="shared" si="0"/>
        <v>2316500</v>
      </c>
    </row>
    <row r="17" spans="1:10" ht="17.100000000000001" customHeight="1" x14ac:dyDescent="0.25">
      <c r="A17" s="168" t="s">
        <v>59</v>
      </c>
      <c r="B17" s="161">
        <v>19097333</v>
      </c>
      <c r="C17" s="161">
        <v>21751552.913043477</v>
      </c>
      <c r="D17" s="162">
        <v>4932944</v>
      </c>
      <c r="E17" s="163">
        <v>17302046</v>
      </c>
      <c r="F17" s="163">
        <v>0</v>
      </c>
      <c r="G17" s="164">
        <f t="shared" si="0"/>
        <v>22234990</v>
      </c>
    </row>
    <row r="18" spans="1:10" ht="17.100000000000001" hidden="1" customHeight="1" x14ac:dyDescent="0.25">
      <c r="A18" s="169" t="s">
        <v>20</v>
      </c>
      <c r="B18" s="161">
        <v>0</v>
      </c>
      <c r="C18" s="161">
        <v>0</v>
      </c>
      <c r="D18" s="162">
        <v>0</v>
      </c>
      <c r="E18" s="163">
        <v>0</v>
      </c>
      <c r="F18" s="163">
        <v>0</v>
      </c>
      <c r="G18" s="164">
        <f t="shared" si="0"/>
        <v>0</v>
      </c>
    </row>
    <row r="19" spans="1:10" ht="17.100000000000001" customHeight="1" x14ac:dyDescent="0.25">
      <c r="A19" s="170" t="s">
        <v>21</v>
      </c>
      <c r="B19" s="171">
        <f>SUM(B10:B18)</f>
        <v>162426457</v>
      </c>
      <c r="C19" s="172">
        <f>SUM(C10:C12,C14:C18)</f>
        <v>162730684.30434781</v>
      </c>
      <c r="D19" s="173">
        <f>SUM(D10:D12,D14:D18)</f>
        <v>150057623</v>
      </c>
      <c r="E19" s="174">
        <f>SUM(E10:E12,E14:E18)</f>
        <v>19618546</v>
      </c>
      <c r="F19" s="175">
        <f>SUM(F10:F12,F14:F18)</f>
        <v>0</v>
      </c>
      <c r="G19" s="172">
        <f>SUM(G10:G12,G14:G18)</f>
        <v>169676169</v>
      </c>
      <c r="J19" s="74"/>
    </row>
    <row r="20" spans="1:10" ht="17.100000000000001" customHeight="1" x14ac:dyDescent="0.25">
      <c r="A20" s="151" t="s">
        <v>22</v>
      </c>
      <c r="B20" s="161">
        <v>0</v>
      </c>
      <c r="C20" s="161">
        <v>0</v>
      </c>
      <c r="D20" s="162">
        <f>'[1]Table A (23-24)  GF'!D20</f>
        <v>0</v>
      </c>
      <c r="E20" s="163">
        <v>0</v>
      </c>
      <c r="F20" s="163">
        <v>0</v>
      </c>
      <c r="G20" s="164">
        <f>SUM(D20:F20)</f>
        <v>0</v>
      </c>
    </row>
    <row r="21" spans="1:10" ht="17.100000000000001" customHeight="1" x14ac:dyDescent="0.25">
      <c r="A21" s="176" t="s">
        <v>23</v>
      </c>
      <c r="B21" s="161"/>
      <c r="C21" s="161"/>
      <c r="D21" s="162"/>
      <c r="E21" s="163"/>
      <c r="F21" s="163"/>
      <c r="G21" s="164"/>
    </row>
    <row r="22" spans="1:10" s="75" customFormat="1" ht="17.100000000000001" customHeight="1" x14ac:dyDescent="0.25">
      <c r="A22" s="160" t="s">
        <v>24</v>
      </c>
      <c r="B22" s="161">
        <v>24326731</v>
      </c>
      <c r="C22" s="161">
        <f>'[1]Table A (23-24)  GF'!C22+'[1]Table A AUX'!C22+'[1]Table A JR'!C22+'[1]Table A Gift'!C22+'[1]Table A MHAM'!C17</f>
        <v>21971142</v>
      </c>
      <c r="D22" s="162">
        <f>'[1]Table A (23-24)  GF'!D22</f>
        <v>0</v>
      </c>
      <c r="E22" s="163">
        <f>'[1]Table A AUX'!E22</f>
        <v>0</v>
      </c>
      <c r="F22" s="163">
        <f>'[1]Table A JR'!F22+'[1]Table A Gift'!F22+'[1]Table A MHAM'!F17</f>
        <v>25038407</v>
      </c>
      <c r="G22" s="164">
        <f>SUM(D22:F22)</f>
        <v>25038407</v>
      </c>
    </row>
    <row r="23" spans="1:10" ht="17.100000000000001" customHeight="1" x14ac:dyDescent="0.25">
      <c r="A23" s="160" t="s">
        <v>25</v>
      </c>
      <c r="B23" s="161">
        <v>14414956</v>
      </c>
      <c r="C23" s="161">
        <f>'[1]Table A (23-24)  GF'!C23+'[1]Table A AUX'!C23+'[1]Table A JR'!C23+'[1]Table A Gift'!C23+'[1]Table A MHAM'!C18</f>
        <v>13904967</v>
      </c>
      <c r="D23" s="162">
        <f>'[1]Table A (23-24)  GF'!D23</f>
        <v>0</v>
      </c>
      <c r="E23" s="163">
        <f>'[1]Table A AUX'!E23</f>
        <v>0</v>
      </c>
      <c r="F23" s="163">
        <f>'[1]Table A JR'!F23+'[1]Table A Gift'!F23+'[1]Table A MHAM'!F18</f>
        <v>13329861</v>
      </c>
      <c r="G23" s="164">
        <f>SUM(D23:F23)</f>
        <v>13329861</v>
      </c>
    </row>
    <row r="24" spans="1:10" ht="17.100000000000001" customHeight="1" x14ac:dyDescent="0.25">
      <c r="A24" s="160" t="s">
        <v>26</v>
      </c>
      <c r="B24" s="161">
        <v>0</v>
      </c>
      <c r="C24" s="210">
        <f>'[1]Table A (23-24)  GF'!C24+'[1]Table A AUX'!C24+'[1]Table A JR'!C24+'[1]Table A Gift'!C24+'[1]Table A MHAM'!C19</f>
        <v>0</v>
      </c>
      <c r="D24" s="162">
        <f>'[1]Table A (23-24)  GF'!D24</f>
        <v>0</v>
      </c>
      <c r="E24" s="163">
        <f>'[1]Table A AUX'!E24</f>
        <v>0</v>
      </c>
      <c r="F24" s="163">
        <v>0</v>
      </c>
      <c r="G24" s="164">
        <f>SUM(D24:F24)</f>
        <v>0</v>
      </c>
    </row>
    <row r="25" spans="1:10" ht="17.100000000000001" customHeight="1" x14ac:dyDescent="0.25">
      <c r="A25" s="160" t="s">
        <v>27</v>
      </c>
      <c r="B25" s="161">
        <v>0</v>
      </c>
      <c r="C25" s="161">
        <f>'[1]Table A (23-24)  GF'!C25+'[1]Table A AUX'!C25+'[1]Table A JR'!C25+'[1]Table A Gift'!C25+'[1]Table A MHAM'!C20</f>
        <v>0</v>
      </c>
      <c r="D25" s="162">
        <f>'[1]Table A (23-24)  GF'!D25</f>
        <v>0</v>
      </c>
      <c r="E25" s="163">
        <f>'[1]Table A AUX'!E25</f>
        <v>0</v>
      </c>
      <c r="F25" s="163">
        <v>0</v>
      </c>
      <c r="G25" s="164">
        <f>SUM(D25:F25)</f>
        <v>0</v>
      </c>
    </row>
    <row r="26" spans="1:10" ht="17.100000000000001" customHeight="1" x14ac:dyDescent="0.25">
      <c r="A26" s="160" t="s">
        <v>28</v>
      </c>
      <c r="B26" s="161">
        <v>22357013</v>
      </c>
      <c r="C26" s="161">
        <f>'[1]Table A (23-24)  GF'!C26+'[1]Table A AUX'!C26+'[1]Table A JR'!C26+'[1]Table A Gift'!C26+'[1]Table A MHAM'!C21</f>
        <v>24339201</v>
      </c>
      <c r="D26" s="162">
        <f>'[1]Table A (23-24)  GF'!D26</f>
        <v>25616030</v>
      </c>
      <c r="E26" s="163">
        <f>'[1]Table A AUX'!E26</f>
        <v>0</v>
      </c>
      <c r="F26" s="163">
        <v>0</v>
      </c>
      <c r="G26" s="164">
        <f>SUM(D26:F26)</f>
        <v>25616030</v>
      </c>
    </row>
    <row r="27" spans="1:10" ht="17.100000000000001" customHeight="1" x14ac:dyDescent="0.25">
      <c r="A27" s="170" t="s">
        <v>29</v>
      </c>
      <c r="B27" s="171">
        <f t="shared" ref="B27:G27" si="1">SUM(B20:B26)</f>
        <v>61098700</v>
      </c>
      <c r="C27" s="173">
        <f t="shared" si="1"/>
        <v>60215310</v>
      </c>
      <c r="D27" s="173">
        <f t="shared" si="1"/>
        <v>25616030</v>
      </c>
      <c r="E27" s="174">
        <f t="shared" si="1"/>
        <v>0</v>
      </c>
      <c r="F27" s="174">
        <f t="shared" si="1"/>
        <v>38368268</v>
      </c>
      <c r="G27" s="172">
        <f t="shared" si="1"/>
        <v>63984298</v>
      </c>
    </row>
    <row r="28" spans="1:10" ht="17.100000000000001" customHeight="1" x14ac:dyDescent="0.25">
      <c r="A28" s="151" t="s">
        <v>30</v>
      </c>
      <c r="B28" s="161">
        <v>15845623</v>
      </c>
      <c r="C28" s="161">
        <v>11749297</v>
      </c>
      <c r="D28" s="161">
        <f>'[1]Table A (23-24)  GF'!D28</f>
        <v>0</v>
      </c>
      <c r="E28" s="163">
        <f>'[1]Table A AUX'!E28</f>
        <v>0</v>
      </c>
      <c r="F28" s="163">
        <f>'[1]Table A JR'!F28+'[1]Table A Gift'!F28+'[1]Table A MHAM'!F24</f>
        <v>10647664.620000001</v>
      </c>
      <c r="G28" s="164">
        <f>SUM(D28:F28)</f>
        <v>10647664.620000001</v>
      </c>
    </row>
    <row r="29" spans="1:10" ht="17.100000000000001" customHeight="1" x14ac:dyDescent="0.25">
      <c r="A29" s="151" t="s">
        <v>31</v>
      </c>
      <c r="B29" s="161">
        <f>'[1]Table A (23-24)  GF'!B29+'[1]Table A AUX'!B29+'[1]Table A JR'!B29+'[1]Table A Gift'!B29+'[1]Table A MHAM'!B25</f>
        <v>494200</v>
      </c>
      <c r="C29" s="161">
        <f>'[1]Table A (23-24)  GF'!C29+'[1]Table A AUX'!C29+'[1]Table A JR'!C29+'[1]Table A Gift'!C29+'[1]Table A MHAM'!C25</f>
        <v>427211.47826086951</v>
      </c>
      <c r="D29" s="161">
        <f>'[1]Table A (23-24)  GF'!D29</f>
        <v>0</v>
      </c>
      <c r="E29" s="163">
        <f>'[1]Table A AUX'!E29</f>
        <v>675113</v>
      </c>
      <c r="F29" s="163">
        <f>'[1]Table A JR'!F29+'[1]Table A Gift'!F29+'[1]Table A MHAM'!F25</f>
        <v>0</v>
      </c>
      <c r="G29" s="164">
        <f>SUM(D29:F29)</f>
        <v>675113</v>
      </c>
    </row>
    <row r="30" spans="1:10" ht="17.100000000000001" customHeight="1" x14ac:dyDescent="0.25">
      <c r="A30" s="151" t="s">
        <v>32</v>
      </c>
      <c r="B30" s="161">
        <f>'[1]Table A (23-24)  GF'!B30+'[1]Table A AUX'!B30+'[1]Table A JR'!B30+'[1]Table A Gift'!B30+'[1]Table A MHAM'!B26</f>
        <v>31707946</v>
      </c>
      <c r="C30" s="161">
        <f>'[1]Table A (23-24)  GF'!C30+'[1]Table A AUX'!C30+'[1]Table A JR'!C30+'[1]Table A Gift'!C30+'[1]Table A MHAM'!C26</f>
        <v>28454226.782608695</v>
      </c>
      <c r="D30" s="161">
        <f>'[1]Table A (23-24)  GF'!D30</f>
        <v>0</v>
      </c>
      <c r="E30" s="163">
        <f>'[1]Table A AUX'!E30</f>
        <v>35074185</v>
      </c>
      <c r="F30" s="163">
        <f>'[1]Table A JR'!F30+'[1]Table A Gift'!F30+'[1]Table A MHAM'!F26</f>
        <v>0</v>
      </c>
      <c r="G30" s="164">
        <f>SUM(D30:F30)</f>
        <v>35074185</v>
      </c>
    </row>
    <row r="31" spans="1:10" s="75" customFormat="1" ht="17.100000000000001" customHeight="1" x14ac:dyDescent="0.25">
      <c r="A31" s="151" t="s">
        <v>33</v>
      </c>
      <c r="B31" s="161">
        <f>'[1]Table A (23-24)  GF'!B31+'[1]Table A AUX'!B31+'[1]Table A JR'!B31+'[1]Table A Gift'!B31+'[1]Table A MHAM'!B27</f>
        <v>0</v>
      </c>
      <c r="C31" s="161">
        <f>'[1]Table A (23-24)  GF'!C31+'[1]Table A AUX'!C31+'[1]Table A JR'!C31+'[1]Table A Gift'!C31+'[1]Table A MHAM'!C27</f>
        <v>1913284.1739130435</v>
      </c>
      <c r="D31" s="161">
        <f>'[1]Table A (23-24)  GF'!D31</f>
        <v>0</v>
      </c>
      <c r="E31" s="163">
        <f>'[1]Table A AUX'!E31</f>
        <v>3116750</v>
      </c>
      <c r="F31" s="163">
        <f>'[1]Table A JR'!F31+'[1]Table A Gift'!F31+'[1]Table A MHAM'!F27</f>
        <v>0</v>
      </c>
      <c r="G31" s="164">
        <f>SUM(D31:F31)</f>
        <v>3116750</v>
      </c>
    </row>
    <row r="32" spans="1:10" x14ac:dyDescent="0.25">
      <c r="A32" s="177" t="s">
        <v>80</v>
      </c>
      <c r="B32" s="161"/>
      <c r="C32" s="161"/>
      <c r="D32" s="161"/>
      <c r="E32" s="163"/>
      <c r="F32" s="163"/>
      <c r="G32" s="164"/>
    </row>
    <row r="33" spans="1:7" x14ac:dyDescent="0.25">
      <c r="A33" s="160" t="s">
        <v>34</v>
      </c>
      <c r="B33" s="161">
        <f>'[1]Table A (23-24)  GF'!B33+'[1]Table A AUX'!B33+'[1]Table A JR'!B33+'[1]Table A Gift'!B33+'[1]Table A MHAM'!B29</f>
        <v>1134602</v>
      </c>
      <c r="C33" s="161">
        <f>'[1]Table A (23-24)  GF'!C33+'[1]Table A AUX'!C33+'[1]Table A JR'!C33+'[1]Table A Gift'!C33+'[1]Table A MHAM'!C29</f>
        <v>1822303</v>
      </c>
      <c r="D33" s="161">
        <f>'[1]Table A (23-24)  GF'!D33</f>
        <v>1134602</v>
      </c>
      <c r="E33" s="163">
        <f>'[1]Table A AUX'!E33</f>
        <v>0</v>
      </c>
      <c r="F33" s="163">
        <f>'[1]Table A JR'!F33+'[1]Table A Gift'!F33+'[1]Table A MHAM'!F29</f>
        <v>0</v>
      </c>
      <c r="G33" s="164">
        <f>SUM(D33:F33)</f>
        <v>1134602</v>
      </c>
    </row>
    <row r="34" spans="1:7" hidden="1" x14ac:dyDescent="0.25">
      <c r="A34" s="160" t="s">
        <v>35</v>
      </c>
      <c r="B34" s="161">
        <f>'[1]Table A (23-24)  GF'!B34+'[1]Table A AUX'!B34+'[1]Table A JR'!B34+'[1]Table A Gift'!B34+'[1]Table A MHAM'!B30</f>
        <v>0</v>
      </c>
      <c r="C34" s="161">
        <f>'[1]Table A (23-24)  GF'!C34+'[1]Table A AUX'!C34+'[1]Table A JR'!C34+'[1]Table A Gift'!C34+'[1]Table A MHAM'!C30</f>
        <v>0</v>
      </c>
      <c r="D34" s="161">
        <f>'[1]Table A (23-24)  GF'!D34</f>
        <v>0</v>
      </c>
      <c r="E34" s="163">
        <f>'[1]Table A AUX'!E34</f>
        <v>0</v>
      </c>
      <c r="F34" s="163">
        <f>'[1]Table A JR'!F34+'[1]Table A Gift'!F34+'[1]Table A MHAM'!F30</f>
        <v>0</v>
      </c>
      <c r="G34" s="164">
        <f>SUM(D34:F34)</f>
        <v>0</v>
      </c>
    </row>
    <row r="35" spans="1:7" ht="15.75" thickBot="1" x14ac:dyDescent="0.3">
      <c r="A35" s="178" t="s">
        <v>36</v>
      </c>
      <c r="B35" s="161">
        <f>'[1]Table A (23-24)  GF'!B35+'[1]Table A AUX'!B35+'[1]Table A JR'!B35+'[1]Table A Gift'!B35+'[1]Table A MHAM'!B31</f>
        <v>39502432</v>
      </c>
      <c r="C35" s="161">
        <f>'[1]Table A (23-24)  GF'!C35+'[1]Table A AUX'!C35+'[1]Table A JR'!C35+'[1]Table A Gift'!C35+'[1]Table A MHAM'!C31</f>
        <v>40988460.276595742</v>
      </c>
      <c r="D35" s="161">
        <f>'[1]Table A (23-24)  GF'!D35</f>
        <v>2397528</v>
      </c>
      <c r="E35" s="259">
        <f>'[1]Table A AUX'!E35</f>
        <v>39659994</v>
      </c>
      <c r="F35" s="163">
        <f>'[1]Table A JR'!F35+'[1]Table A Gift'!F35+'[1]Table A MHAM'!F31</f>
        <v>0</v>
      </c>
      <c r="G35" s="164">
        <f>SUM(D35:F35)</f>
        <v>42057522</v>
      </c>
    </row>
    <row r="36" spans="1:7" ht="16.5" thickTop="1" x14ac:dyDescent="0.25">
      <c r="A36" s="179" t="s">
        <v>37</v>
      </c>
      <c r="B36" s="180">
        <f t="shared" ref="B36:G36" si="2">SUM(B28:B35)+B27+B19</f>
        <v>312209960</v>
      </c>
      <c r="C36" s="181">
        <f t="shared" si="2"/>
        <v>308300777.01572615</v>
      </c>
      <c r="D36" s="181">
        <f t="shared" si="2"/>
        <v>179205783</v>
      </c>
      <c r="E36" s="260">
        <f t="shared" si="2"/>
        <v>98144588</v>
      </c>
      <c r="F36" s="182">
        <f t="shared" si="2"/>
        <v>49015932.620000005</v>
      </c>
      <c r="G36" s="183">
        <f t="shared" si="2"/>
        <v>326366303.62</v>
      </c>
    </row>
    <row r="37" spans="1:7" x14ac:dyDescent="0.25">
      <c r="A37" s="151"/>
      <c r="B37" s="161"/>
      <c r="C37" s="162"/>
      <c r="D37" s="162"/>
      <c r="E37" s="163"/>
      <c r="F37" s="163"/>
      <c r="G37" s="164"/>
    </row>
    <row r="38" spans="1:7" ht="17.100000000000001" customHeight="1" x14ac:dyDescent="0.25">
      <c r="A38" s="147" t="s">
        <v>38</v>
      </c>
      <c r="B38" s="184"/>
      <c r="C38" s="162"/>
      <c r="D38" s="162"/>
      <c r="E38" s="163"/>
      <c r="F38" s="163"/>
      <c r="G38" s="164"/>
    </row>
    <row r="39" spans="1:7" ht="17.100000000000001" customHeight="1" x14ac:dyDescent="0.25">
      <c r="A39" s="176" t="s">
        <v>76</v>
      </c>
      <c r="B39" s="161"/>
      <c r="C39" s="162"/>
      <c r="D39" s="162"/>
      <c r="E39" s="163"/>
      <c r="F39" s="163"/>
      <c r="G39" s="164"/>
    </row>
    <row r="40" spans="1:7" ht="17.100000000000001" customHeight="1" x14ac:dyDescent="0.25">
      <c r="A40" s="160" t="s">
        <v>39</v>
      </c>
      <c r="B40" s="161">
        <v>85287698</v>
      </c>
      <c r="C40" s="161">
        <v>83716103.790697679</v>
      </c>
      <c r="D40" s="162">
        <f>'[1]Table A (23-24)  GF'!D40</f>
        <v>98844812.664395556</v>
      </c>
      <c r="E40" s="163">
        <f>'[1]Table A AUX'!E40</f>
        <v>2893912</v>
      </c>
      <c r="F40" s="163">
        <f>'[1]Table A JR'!F40+'[1]Table A Gift'!F40+'[1]Table A MHAM'!F36</f>
        <v>2073480</v>
      </c>
      <c r="G40" s="164">
        <f t="shared" ref="G40:G50" si="3">SUM(D40:F40)</f>
        <v>103812204.66439556</v>
      </c>
    </row>
    <row r="41" spans="1:7" ht="17.100000000000001" customHeight="1" x14ac:dyDescent="0.25">
      <c r="A41" s="160" t="s">
        <v>40</v>
      </c>
      <c r="B41" s="161">
        <v>7308236</v>
      </c>
      <c r="C41" s="161">
        <v>6958820.6511627901</v>
      </c>
      <c r="D41" s="162">
        <f>'[1]Table A (23-24)  GF'!D41</f>
        <v>319166.99769774609</v>
      </c>
      <c r="E41" s="163">
        <f>'[1]Table A AUX'!E41</f>
        <v>43355</v>
      </c>
      <c r="F41" s="163">
        <f>'[1]Table A JR'!F41+'[1]Table A Gift'!F41+'[1]Table A MHAM'!F37</f>
        <v>6423390</v>
      </c>
      <c r="G41" s="164">
        <f t="shared" si="3"/>
        <v>6785911.9976977464</v>
      </c>
    </row>
    <row r="42" spans="1:7" ht="17.100000000000001" customHeight="1" x14ac:dyDescent="0.25">
      <c r="A42" s="160" t="s">
        <v>41</v>
      </c>
      <c r="B42" s="161">
        <v>3079332</v>
      </c>
      <c r="C42" s="161">
        <v>3507556.0930232559</v>
      </c>
      <c r="D42" s="162">
        <f>'[1]Table A (23-24)  GF'!D42</f>
        <v>25020.254839771318</v>
      </c>
      <c r="E42" s="163">
        <f>'[1]Table A AUX'!E42</f>
        <v>824649</v>
      </c>
      <c r="F42" s="163">
        <f>'[1]Table A JR'!F42+'[1]Table A Gift'!F42+'[1]Table A MHAM'!F38</f>
        <v>3519613</v>
      </c>
      <c r="G42" s="164">
        <f t="shared" si="3"/>
        <v>4369282.2548397714</v>
      </c>
    </row>
    <row r="43" spans="1:7" ht="17.100000000000001" customHeight="1" x14ac:dyDescent="0.25">
      <c r="A43" s="160" t="s">
        <v>42</v>
      </c>
      <c r="B43" s="161">
        <v>27116156</v>
      </c>
      <c r="C43" s="161">
        <v>24568343.674418606</v>
      </c>
      <c r="D43" s="162">
        <f>'[1]Table A (23-24)  GF'!D43</f>
        <v>20319714.309790883</v>
      </c>
      <c r="E43" s="163">
        <f>'[1]Table A AUX'!E43</f>
        <v>516843</v>
      </c>
      <c r="F43" s="163">
        <f>'[1]Table A JR'!F43+'[1]Table A Gift'!F43+'[1]Table A MHAM'!F39</f>
        <v>2730476.7672000001</v>
      </c>
      <c r="G43" s="164">
        <f t="shared" si="3"/>
        <v>23567034.076990884</v>
      </c>
    </row>
    <row r="44" spans="1:7" ht="17.100000000000001" customHeight="1" x14ac:dyDescent="0.25">
      <c r="A44" s="160" t="s">
        <v>43</v>
      </c>
      <c r="B44" s="161">
        <v>16601710</v>
      </c>
      <c r="C44" s="161">
        <v>17516128.186046511</v>
      </c>
      <c r="D44" s="162">
        <f>'[1]Table A (23-24)  GF'!D44</f>
        <v>10169390.758711489</v>
      </c>
      <c r="E44" s="163">
        <f>'[1]Table A AUX'!E44</f>
        <v>4136143</v>
      </c>
      <c r="F44" s="163">
        <f>'[1]Table A JR'!F44+'[1]Table A Gift'!F44+'[1]Table A MHAM'!F40</f>
        <v>131607</v>
      </c>
      <c r="G44" s="164">
        <f t="shared" si="3"/>
        <v>14437140.758711489</v>
      </c>
    </row>
    <row r="45" spans="1:7" ht="17.100000000000001" customHeight="1" x14ac:dyDescent="0.25">
      <c r="A45" s="160" t="s">
        <v>44</v>
      </c>
      <c r="B45" s="161">
        <v>30799372</v>
      </c>
      <c r="C45" s="161">
        <v>37882358.232558139</v>
      </c>
      <c r="D45" s="162">
        <f>'[1]Table A (23-24)  GF'!D45</f>
        <v>20726583.076474424</v>
      </c>
      <c r="E45" s="163">
        <f>'[1]Table A AUX'!E45</f>
        <v>1688934</v>
      </c>
      <c r="F45" s="163">
        <f>'[1]Table A JR'!F45+'[1]Table A Gift'!F45+'[1]Table A MHAM'!F41</f>
        <v>7204318.4993599989</v>
      </c>
      <c r="G45" s="164">
        <f t="shared" si="3"/>
        <v>29619835.575834423</v>
      </c>
    </row>
    <row r="46" spans="1:7" s="75" customFormat="1" ht="17.100000000000001" customHeight="1" x14ac:dyDescent="0.25">
      <c r="A46" s="160" t="s">
        <v>45</v>
      </c>
      <c r="B46" s="161">
        <v>13969007</v>
      </c>
      <c r="C46" s="161">
        <v>13155489.627906976</v>
      </c>
      <c r="D46" s="162">
        <f>'[1]Table A (23-24)  GF'!D46</f>
        <v>10576868.703683361</v>
      </c>
      <c r="E46" s="163">
        <f>'[1]Table A AUX'!E46</f>
        <v>365150</v>
      </c>
      <c r="F46" s="163">
        <f>'[1]Table A JR'!F46+'[1]Table A Gift'!F46+'[1]Table A MHAM'!F42</f>
        <v>97030</v>
      </c>
      <c r="G46" s="164">
        <f t="shared" si="3"/>
        <v>11039048.703683361</v>
      </c>
    </row>
    <row r="47" spans="1:7" ht="17.100000000000001" customHeight="1" x14ac:dyDescent="0.25">
      <c r="A47" s="160" t="s">
        <v>46</v>
      </c>
      <c r="B47" s="161">
        <v>49096995</v>
      </c>
      <c r="C47" s="161">
        <v>47297839.558139533</v>
      </c>
      <c r="D47" s="162">
        <f>'[1]Table A (23-24)  GF'!D47</f>
        <v>14745641.234406866</v>
      </c>
      <c r="E47" s="163">
        <f>'[1]Table A AUX'!E47</f>
        <v>12000</v>
      </c>
      <c r="F47" s="163">
        <f>'[1]Table A JR'!F47+'[1]Table A Gift'!F47+'[1]Table A MHAM'!F43</f>
        <v>26155694</v>
      </c>
      <c r="G47" s="164">
        <f t="shared" si="3"/>
        <v>40913335.234406866</v>
      </c>
    </row>
    <row r="48" spans="1:7" ht="17.100000000000001" customHeight="1" x14ac:dyDescent="0.25">
      <c r="A48" s="151" t="s">
        <v>75</v>
      </c>
      <c r="B48" s="161">
        <v>26697235</v>
      </c>
      <c r="C48" s="161">
        <v>25650303.627906974</v>
      </c>
      <c r="D48" s="162">
        <f>'[1]Table A (23-24)  GF'!D48</f>
        <v>0</v>
      </c>
      <c r="E48" s="163">
        <f>'[1]Table A AUX'!E48</f>
        <v>34323131</v>
      </c>
      <c r="F48" s="163">
        <f>'[1]Table A JR'!F48+'[1]Table A Gift'!F48+'[1]Table A MHAM'!F44</f>
        <v>0</v>
      </c>
      <c r="G48" s="164">
        <f t="shared" si="3"/>
        <v>34323131</v>
      </c>
    </row>
    <row r="49" spans="1:8" ht="17.100000000000001" customHeight="1" x14ac:dyDescent="0.25">
      <c r="A49" s="151" t="s">
        <v>33</v>
      </c>
      <c r="B49" s="161">
        <v>2406080</v>
      </c>
      <c r="C49" s="161">
        <v>2291443.581395349</v>
      </c>
      <c r="D49" s="162">
        <f>'[1]Table A (23-24)  GF'!D49</f>
        <v>0</v>
      </c>
      <c r="E49" s="163">
        <f>'[1]Table A AUX'!E49</f>
        <v>3051926</v>
      </c>
      <c r="F49" s="163">
        <f>'[1]Table A JR'!F49+'[1]Table A Gift'!F49+'[1]Table A MHAM'!F45</f>
        <v>177208</v>
      </c>
      <c r="G49" s="164">
        <f t="shared" si="3"/>
        <v>3229134</v>
      </c>
    </row>
    <row r="50" spans="1:8" ht="17.100000000000001" customHeight="1" thickBot="1" x14ac:dyDescent="0.3">
      <c r="A50" s="151" t="s">
        <v>47</v>
      </c>
      <c r="B50" s="161">
        <v>34642802.68</v>
      </c>
      <c r="C50" s="161">
        <v>38126069.58139535</v>
      </c>
      <c r="D50" s="162">
        <f>'[1]Table A (23-24)  GF'!D50</f>
        <v>0</v>
      </c>
      <c r="E50" s="163">
        <f>'[1]Table A AUX'!E50</f>
        <v>36674252</v>
      </c>
      <c r="F50" s="163">
        <f>'[1]Table A JR'!F50+'[1]Table A Gift'!F50+'[1]Table A MHAM'!F46</f>
        <v>0</v>
      </c>
      <c r="G50" s="164">
        <f t="shared" si="3"/>
        <v>36674252</v>
      </c>
    </row>
    <row r="51" spans="1:8" ht="17.100000000000001" customHeight="1" thickTop="1" x14ac:dyDescent="0.25">
      <c r="A51" s="179" t="s">
        <v>48</v>
      </c>
      <c r="B51" s="180">
        <f t="shared" ref="B51:G51" si="4">SUM(B40:B50)</f>
        <v>297004623.68000001</v>
      </c>
      <c r="C51" s="181">
        <f t="shared" si="4"/>
        <v>300670456.60465115</v>
      </c>
      <c r="D51" s="181">
        <f t="shared" si="4"/>
        <v>175727198.00000009</v>
      </c>
      <c r="E51" s="182">
        <f t="shared" si="4"/>
        <v>84530295</v>
      </c>
      <c r="F51" s="182">
        <f t="shared" si="4"/>
        <v>48512817.266560003</v>
      </c>
      <c r="G51" s="183">
        <f t="shared" si="4"/>
        <v>308770310.26656008</v>
      </c>
    </row>
    <row r="52" spans="1:8" ht="17.100000000000001" customHeight="1" x14ac:dyDescent="0.25">
      <c r="A52" s="147" t="s">
        <v>49</v>
      </c>
      <c r="B52" s="184"/>
      <c r="C52" s="162"/>
      <c r="D52" s="162"/>
      <c r="E52" s="163"/>
      <c r="F52" s="163"/>
      <c r="G52" s="164"/>
    </row>
    <row r="53" spans="1:8" ht="17.100000000000001" customHeight="1" x14ac:dyDescent="0.25">
      <c r="A53" s="151" t="s">
        <v>50</v>
      </c>
      <c r="B53" s="161"/>
      <c r="C53" s="161"/>
      <c r="D53" s="162"/>
      <c r="E53" s="163"/>
      <c r="F53" s="163"/>
      <c r="G53" s="164"/>
    </row>
    <row r="54" spans="1:8" ht="17.100000000000001" customHeight="1" x14ac:dyDescent="0.25">
      <c r="A54" s="167" t="s">
        <v>77</v>
      </c>
      <c r="B54" s="161">
        <f>'[1]Table A (23-24)  GF'!B54+'[1]Table A AUX'!B54+'[1]Table A JR'!B54+'[1]Table A Gift'!B54+'[1]Table A MHAM'!B54</f>
        <v>15949274</v>
      </c>
      <c r="C54" s="161">
        <f>'[1]Table A (23-24)  GF'!C54+'[1]Table A AUX'!C54+'[1]Table A JR'!C54+'[1]Table A Gift'!C54+'[1]Table A MHAM'!C54</f>
        <v>14020880</v>
      </c>
      <c r="D54" s="162">
        <f>'[1]Table A (23-24)  GF'!D54</f>
        <v>4697386</v>
      </c>
      <c r="E54" s="163">
        <f>'[1]Table A AUX'!E54</f>
        <v>12822637</v>
      </c>
      <c r="F54" s="163"/>
      <c r="G54" s="164">
        <f>SUM(D54:F54)</f>
        <v>17520023</v>
      </c>
    </row>
    <row r="55" spans="1:8" ht="17.100000000000001" customHeight="1" x14ac:dyDescent="0.25">
      <c r="A55" s="167" t="s">
        <v>78</v>
      </c>
      <c r="B55" s="161">
        <f>'[1]Table A (23-24)  GF'!B55+'[1]Table A AUX'!B55+'[1]Table A JR'!B55+'[1]Table A Gift'!B55+'[1]Table A MHAM'!B55</f>
        <v>0</v>
      </c>
      <c r="C55" s="161">
        <f>'[1]Table A (23-24)  GF'!C55+'[1]Table A AUX'!C55+'[1]Table A JR'!C55+'[1]Table A Gift'!C55+'[1]Table A MHAM'!C55</f>
        <v>0</v>
      </c>
      <c r="D55" s="162">
        <f>'[1]Table A (23-24)  GF'!D55</f>
        <v>0</v>
      </c>
      <c r="E55" s="163">
        <f>'[1]Table A AUX'!E55</f>
        <v>0</v>
      </c>
      <c r="F55" s="163"/>
      <c r="G55" s="164">
        <f>SUM(D55:F55)</f>
        <v>0</v>
      </c>
    </row>
    <row r="56" spans="1:8" ht="17.100000000000001" customHeight="1" x14ac:dyDescent="0.25">
      <c r="A56" s="186" t="s">
        <v>79</v>
      </c>
      <c r="B56" s="161">
        <f>'[1]Table A (23-24)  GF'!B56+'[1]Table A AUX'!B56+'[1]Table A JR'!B56+'[1]Table A Gift'!B56+'[1]Table A MHAM'!B56</f>
        <v>0</v>
      </c>
      <c r="C56" s="161">
        <f>'[1]Table A (23-24)  GF'!C56+'[1]Table A AUX'!C56+'[1]Table A JR'!C56+'[1]Table A Gift'!C56+'[1]Table A MHAM'!C56</f>
        <v>0</v>
      </c>
      <c r="D56" s="162">
        <f>'[1]Table A (23-24)  GF'!D56</f>
        <v>0</v>
      </c>
      <c r="E56" s="163">
        <f>'[1]Table A AUX'!E56</f>
        <v>0</v>
      </c>
      <c r="F56" s="163"/>
      <c r="G56" s="164">
        <f>SUM(D56:F56)</f>
        <v>0</v>
      </c>
    </row>
    <row r="57" spans="1:8" s="75" customFormat="1" ht="17.100000000000001" customHeight="1" x14ac:dyDescent="0.25">
      <c r="A57" s="188" t="s">
        <v>51</v>
      </c>
      <c r="B57" s="189">
        <f t="shared" ref="B57:G57" si="5">SUM(B54:B56)</f>
        <v>15949274</v>
      </c>
      <c r="C57" s="190">
        <f t="shared" si="5"/>
        <v>14020880</v>
      </c>
      <c r="D57" s="190">
        <f t="shared" si="5"/>
        <v>4697386</v>
      </c>
      <c r="E57" s="191">
        <f t="shared" si="5"/>
        <v>12822637</v>
      </c>
      <c r="F57" s="191">
        <f t="shared" si="5"/>
        <v>0</v>
      </c>
      <c r="G57" s="192">
        <f t="shared" si="5"/>
        <v>17520023</v>
      </c>
    </row>
    <row r="58" spans="1:8" ht="17.100000000000001" customHeight="1" x14ac:dyDescent="0.25">
      <c r="A58" s="151" t="s">
        <v>52</v>
      </c>
      <c r="B58" s="161"/>
      <c r="C58" s="162"/>
      <c r="D58" s="162"/>
      <c r="E58" s="163"/>
      <c r="F58" s="163"/>
      <c r="G58" s="164"/>
    </row>
    <row r="59" spans="1:8" x14ac:dyDescent="0.25">
      <c r="A59" s="167" t="s">
        <v>53</v>
      </c>
      <c r="B59" s="161">
        <v>7437608</v>
      </c>
      <c r="C59" s="161">
        <v>0</v>
      </c>
      <c r="D59" s="162">
        <f>'[1]Table A (23-24)  GF'!D59</f>
        <v>0</v>
      </c>
      <c r="E59" s="163">
        <f>'[1]Table A AUX'!E59</f>
        <v>0</v>
      </c>
      <c r="F59" s="163">
        <f>'[1]Table A JR'!F59+'[1]Table A Gift'!F59+'[1]Table A MHAM'!F60</f>
        <v>3279819</v>
      </c>
      <c r="G59" s="164">
        <f>SUM(D59:F59)</f>
        <v>3279819</v>
      </c>
    </row>
    <row r="60" spans="1:8" x14ac:dyDescent="0.25">
      <c r="A60" s="186" t="s">
        <v>47</v>
      </c>
      <c r="B60" s="161">
        <v>-8181546</v>
      </c>
      <c r="C60" s="161">
        <v>-6390560</v>
      </c>
      <c r="D60" s="261">
        <f>'[1]Table A (23-24)  GF'!D60</f>
        <v>-1218801</v>
      </c>
      <c r="E60" s="187">
        <f>'[1]Table A AUX'!E60</f>
        <v>791656</v>
      </c>
      <c r="F60" s="262">
        <f>'[1]Table A JR'!F60+'[1]Table A Gift'!F60+'[1]Table A MHAM'!F61-26866</f>
        <v>-2776703.8485599998</v>
      </c>
      <c r="G60" s="164">
        <f>SUM(D60:F60)</f>
        <v>-3203848.8485599998</v>
      </c>
    </row>
    <row r="61" spans="1:8" ht="22.5" customHeight="1" thickBot="1" x14ac:dyDescent="0.3">
      <c r="A61" s="193" t="s">
        <v>54</v>
      </c>
      <c r="B61" s="194">
        <f>B59+B60</f>
        <v>-743938</v>
      </c>
      <c r="C61" s="195">
        <f>C59+C60</f>
        <v>-6390560</v>
      </c>
      <c r="D61" s="263">
        <f>D59+D60</f>
        <v>-1218801</v>
      </c>
      <c r="E61" s="259">
        <f>E59+E60</f>
        <v>791656</v>
      </c>
      <c r="F61" s="259">
        <f>F59+F60</f>
        <v>503115.15144000016</v>
      </c>
      <c r="G61" s="197">
        <f>SUM(G59:G60)</f>
        <v>75970.151440000162</v>
      </c>
    </row>
    <row r="62" spans="1:8" ht="19.5" customHeight="1" thickTop="1" x14ac:dyDescent="0.25">
      <c r="A62" s="264" t="s">
        <v>55</v>
      </c>
      <c r="B62" s="265">
        <f t="shared" ref="B62:G62" si="6">B51+B57+B61</f>
        <v>312209959.68000001</v>
      </c>
      <c r="C62" s="266">
        <f t="shared" si="6"/>
        <v>308300776.60465115</v>
      </c>
      <c r="D62" s="266">
        <f t="shared" si="6"/>
        <v>179205783.00000009</v>
      </c>
      <c r="E62" s="267">
        <f>E51+E57+E61</f>
        <v>98144588</v>
      </c>
      <c r="F62" s="260">
        <f t="shared" si="6"/>
        <v>49015932.418000005</v>
      </c>
      <c r="G62" s="183">
        <f t="shared" si="6"/>
        <v>326366303.4180001</v>
      </c>
      <c r="H62" s="80"/>
    </row>
    <row r="63" spans="1:8" ht="21" customHeight="1" thickBot="1" x14ac:dyDescent="0.3">
      <c r="A63" s="146" t="s">
        <v>56</v>
      </c>
      <c r="B63" s="205">
        <f t="shared" ref="B63:G63" si="7">B36-B62</f>
        <v>0.31999999284744263</v>
      </c>
      <c r="C63" s="268">
        <f t="shared" si="7"/>
        <v>0.41107499599456787</v>
      </c>
      <c r="D63" s="268">
        <f t="shared" si="7"/>
        <v>0</v>
      </c>
      <c r="E63" s="269">
        <f t="shared" si="7"/>
        <v>0</v>
      </c>
      <c r="F63" s="270">
        <f t="shared" si="7"/>
        <v>0.20199999958276749</v>
      </c>
      <c r="G63" s="271">
        <f t="shared" si="7"/>
        <v>0.20199990272521973</v>
      </c>
    </row>
    <row r="64" spans="1:8" x14ac:dyDescent="0.25">
      <c r="A64" s="82"/>
      <c r="B64" s="82"/>
      <c r="C64" s="82"/>
      <c r="D64" s="82"/>
      <c r="E64" s="82"/>
      <c r="F64" s="82"/>
      <c r="G64" s="82"/>
    </row>
    <row r="65" spans="1:7" ht="15" customHeight="1" x14ac:dyDescent="0.25">
      <c r="A65" s="10"/>
      <c r="B65" s="10"/>
      <c r="C65" s="10"/>
      <c r="D65" s="10"/>
      <c r="E65" s="10"/>
      <c r="F65" s="10"/>
      <c r="G65" s="10"/>
    </row>
    <row r="66" spans="1:7" x14ac:dyDescent="0.25">
      <c r="A66" s="8"/>
      <c r="B66" s="9"/>
      <c r="C66" s="9"/>
      <c r="D66" s="9"/>
      <c r="E66" s="9"/>
      <c r="F66" s="9"/>
      <c r="G66" s="9"/>
    </row>
    <row r="67" spans="1:7" x14ac:dyDescent="0.25">
      <c r="A67" s="10"/>
      <c r="B67" s="10"/>
      <c r="C67" s="10"/>
      <c r="D67" s="10"/>
      <c r="E67" s="10"/>
      <c r="F67" s="10"/>
      <c r="G67" s="10"/>
    </row>
    <row r="68" spans="1:7" x14ac:dyDescent="0.25">
      <c r="A68" s="83"/>
      <c r="B68" s="83"/>
      <c r="C68" s="83"/>
      <c r="D68" s="83"/>
      <c r="E68" s="83"/>
      <c r="F68" s="83"/>
      <c r="G68" s="83"/>
    </row>
    <row r="69" spans="1:7" x14ac:dyDescent="0.25">
      <c r="A69" s="11"/>
      <c r="B69" s="12"/>
      <c r="C69" s="12"/>
      <c r="D69" s="12"/>
      <c r="E69" s="12"/>
      <c r="F69" s="12"/>
      <c r="G69" s="12"/>
    </row>
    <row r="70" spans="1:7" x14ac:dyDescent="0.25">
      <c r="A70" s="83"/>
      <c r="B70" s="83"/>
      <c r="C70" s="83"/>
      <c r="D70" s="83"/>
      <c r="E70" s="83"/>
      <c r="F70" s="83"/>
      <c r="G70" s="83"/>
    </row>
    <row r="71" spans="1:7" x14ac:dyDescent="0.25">
      <c r="B71" s="28"/>
      <c r="C71" s="28"/>
      <c r="D71" s="28"/>
      <c r="E71" s="28"/>
      <c r="F71" s="28"/>
    </row>
    <row r="72" spans="1:7" x14ac:dyDescent="0.25">
      <c r="A72" s="14"/>
      <c r="B72" s="14"/>
      <c r="C72" s="14"/>
      <c r="D72" s="15"/>
      <c r="E72" s="14"/>
      <c r="F72" s="14"/>
    </row>
  </sheetData>
  <mergeCells count="3">
    <mergeCell ref="A5:A6"/>
    <mergeCell ref="B5:C5"/>
    <mergeCell ref="D5:G5"/>
  </mergeCells>
  <printOptions horizontalCentered="1"/>
  <pageMargins left="0.45" right="0.45" top="0.5" bottom="0.5" header="0.3" footer="0.3"/>
  <pageSetup scale="64" fitToHeight="0" orientation="landscape" r:id="rId1"/>
  <headerFooter alignWithMargins="0"/>
  <rowBreaks count="1" manualBreakCount="1">
    <brk id="36" max="6" man="1"/>
  </rowBreaks>
  <ignoredErrors>
    <ignoredError sqref="G17:G18 G20:G26 G28:G43" formulaRange="1"/>
    <ignoredError sqref="G19 G27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72"/>
  <sheetViews>
    <sheetView view="pageBreakPreview" zoomScale="60" zoomScaleNormal="100" workbookViewId="0">
      <selection activeCell="E16" sqref="E16"/>
    </sheetView>
  </sheetViews>
  <sheetFormatPr defaultColWidth="9.28515625" defaultRowHeight="15" x14ac:dyDescent="0.25"/>
  <cols>
    <col min="1" max="1" width="59.140625" style="61" customWidth="1"/>
    <col min="2" max="2" width="23.7109375" style="61" customWidth="1"/>
    <col min="3" max="7" width="23.7109375" style="138" customWidth="1"/>
    <col min="8" max="8" width="45.7109375" style="61" bestFit="1" customWidth="1"/>
    <col min="9" max="9" width="15.28515625" style="61" bestFit="1" customWidth="1"/>
    <col min="10" max="11" width="14.7109375" style="61" bestFit="1" customWidth="1"/>
    <col min="12" max="12" width="10.28515625" style="61" bestFit="1" customWidth="1"/>
    <col min="13" max="16384" width="9.28515625" style="61"/>
  </cols>
  <sheetData>
    <row r="1" spans="1:12" ht="15.75" x14ac:dyDescent="0.25">
      <c r="A1" s="26" t="s">
        <v>0</v>
      </c>
      <c r="B1" s="26"/>
      <c r="C1" s="29"/>
      <c r="D1" s="29"/>
      <c r="E1" s="29"/>
      <c r="F1" s="29"/>
      <c r="G1" s="29"/>
    </row>
    <row r="2" spans="1:12" ht="15.75" x14ac:dyDescent="0.25">
      <c r="A2" s="26" t="s">
        <v>1</v>
      </c>
      <c r="B2" s="26"/>
      <c r="C2" s="29"/>
      <c r="D2" s="29"/>
      <c r="E2" s="29"/>
      <c r="F2" s="29"/>
      <c r="G2" s="29"/>
    </row>
    <row r="3" spans="1:12" ht="15.75" x14ac:dyDescent="0.25">
      <c r="A3" s="27" t="s">
        <v>65</v>
      </c>
      <c r="B3" s="26"/>
      <c r="C3" s="29"/>
      <c r="D3" s="29"/>
      <c r="E3" s="29"/>
      <c r="F3" s="29"/>
      <c r="G3" s="29"/>
    </row>
    <row r="4" spans="1:12" ht="16.5" thickBot="1" x14ac:dyDescent="0.3">
      <c r="A4" s="26"/>
      <c r="B4" s="26"/>
      <c r="C4" s="29"/>
      <c r="D4" s="29"/>
      <c r="E4" s="29"/>
      <c r="F4" s="29"/>
      <c r="G4" s="29"/>
    </row>
    <row r="5" spans="1:12" ht="15.75" customHeight="1" thickBot="1" x14ac:dyDescent="0.3">
      <c r="A5" s="280" t="s">
        <v>3</v>
      </c>
      <c r="B5" s="282" t="s">
        <v>4</v>
      </c>
      <c r="C5" s="283"/>
      <c r="D5" s="284" t="s">
        <v>5</v>
      </c>
      <c r="E5" s="285"/>
      <c r="F5" s="285"/>
      <c r="G5" s="286"/>
    </row>
    <row r="6" spans="1:12" s="63" customFormat="1" ht="69.75" customHeight="1" thickBot="1" x14ac:dyDescent="0.3">
      <c r="A6" s="281"/>
      <c r="B6" s="2" t="s">
        <v>6</v>
      </c>
      <c r="C6" s="17" t="s">
        <v>7</v>
      </c>
      <c r="D6" s="18" t="s">
        <v>8</v>
      </c>
      <c r="E6" s="19" t="s">
        <v>9</v>
      </c>
      <c r="F6" s="19" t="s">
        <v>10</v>
      </c>
      <c r="G6" s="17" t="s">
        <v>11</v>
      </c>
      <c r="I6" s="61"/>
      <c r="J6" s="61"/>
      <c r="K6" s="61"/>
      <c r="L6" s="61"/>
    </row>
    <row r="7" spans="1:12" ht="17.100000000000001" customHeight="1" x14ac:dyDescent="0.25">
      <c r="A7" s="147" t="s">
        <v>12</v>
      </c>
      <c r="B7" s="147"/>
      <c r="C7" s="148"/>
      <c r="D7" s="148"/>
      <c r="E7" s="149"/>
      <c r="F7" s="149"/>
      <c r="G7" s="150"/>
      <c r="I7" s="67"/>
      <c r="J7" s="67"/>
    </row>
    <row r="8" spans="1:12" ht="17.100000000000001" customHeight="1" x14ac:dyDescent="0.25">
      <c r="A8" s="151" t="s">
        <v>13</v>
      </c>
      <c r="B8" s="151"/>
      <c r="C8" s="152"/>
      <c r="D8" s="152"/>
      <c r="E8" s="153"/>
      <c r="F8" s="153"/>
      <c r="G8" s="154"/>
    </row>
    <row r="9" spans="1:12" ht="17.100000000000001" customHeight="1" x14ac:dyDescent="0.25">
      <c r="A9" s="155" t="s">
        <v>14</v>
      </c>
      <c r="B9" s="156"/>
      <c r="C9" s="157"/>
      <c r="D9" s="157"/>
      <c r="E9" s="158"/>
      <c r="F9" s="158"/>
      <c r="G9" s="159"/>
    </row>
    <row r="10" spans="1:12" ht="17.100000000000001" customHeight="1" x14ac:dyDescent="0.25">
      <c r="A10" s="160" t="s">
        <v>15</v>
      </c>
      <c r="B10" s="161">
        <v>20566754</v>
      </c>
      <c r="C10" s="162">
        <v>20566754</v>
      </c>
      <c r="D10" s="162">
        <v>21918577</v>
      </c>
      <c r="E10" s="163">
        <v>0</v>
      </c>
      <c r="F10" s="163">
        <v>0</v>
      </c>
      <c r="G10" s="164">
        <f>SUM(D10:F10)</f>
        <v>21918577</v>
      </c>
      <c r="H10" s="135"/>
    </row>
    <row r="11" spans="1:12" ht="17.100000000000001" customHeight="1" x14ac:dyDescent="0.25">
      <c r="A11" s="165" t="s">
        <v>16</v>
      </c>
      <c r="B11" s="161">
        <v>83109324</v>
      </c>
      <c r="C11" s="162">
        <v>82516656</v>
      </c>
      <c r="D11" s="162">
        <v>85049679</v>
      </c>
      <c r="E11" s="163">
        <v>0</v>
      </c>
      <c r="F11" s="163">
        <v>0</v>
      </c>
      <c r="G11" s="164">
        <f>SUM(D11:F11)</f>
        <v>85049679</v>
      </c>
      <c r="H11" s="135"/>
    </row>
    <row r="12" spans="1:12" ht="17.100000000000001" customHeight="1" x14ac:dyDescent="0.25">
      <c r="A12" s="165" t="s">
        <v>17</v>
      </c>
      <c r="B12" s="161">
        <v>30440901</v>
      </c>
      <c r="C12" s="162">
        <v>25733972</v>
      </c>
      <c r="D12" s="162">
        <v>26660197</v>
      </c>
      <c r="E12" s="163">
        <v>0</v>
      </c>
      <c r="F12" s="163">
        <v>0</v>
      </c>
      <c r="G12" s="164">
        <f>SUM(D12:F12)</f>
        <v>26660197</v>
      </c>
      <c r="H12" s="135"/>
      <c r="L12" s="74"/>
    </row>
    <row r="13" spans="1:12" ht="17.100000000000001" customHeight="1" x14ac:dyDescent="0.25">
      <c r="A13" s="155" t="s">
        <v>18</v>
      </c>
      <c r="B13" s="161"/>
      <c r="C13" s="162"/>
      <c r="D13" s="162"/>
      <c r="E13" s="163"/>
      <c r="F13" s="163"/>
      <c r="G13" s="164"/>
      <c r="H13" s="135"/>
    </row>
    <row r="14" spans="1:12" ht="17.100000000000001" customHeight="1" x14ac:dyDescent="0.25">
      <c r="A14" s="166" t="s">
        <v>19</v>
      </c>
      <c r="B14" s="161">
        <v>35102780</v>
      </c>
      <c r="C14" s="162">
        <v>35989282</v>
      </c>
      <c r="D14" s="162">
        <v>37303947</v>
      </c>
      <c r="E14" s="163">
        <v>0</v>
      </c>
      <c r="F14" s="163">
        <v>0</v>
      </c>
      <c r="G14" s="164">
        <f>SUM(D14:F14)</f>
        <v>37303947</v>
      </c>
      <c r="H14" s="135"/>
    </row>
    <row r="15" spans="1:12" s="75" customFormat="1" ht="17.100000000000001" customHeight="1" x14ac:dyDescent="0.25">
      <c r="A15" s="166" t="s">
        <v>17</v>
      </c>
      <c r="B15" s="161">
        <v>14587547</v>
      </c>
      <c r="C15" s="162">
        <v>19177853</v>
      </c>
      <c r="D15" s="162">
        <v>20176778</v>
      </c>
      <c r="E15" s="163">
        <v>0</v>
      </c>
      <c r="F15" s="163">
        <v>0</v>
      </c>
      <c r="G15" s="164">
        <f t="shared" ref="G15:G18" si="0">SUM(D15:F15)</f>
        <v>20176778</v>
      </c>
      <c r="H15" s="135"/>
      <c r="I15" s="61"/>
    </row>
    <row r="16" spans="1:12" ht="17.100000000000001" customHeight="1" x14ac:dyDescent="0.25">
      <c r="A16" s="167" t="s">
        <v>58</v>
      </c>
      <c r="B16" s="161">
        <v>16510361</v>
      </c>
      <c r="C16" s="162">
        <v>18478152</v>
      </c>
      <c r="D16" s="162">
        <v>0</v>
      </c>
      <c r="E16" s="163">
        <v>18479194</v>
      </c>
      <c r="F16" s="163">
        <v>0</v>
      </c>
      <c r="G16" s="164">
        <f t="shared" si="0"/>
        <v>18479194</v>
      </c>
      <c r="H16" s="135"/>
    </row>
    <row r="17" spans="1:10" ht="17.100000000000001" customHeight="1" x14ac:dyDescent="0.25">
      <c r="A17" s="168" t="s">
        <v>59</v>
      </c>
      <c r="B17" s="161">
        <v>22287904</v>
      </c>
      <c r="C17" s="162">
        <v>22776591</v>
      </c>
      <c r="D17" s="162">
        <v>8985442</v>
      </c>
      <c r="E17" s="163">
        <v>13401109</v>
      </c>
      <c r="F17" s="163">
        <v>0</v>
      </c>
      <c r="G17" s="164">
        <f t="shared" si="0"/>
        <v>22386551</v>
      </c>
      <c r="H17" s="135"/>
    </row>
    <row r="18" spans="1:10" ht="17.100000000000001" hidden="1" customHeight="1" x14ac:dyDescent="0.25">
      <c r="A18" s="169" t="s">
        <v>20</v>
      </c>
      <c r="B18" s="161">
        <v>0</v>
      </c>
      <c r="C18" s="162">
        <v>0</v>
      </c>
      <c r="D18" s="162">
        <v>0</v>
      </c>
      <c r="E18" s="163">
        <v>0</v>
      </c>
      <c r="F18" s="163">
        <v>0</v>
      </c>
      <c r="G18" s="164">
        <f t="shared" si="0"/>
        <v>0</v>
      </c>
      <c r="H18" s="135"/>
    </row>
    <row r="19" spans="1:10" ht="17.100000000000001" customHeight="1" x14ac:dyDescent="0.25">
      <c r="A19" s="170" t="s">
        <v>21</v>
      </c>
      <c r="B19" s="171">
        <f>SUM(B10:B18)</f>
        <v>222605571</v>
      </c>
      <c r="C19" s="172">
        <f>SUM(C10:C12,C14:C18)</f>
        <v>225239260</v>
      </c>
      <c r="D19" s="173">
        <f>SUM(D10:D12,D14:D18)</f>
        <v>200094620</v>
      </c>
      <c r="E19" s="174">
        <f>SUM(E10:E12,E14:E18)</f>
        <v>31880303</v>
      </c>
      <c r="F19" s="175">
        <f>SUM(F10:F12,F14:F18)</f>
        <v>0</v>
      </c>
      <c r="G19" s="172">
        <f>SUM(G10:G12,G14:G18)</f>
        <v>231974923</v>
      </c>
      <c r="H19" s="135"/>
      <c r="J19" s="74"/>
    </row>
    <row r="20" spans="1:10" ht="17.100000000000001" customHeight="1" x14ac:dyDescent="0.25">
      <c r="A20" s="151" t="s">
        <v>22</v>
      </c>
      <c r="B20" s="161">
        <v>0</v>
      </c>
      <c r="C20" s="162">
        <v>0</v>
      </c>
      <c r="D20" s="162">
        <v>0</v>
      </c>
      <c r="E20" s="163">
        <v>0</v>
      </c>
      <c r="F20" s="163">
        <v>0</v>
      </c>
      <c r="G20" s="164">
        <f>SUM(D20:F20)</f>
        <v>0</v>
      </c>
      <c r="H20" s="135"/>
    </row>
    <row r="21" spans="1:10" ht="17.100000000000001" customHeight="1" x14ac:dyDescent="0.25">
      <c r="A21" s="176" t="s">
        <v>23</v>
      </c>
      <c r="B21" s="161"/>
      <c r="C21" s="162"/>
      <c r="D21" s="162"/>
      <c r="E21" s="163"/>
      <c r="F21" s="163"/>
      <c r="G21" s="164"/>
      <c r="H21" s="135"/>
    </row>
    <row r="22" spans="1:10" s="75" customFormat="1" ht="17.100000000000001" customHeight="1" x14ac:dyDescent="0.25">
      <c r="A22" s="160" t="s">
        <v>24</v>
      </c>
      <c r="B22" s="161">
        <v>31759117</v>
      </c>
      <c r="C22" s="162">
        <v>35090016</v>
      </c>
      <c r="D22" s="162">
        <v>0</v>
      </c>
      <c r="E22" s="163">
        <v>0</v>
      </c>
      <c r="F22" s="163">
        <v>35090016</v>
      </c>
      <c r="G22" s="164">
        <f>SUM(D22:F22)</f>
        <v>35090016</v>
      </c>
      <c r="H22" s="135"/>
      <c r="I22" s="61"/>
    </row>
    <row r="23" spans="1:10" ht="17.100000000000001" customHeight="1" x14ac:dyDescent="0.25">
      <c r="A23" s="160" t="s">
        <v>25</v>
      </c>
      <c r="B23" s="161">
        <v>18478291</v>
      </c>
      <c r="C23" s="162">
        <v>19327737</v>
      </c>
      <c r="D23" s="162">
        <v>0</v>
      </c>
      <c r="E23" s="163">
        <v>0</v>
      </c>
      <c r="F23" s="163">
        <v>19327737</v>
      </c>
      <c r="G23" s="164">
        <f>SUM(D23:F23)</f>
        <v>19327737</v>
      </c>
      <c r="H23" s="135"/>
    </row>
    <row r="24" spans="1:10" ht="17.100000000000001" hidden="1" customHeight="1" x14ac:dyDescent="0.25">
      <c r="A24" s="160" t="s">
        <v>26</v>
      </c>
      <c r="B24" s="161"/>
      <c r="C24" s="162">
        <v>0</v>
      </c>
      <c r="D24" s="162">
        <v>0</v>
      </c>
      <c r="E24" s="163">
        <v>0</v>
      </c>
      <c r="F24" s="163">
        <v>0</v>
      </c>
      <c r="G24" s="164">
        <f>SUM(D24:F24)</f>
        <v>0</v>
      </c>
      <c r="H24" s="135"/>
    </row>
    <row r="25" spans="1:10" ht="17.100000000000001" hidden="1" customHeight="1" x14ac:dyDescent="0.25">
      <c r="A25" s="160" t="s">
        <v>27</v>
      </c>
      <c r="B25" s="161"/>
      <c r="C25" s="162">
        <v>0</v>
      </c>
      <c r="D25" s="162">
        <v>0</v>
      </c>
      <c r="E25" s="163">
        <v>0</v>
      </c>
      <c r="F25" s="163">
        <v>0</v>
      </c>
      <c r="G25" s="164">
        <f>SUM(D25:F25)</f>
        <v>0</v>
      </c>
      <c r="H25" s="135"/>
    </row>
    <row r="26" spans="1:10" ht="17.100000000000001" customHeight="1" x14ac:dyDescent="0.25">
      <c r="A26" s="160" t="s">
        <v>61</v>
      </c>
      <c r="B26" s="161">
        <v>30467805</v>
      </c>
      <c r="C26" s="162">
        <v>30467805</v>
      </c>
      <c r="D26" s="162">
        <v>35297533</v>
      </c>
      <c r="E26" s="163">
        <v>0</v>
      </c>
      <c r="F26" s="163">
        <v>0</v>
      </c>
      <c r="G26" s="164">
        <f>SUM(D26:F26)</f>
        <v>35297533</v>
      </c>
      <c r="H26" s="135"/>
    </row>
    <row r="27" spans="1:10" ht="17.100000000000001" customHeight="1" x14ac:dyDescent="0.25">
      <c r="A27" s="170" t="s">
        <v>29</v>
      </c>
      <c r="B27" s="171">
        <f t="shared" ref="B27:G27" si="1">SUM(B20:B26)</f>
        <v>80705213</v>
      </c>
      <c r="C27" s="173">
        <f t="shared" si="1"/>
        <v>84885558</v>
      </c>
      <c r="D27" s="173">
        <f t="shared" si="1"/>
        <v>35297533</v>
      </c>
      <c r="E27" s="174">
        <f t="shared" si="1"/>
        <v>0</v>
      </c>
      <c r="F27" s="174">
        <f t="shared" si="1"/>
        <v>54417753</v>
      </c>
      <c r="G27" s="172">
        <f t="shared" si="1"/>
        <v>89715286</v>
      </c>
      <c r="H27" s="135"/>
    </row>
    <row r="28" spans="1:10" ht="17.100000000000001" customHeight="1" x14ac:dyDescent="0.25">
      <c r="A28" s="151" t="s">
        <v>30</v>
      </c>
      <c r="B28" s="161">
        <v>9835319</v>
      </c>
      <c r="C28" s="162">
        <v>21495963</v>
      </c>
      <c r="D28" s="162">
        <v>0</v>
      </c>
      <c r="E28" s="163">
        <v>0</v>
      </c>
      <c r="F28" s="163">
        <v>21495963</v>
      </c>
      <c r="G28" s="164">
        <f t="shared" ref="G28:G35" si="2">SUM(D28:F28)</f>
        <v>21495963</v>
      </c>
      <c r="H28" s="135"/>
    </row>
    <row r="29" spans="1:10" ht="17.100000000000001" customHeight="1" x14ac:dyDescent="0.25">
      <c r="A29" s="151" t="s">
        <v>31</v>
      </c>
      <c r="B29" s="161">
        <v>7608528</v>
      </c>
      <c r="C29" s="162">
        <v>10176986</v>
      </c>
      <c r="D29" s="162">
        <v>0</v>
      </c>
      <c r="E29" s="163">
        <v>10176986</v>
      </c>
      <c r="F29" s="163">
        <v>0</v>
      </c>
      <c r="G29" s="164">
        <f t="shared" si="2"/>
        <v>10176986</v>
      </c>
      <c r="H29" s="135"/>
    </row>
    <row r="30" spans="1:10" ht="17.100000000000001" customHeight="1" x14ac:dyDescent="0.25">
      <c r="A30" s="151" t="s">
        <v>32</v>
      </c>
      <c r="B30" s="161">
        <v>14326910</v>
      </c>
      <c r="C30" s="162">
        <v>15835067</v>
      </c>
      <c r="D30" s="162">
        <v>0</v>
      </c>
      <c r="E30" s="163">
        <v>16729165</v>
      </c>
      <c r="F30" s="163">
        <v>0</v>
      </c>
      <c r="G30" s="164">
        <f t="shared" si="2"/>
        <v>16729165</v>
      </c>
      <c r="H30" s="135"/>
    </row>
    <row r="31" spans="1:10" s="75" customFormat="1" ht="17.100000000000001" customHeight="1" x14ac:dyDescent="0.25">
      <c r="A31" s="151" t="s">
        <v>33</v>
      </c>
      <c r="B31" s="161">
        <v>0</v>
      </c>
      <c r="C31" s="162">
        <v>0</v>
      </c>
      <c r="D31" s="162">
        <v>0</v>
      </c>
      <c r="E31" s="163">
        <v>0</v>
      </c>
      <c r="F31" s="163">
        <v>0</v>
      </c>
      <c r="G31" s="164">
        <f t="shared" si="2"/>
        <v>0</v>
      </c>
      <c r="H31" s="135"/>
      <c r="I31" s="61"/>
    </row>
    <row r="32" spans="1:10" x14ac:dyDescent="0.25">
      <c r="A32" s="177" t="s">
        <v>80</v>
      </c>
      <c r="B32" s="161"/>
      <c r="C32" s="162"/>
      <c r="D32" s="162"/>
      <c r="E32" s="163"/>
      <c r="F32" s="163"/>
      <c r="G32" s="164"/>
      <c r="H32" s="135"/>
    </row>
    <row r="33" spans="1:8" x14ac:dyDescent="0.25">
      <c r="A33" s="160" t="s">
        <v>34</v>
      </c>
      <c r="B33" s="161">
        <v>3575127</v>
      </c>
      <c r="C33" s="162">
        <v>3763995</v>
      </c>
      <c r="D33" s="162">
        <v>3763995</v>
      </c>
      <c r="E33" s="163">
        <v>0</v>
      </c>
      <c r="F33" s="163">
        <v>0</v>
      </c>
      <c r="G33" s="164">
        <f t="shared" si="2"/>
        <v>3763995</v>
      </c>
      <c r="H33" s="135"/>
    </row>
    <row r="34" spans="1:8" x14ac:dyDescent="0.25">
      <c r="A34" s="160" t="s">
        <v>35</v>
      </c>
      <c r="B34" s="161">
        <v>5941972</v>
      </c>
      <c r="C34" s="162">
        <v>5941972</v>
      </c>
      <c r="D34" s="162">
        <v>5731507</v>
      </c>
      <c r="E34" s="163">
        <v>0</v>
      </c>
      <c r="F34" s="163">
        <v>0</v>
      </c>
      <c r="G34" s="164">
        <f t="shared" si="2"/>
        <v>5731507</v>
      </c>
      <c r="H34" s="135"/>
    </row>
    <row r="35" spans="1:8" ht="15.75" thickBot="1" x14ac:dyDescent="0.3">
      <c r="A35" s="178" t="s">
        <v>36</v>
      </c>
      <c r="B35" s="161">
        <v>4268437</v>
      </c>
      <c r="C35" s="162">
        <v>4095013</v>
      </c>
      <c r="D35" s="162">
        <v>1036447</v>
      </c>
      <c r="E35" s="163">
        <v>3036424</v>
      </c>
      <c r="F35" s="163">
        <v>22142</v>
      </c>
      <c r="G35" s="164">
        <f t="shared" si="2"/>
        <v>4095013</v>
      </c>
      <c r="H35" s="135"/>
    </row>
    <row r="36" spans="1:8" ht="16.5" thickTop="1" x14ac:dyDescent="0.25">
      <c r="A36" s="179" t="s">
        <v>37</v>
      </c>
      <c r="B36" s="180">
        <f t="shared" ref="B36:G36" si="3">SUM(B28:B35)+B27+B19</f>
        <v>348867077</v>
      </c>
      <c r="C36" s="181">
        <f t="shared" si="3"/>
        <v>371433814</v>
      </c>
      <c r="D36" s="181">
        <f t="shared" si="3"/>
        <v>245924102</v>
      </c>
      <c r="E36" s="182">
        <f t="shared" si="3"/>
        <v>61822878</v>
      </c>
      <c r="F36" s="182">
        <f t="shared" si="3"/>
        <v>75935858</v>
      </c>
      <c r="G36" s="183">
        <f t="shared" si="3"/>
        <v>383682838</v>
      </c>
      <c r="H36" s="135"/>
    </row>
    <row r="37" spans="1:8" x14ac:dyDescent="0.25">
      <c r="A37" s="151"/>
      <c r="B37" s="161"/>
      <c r="C37" s="162"/>
      <c r="D37" s="162"/>
      <c r="E37" s="163"/>
      <c r="F37" s="163"/>
      <c r="G37" s="164"/>
    </row>
    <row r="38" spans="1:8" ht="17.100000000000001" customHeight="1" x14ac:dyDescent="0.25">
      <c r="A38" s="147" t="s">
        <v>38</v>
      </c>
      <c r="B38" s="184"/>
      <c r="C38" s="162"/>
      <c r="D38" s="162"/>
      <c r="E38" s="163"/>
      <c r="F38" s="163"/>
      <c r="G38" s="164"/>
    </row>
    <row r="39" spans="1:8" ht="17.100000000000001" customHeight="1" x14ac:dyDescent="0.25">
      <c r="A39" s="176" t="s">
        <v>76</v>
      </c>
      <c r="B39" s="161"/>
      <c r="C39" s="162"/>
      <c r="D39" s="162"/>
      <c r="E39" s="163"/>
      <c r="F39" s="163"/>
      <c r="G39" s="164"/>
    </row>
    <row r="40" spans="1:8" ht="17.100000000000001" customHeight="1" x14ac:dyDescent="0.25">
      <c r="A40" s="160" t="s">
        <v>39</v>
      </c>
      <c r="B40" s="161">
        <v>135852207</v>
      </c>
      <c r="C40" s="162">
        <v>147744893</v>
      </c>
      <c r="D40" s="162">
        <v>121194275</v>
      </c>
      <c r="E40" s="163">
        <v>20282097</v>
      </c>
      <c r="F40" s="163">
        <v>7928060</v>
      </c>
      <c r="G40" s="164">
        <f t="shared" ref="G40:G50" si="4">SUM(D40:F40)</f>
        <v>149404432</v>
      </c>
      <c r="H40" s="135"/>
    </row>
    <row r="41" spans="1:8" ht="17.100000000000001" customHeight="1" x14ac:dyDescent="0.25">
      <c r="A41" s="160" t="s">
        <v>40</v>
      </c>
      <c r="B41" s="161">
        <v>9291201</v>
      </c>
      <c r="C41" s="162">
        <v>12106152</v>
      </c>
      <c r="D41" s="162">
        <v>43593</v>
      </c>
      <c r="E41" s="163">
        <v>352062</v>
      </c>
      <c r="F41" s="163">
        <v>11734960</v>
      </c>
      <c r="G41" s="164">
        <f t="shared" si="4"/>
        <v>12130615</v>
      </c>
      <c r="H41" s="135"/>
    </row>
    <row r="42" spans="1:8" ht="17.100000000000001" customHeight="1" x14ac:dyDescent="0.25">
      <c r="A42" s="160" t="s">
        <v>41</v>
      </c>
      <c r="B42" s="161">
        <v>7506067</v>
      </c>
      <c r="C42" s="162">
        <v>8748502</v>
      </c>
      <c r="D42" s="162">
        <v>17048</v>
      </c>
      <c r="E42" s="163">
        <v>5091639</v>
      </c>
      <c r="F42" s="163">
        <v>3992330</v>
      </c>
      <c r="G42" s="164">
        <f t="shared" si="4"/>
        <v>9101017</v>
      </c>
      <c r="H42" s="135"/>
    </row>
    <row r="43" spans="1:8" ht="17.100000000000001" customHeight="1" x14ac:dyDescent="0.25">
      <c r="A43" s="160" t="s">
        <v>42</v>
      </c>
      <c r="B43" s="161">
        <v>36893852</v>
      </c>
      <c r="C43" s="162">
        <v>36664016</v>
      </c>
      <c r="D43" s="162">
        <v>36024344</v>
      </c>
      <c r="E43" s="163">
        <v>592239</v>
      </c>
      <c r="F43" s="163">
        <v>164370</v>
      </c>
      <c r="G43" s="164">
        <f t="shared" si="4"/>
        <v>36780953</v>
      </c>
      <c r="H43" s="135"/>
    </row>
    <row r="44" spans="1:8" ht="17.100000000000001" customHeight="1" x14ac:dyDescent="0.25">
      <c r="A44" s="160" t="s">
        <v>43</v>
      </c>
      <c r="B44" s="161">
        <v>21705228</v>
      </c>
      <c r="C44" s="162">
        <v>19097090</v>
      </c>
      <c r="D44" s="162">
        <v>11650408</v>
      </c>
      <c r="E44" s="163">
        <v>8009353</v>
      </c>
      <c r="F44" s="163">
        <v>16350</v>
      </c>
      <c r="G44" s="164">
        <f t="shared" si="4"/>
        <v>19676111</v>
      </c>
      <c r="H44" s="135"/>
    </row>
    <row r="45" spans="1:8" ht="17.100000000000001" customHeight="1" x14ac:dyDescent="0.25">
      <c r="A45" s="160" t="s">
        <v>44</v>
      </c>
      <c r="B45" s="161">
        <v>47797278</v>
      </c>
      <c r="C45" s="162">
        <v>43510775</v>
      </c>
      <c r="D45" s="162">
        <v>39134489</v>
      </c>
      <c r="E45" s="163">
        <v>220859</v>
      </c>
      <c r="F45" s="163">
        <v>4253210</v>
      </c>
      <c r="G45" s="164">
        <f t="shared" si="4"/>
        <v>43608558</v>
      </c>
      <c r="H45" s="135"/>
    </row>
    <row r="46" spans="1:8" s="75" customFormat="1" ht="17.100000000000001" customHeight="1" x14ac:dyDescent="0.25">
      <c r="A46" s="160" t="s">
        <v>45</v>
      </c>
      <c r="B46" s="161">
        <v>17318613</v>
      </c>
      <c r="C46" s="162">
        <v>17610955</v>
      </c>
      <c r="D46" s="162">
        <v>15951440</v>
      </c>
      <c r="E46" s="163">
        <v>1818940</v>
      </c>
      <c r="F46" s="163">
        <v>120</v>
      </c>
      <c r="G46" s="164">
        <f t="shared" si="4"/>
        <v>17770500</v>
      </c>
      <c r="H46" s="135"/>
    </row>
    <row r="47" spans="1:8" ht="17.100000000000001" customHeight="1" x14ac:dyDescent="0.25">
      <c r="A47" s="160" t="s">
        <v>46</v>
      </c>
      <c r="B47" s="161">
        <v>62666304</v>
      </c>
      <c r="C47" s="162">
        <v>54591314</v>
      </c>
      <c r="D47" s="162">
        <v>15920143</v>
      </c>
      <c r="E47" s="163">
        <v>569903</v>
      </c>
      <c r="F47" s="163">
        <v>39578384</v>
      </c>
      <c r="G47" s="164">
        <f t="shared" si="4"/>
        <v>56068430</v>
      </c>
      <c r="H47" s="135"/>
    </row>
    <row r="48" spans="1:8" ht="17.100000000000001" customHeight="1" x14ac:dyDescent="0.25">
      <c r="A48" s="151" t="s">
        <v>75</v>
      </c>
      <c r="B48" s="161">
        <v>8146317</v>
      </c>
      <c r="C48" s="162">
        <v>17678430</v>
      </c>
      <c r="D48" s="162">
        <v>0</v>
      </c>
      <c r="E48" s="163">
        <v>18993276</v>
      </c>
      <c r="F48" s="163">
        <v>0</v>
      </c>
      <c r="G48" s="164">
        <f t="shared" si="4"/>
        <v>18993276</v>
      </c>
      <c r="H48" s="135"/>
    </row>
    <row r="49" spans="1:8" ht="17.100000000000001" customHeight="1" x14ac:dyDescent="0.25">
      <c r="A49" s="151" t="s">
        <v>33</v>
      </c>
      <c r="B49" s="161">
        <v>0</v>
      </c>
      <c r="C49" s="162">
        <v>0</v>
      </c>
      <c r="D49" s="162">
        <v>0</v>
      </c>
      <c r="E49" s="163">
        <v>0</v>
      </c>
      <c r="F49" s="163">
        <v>0</v>
      </c>
      <c r="G49" s="164">
        <f t="shared" si="4"/>
        <v>0</v>
      </c>
      <c r="H49" s="135"/>
    </row>
    <row r="50" spans="1:8" ht="17.100000000000001" customHeight="1" thickBot="1" x14ac:dyDescent="0.3">
      <c r="A50" s="151" t="s">
        <v>47</v>
      </c>
      <c r="B50" s="161">
        <v>0</v>
      </c>
      <c r="C50" s="162">
        <v>0</v>
      </c>
      <c r="D50" s="162">
        <v>0</v>
      </c>
      <c r="E50" s="163">
        <v>0</v>
      </c>
      <c r="F50" s="163">
        <v>0</v>
      </c>
      <c r="G50" s="164">
        <f t="shared" si="4"/>
        <v>0</v>
      </c>
      <c r="H50" s="135"/>
    </row>
    <row r="51" spans="1:8" ht="17.100000000000001" customHeight="1" thickTop="1" x14ac:dyDescent="0.25">
      <c r="A51" s="179" t="s">
        <v>48</v>
      </c>
      <c r="B51" s="180">
        <f t="shared" ref="B51:G51" si="5">SUM(B40:B50)</f>
        <v>347177067</v>
      </c>
      <c r="C51" s="181">
        <f t="shared" si="5"/>
        <v>357752127</v>
      </c>
      <c r="D51" s="181">
        <f t="shared" si="5"/>
        <v>239935740</v>
      </c>
      <c r="E51" s="182">
        <f t="shared" si="5"/>
        <v>55930368</v>
      </c>
      <c r="F51" s="185">
        <f t="shared" si="5"/>
        <v>67667784</v>
      </c>
      <c r="G51" s="183">
        <f t="shared" si="5"/>
        <v>363533892</v>
      </c>
      <c r="H51" s="135"/>
    </row>
    <row r="52" spans="1:8" ht="17.100000000000001" customHeight="1" x14ac:dyDescent="0.25">
      <c r="A52" s="147" t="s">
        <v>49</v>
      </c>
      <c r="B52" s="184"/>
      <c r="C52" s="162"/>
      <c r="D52" s="162"/>
      <c r="E52" s="163"/>
      <c r="F52" s="163"/>
      <c r="G52" s="164"/>
      <c r="H52" s="135"/>
    </row>
    <row r="53" spans="1:8" ht="17.100000000000001" customHeight="1" x14ac:dyDescent="0.25">
      <c r="A53" s="151" t="s">
        <v>50</v>
      </c>
      <c r="B53" s="161"/>
      <c r="C53" s="162"/>
      <c r="D53" s="162"/>
      <c r="E53" s="163"/>
      <c r="F53" s="163"/>
      <c r="G53" s="164"/>
      <c r="H53" s="135"/>
    </row>
    <row r="54" spans="1:8" ht="17.100000000000001" customHeight="1" x14ac:dyDescent="0.25">
      <c r="A54" s="167" t="s">
        <v>77</v>
      </c>
      <c r="B54" s="161">
        <v>12463192</v>
      </c>
      <c r="C54" s="162">
        <v>12372670</v>
      </c>
      <c r="D54" s="162">
        <v>6849840</v>
      </c>
      <c r="E54" s="163">
        <v>5892510</v>
      </c>
      <c r="F54" s="163">
        <v>0</v>
      </c>
      <c r="G54" s="164">
        <f>SUM(D54:F54)</f>
        <v>12742350</v>
      </c>
      <c r="H54" s="135"/>
    </row>
    <row r="55" spans="1:8" ht="17.100000000000001" customHeight="1" x14ac:dyDescent="0.25">
      <c r="A55" s="167" t="s">
        <v>78</v>
      </c>
      <c r="B55" s="161">
        <v>0</v>
      </c>
      <c r="C55" s="162">
        <v>0</v>
      </c>
      <c r="D55" s="162">
        <v>0</v>
      </c>
      <c r="E55" s="163">
        <v>0</v>
      </c>
      <c r="F55" s="163">
        <v>0</v>
      </c>
      <c r="G55" s="164">
        <f>SUM(D55:F55)</f>
        <v>0</v>
      </c>
      <c r="H55" s="135"/>
    </row>
    <row r="56" spans="1:8" ht="17.100000000000001" customHeight="1" x14ac:dyDescent="0.25">
      <c r="A56" s="186" t="s">
        <v>79</v>
      </c>
      <c r="B56" s="161">
        <v>0</v>
      </c>
      <c r="C56" s="162">
        <v>0</v>
      </c>
      <c r="D56" s="162">
        <v>0</v>
      </c>
      <c r="E56" s="187">
        <v>0</v>
      </c>
      <c r="F56" s="163">
        <v>0</v>
      </c>
      <c r="G56" s="164">
        <f>SUM(D56:F56)</f>
        <v>0</v>
      </c>
      <c r="H56" s="135"/>
    </row>
    <row r="57" spans="1:8" s="75" customFormat="1" ht="17.100000000000001" customHeight="1" x14ac:dyDescent="0.25">
      <c r="A57" s="188" t="s">
        <v>51</v>
      </c>
      <c r="B57" s="189">
        <f t="shared" ref="B57:G57" si="6">SUM(B54:B56)</f>
        <v>12463192</v>
      </c>
      <c r="C57" s="190">
        <f t="shared" si="6"/>
        <v>12372670</v>
      </c>
      <c r="D57" s="190">
        <f t="shared" si="6"/>
        <v>6849840</v>
      </c>
      <c r="E57" s="187">
        <f t="shared" si="6"/>
        <v>5892510</v>
      </c>
      <c r="F57" s="191">
        <f t="shared" si="6"/>
        <v>0</v>
      </c>
      <c r="G57" s="192">
        <f t="shared" si="6"/>
        <v>12742350</v>
      </c>
      <c r="H57" s="135"/>
    </row>
    <row r="58" spans="1:8" ht="17.100000000000001" customHeight="1" x14ac:dyDescent="0.25">
      <c r="A58" s="151" t="s">
        <v>52</v>
      </c>
      <c r="B58" s="161"/>
      <c r="C58" s="162"/>
      <c r="D58" s="162"/>
      <c r="E58" s="163"/>
      <c r="F58" s="163"/>
      <c r="G58" s="164"/>
      <c r="H58" s="135"/>
    </row>
    <row r="59" spans="1:8" x14ac:dyDescent="0.25">
      <c r="A59" s="167" t="s">
        <v>53</v>
      </c>
      <c r="B59" s="161">
        <v>0</v>
      </c>
      <c r="C59" s="162">
        <v>0</v>
      </c>
      <c r="D59" s="162">
        <v>0</v>
      </c>
      <c r="E59" s="163">
        <v>0</v>
      </c>
      <c r="F59" s="163">
        <v>0</v>
      </c>
      <c r="G59" s="164">
        <f>SUM(D59:F59)</f>
        <v>0</v>
      </c>
      <c r="H59" s="135"/>
    </row>
    <row r="60" spans="1:8" x14ac:dyDescent="0.25">
      <c r="A60" s="186" t="s">
        <v>47</v>
      </c>
      <c r="B60" s="161">
        <v>-10773182</v>
      </c>
      <c r="C60" s="162">
        <v>1309017</v>
      </c>
      <c r="D60" s="162">
        <v>-861478</v>
      </c>
      <c r="E60" s="163">
        <v>0</v>
      </c>
      <c r="F60" s="163">
        <v>8268074</v>
      </c>
      <c r="G60" s="164">
        <f>SUM(D60:F60)</f>
        <v>7406596</v>
      </c>
      <c r="H60" s="135"/>
    </row>
    <row r="61" spans="1:8" ht="15.75" thickBot="1" x14ac:dyDescent="0.3">
      <c r="A61" s="193" t="s">
        <v>54</v>
      </c>
      <c r="B61" s="194">
        <f>B59+B60</f>
        <v>-10773182</v>
      </c>
      <c r="C61" s="195">
        <f>C59+C60</f>
        <v>1309017</v>
      </c>
      <c r="D61" s="195">
        <f>D59+D60</f>
        <v>-861478</v>
      </c>
      <c r="E61" s="196">
        <f>E59+E60</f>
        <v>0</v>
      </c>
      <c r="F61" s="196">
        <f>F59+F60</f>
        <v>8268074</v>
      </c>
      <c r="G61" s="197">
        <f>SUM(G59:G60)</f>
        <v>7406596</v>
      </c>
      <c r="H61" s="135"/>
    </row>
    <row r="62" spans="1:8" ht="19.5" customHeight="1" thickTop="1" thickBot="1" x14ac:dyDescent="0.3">
      <c r="A62" s="198" t="s">
        <v>55</v>
      </c>
      <c r="B62" s="199">
        <f t="shared" ref="B62:G62" si="7">B51+B57+B61</f>
        <v>348867077</v>
      </c>
      <c r="C62" s="200">
        <f t="shared" si="7"/>
        <v>371433814</v>
      </c>
      <c r="D62" s="200">
        <f t="shared" si="7"/>
        <v>245924102</v>
      </c>
      <c r="E62" s="201">
        <f t="shared" si="7"/>
        <v>61822878</v>
      </c>
      <c r="F62" s="202">
        <f t="shared" si="7"/>
        <v>75935858</v>
      </c>
      <c r="G62" s="203">
        <f t="shared" si="7"/>
        <v>383682838</v>
      </c>
      <c r="H62" s="135"/>
    </row>
    <row r="63" spans="1:8" ht="21" customHeight="1" thickBot="1" x14ac:dyDescent="0.3">
      <c r="A63" s="204" t="s">
        <v>56</v>
      </c>
      <c r="B63" s="205">
        <f t="shared" ref="B63:G63" si="8">B36-B62</f>
        <v>0</v>
      </c>
      <c r="C63" s="206">
        <f t="shared" si="8"/>
        <v>0</v>
      </c>
      <c r="D63" s="206">
        <f t="shared" si="8"/>
        <v>0</v>
      </c>
      <c r="E63" s="207">
        <f t="shared" si="8"/>
        <v>0</v>
      </c>
      <c r="F63" s="208">
        <f t="shared" si="8"/>
        <v>0</v>
      </c>
      <c r="G63" s="209">
        <f t="shared" si="8"/>
        <v>0</v>
      </c>
    </row>
    <row r="64" spans="1:8" x14ac:dyDescent="0.25">
      <c r="A64" s="82"/>
      <c r="B64" s="82"/>
      <c r="C64" s="136"/>
      <c r="D64" s="136"/>
      <c r="E64" s="136"/>
      <c r="F64" s="136"/>
      <c r="G64" s="136"/>
    </row>
    <row r="65" spans="1:7" ht="15" customHeight="1" x14ac:dyDescent="0.25">
      <c r="A65" s="10"/>
      <c r="B65" s="10"/>
      <c r="C65" s="21"/>
      <c r="D65" s="21"/>
      <c r="E65" s="21"/>
      <c r="F65" s="21"/>
      <c r="G65" s="21"/>
    </row>
    <row r="66" spans="1:7" x14ac:dyDescent="0.25">
      <c r="A66" s="8"/>
      <c r="B66" s="9"/>
      <c r="C66" s="20"/>
      <c r="D66" s="20"/>
      <c r="E66" s="20"/>
      <c r="F66" s="20"/>
      <c r="G66" s="20"/>
    </row>
    <row r="67" spans="1:7" x14ac:dyDescent="0.25">
      <c r="A67" s="10"/>
      <c r="B67" s="10"/>
      <c r="C67" s="21"/>
      <c r="D67" s="21"/>
      <c r="E67" s="21"/>
      <c r="F67" s="21"/>
      <c r="G67" s="21"/>
    </row>
    <row r="68" spans="1:7" x14ac:dyDescent="0.25">
      <c r="A68" s="83"/>
      <c r="B68" s="83"/>
      <c r="C68" s="137"/>
      <c r="D68" s="137"/>
      <c r="E68" s="137"/>
      <c r="F68" s="137"/>
      <c r="G68" s="137"/>
    </row>
    <row r="69" spans="1:7" x14ac:dyDescent="0.25">
      <c r="A69" s="11"/>
      <c r="B69" s="12"/>
      <c r="C69" s="22"/>
      <c r="D69" s="22"/>
      <c r="E69" s="22"/>
      <c r="F69" s="22"/>
      <c r="G69" s="22"/>
    </row>
    <row r="70" spans="1:7" x14ac:dyDescent="0.25">
      <c r="A70" s="83"/>
      <c r="B70" s="83"/>
      <c r="C70" s="137"/>
      <c r="D70" s="137"/>
      <c r="E70" s="137"/>
      <c r="F70" s="137"/>
      <c r="G70" s="137"/>
    </row>
    <row r="71" spans="1:7" x14ac:dyDescent="0.25">
      <c r="B71" s="28"/>
    </row>
    <row r="72" spans="1:7" x14ac:dyDescent="0.25">
      <c r="A72" s="14"/>
      <c r="B72" s="14"/>
      <c r="C72" s="23"/>
      <c r="D72" s="23"/>
      <c r="E72" s="23"/>
      <c r="F72" s="23"/>
    </row>
  </sheetData>
  <mergeCells count="3">
    <mergeCell ref="A5:A6"/>
    <mergeCell ref="B5:C5"/>
    <mergeCell ref="D5:G5"/>
  </mergeCells>
  <printOptions horizontalCentered="1"/>
  <pageMargins left="0.45" right="0.45" top="0.5" bottom="0.5" header="0.3" footer="0.3"/>
  <pageSetup scale="64" fitToHeight="0" orientation="landscape" r:id="rId1"/>
  <headerFooter alignWithMargins="0"/>
  <rowBreaks count="1" manualBreakCount="1">
    <brk id="36" max="6" man="1"/>
  </rowBreaks>
  <ignoredErrors>
    <ignoredError sqref="G10:G18 G28:G63 G20:G26" formulaRange="1"/>
    <ignoredError sqref="G27 G19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70"/>
  <sheetViews>
    <sheetView view="pageBreakPreview" zoomScale="60" zoomScaleNormal="100" workbookViewId="0">
      <selection activeCell="C27" sqref="C27"/>
    </sheetView>
  </sheetViews>
  <sheetFormatPr defaultColWidth="9.140625" defaultRowHeight="15" x14ac:dyDescent="0.25"/>
  <cols>
    <col min="1" max="1" width="59.140625" style="61" customWidth="1"/>
    <col min="2" max="7" width="23.7109375" style="61" customWidth="1"/>
    <col min="8" max="8" width="16.140625" style="61" bestFit="1" customWidth="1"/>
    <col min="9" max="9" width="13.5703125" style="61" bestFit="1" customWidth="1"/>
    <col min="10" max="11" width="14.85546875" style="61" bestFit="1" customWidth="1"/>
    <col min="12" max="12" width="10.28515625" style="61" bestFit="1" customWidth="1"/>
    <col min="13" max="16384" width="9.140625" style="61"/>
  </cols>
  <sheetData>
    <row r="1" spans="1:12" ht="15.75" x14ac:dyDescent="0.25">
      <c r="A1" s="26" t="s">
        <v>0</v>
      </c>
      <c r="B1" s="26"/>
      <c r="C1" s="26"/>
      <c r="D1" s="26"/>
      <c r="E1" s="26"/>
      <c r="F1" s="26"/>
      <c r="G1" s="26"/>
    </row>
    <row r="2" spans="1:12" ht="15.75" x14ac:dyDescent="0.25">
      <c r="A2" s="26" t="s">
        <v>1</v>
      </c>
      <c r="B2" s="26"/>
      <c r="C2" s="26"/>
      <c r="D2" s="26"/>
      <c r="E2" s="26"/>
      <c r="F2" s="26"/>
      <c r="G2" s="26"/>
    </row>
    <row r="3" spans="1:12" ht="15.75" x14ac:dyDescent="0.25">
      <c r="A3" s="27" t="s">
        <v>62</v>
      </c>
      <c r="B3" s="26"/>
      <c r="C3" s="26"/>
      <c r="D3" s="26"/>
      <c r="E3" s="26"/>
      <c r="F3" s="26"/>
      <c r="G3" s="26"/>
    </row>
    <row r="4" spans="1:12" ht="16.5" thickBot="1" x14ac:dyDescent="0.3">
      <c r="A4" s="26"/>
      <c r="B4" s="26"/>
      <c r="C4" s="26"/>
      <c r="D4" s="26"/>
      <c r="E4" s="26"/>
      <c r="F4" s="26"/>
      <c r="G4" s="26"/>
    </row>
    <row r="5" spans="1:12" ht="15.75" customHeight="1" thickBot="1" x14ac:dyDescent="0.3">
      <c r="A5" s="280" t="s">
        <v>3</v>
      </c>
      <c r="B5" s="282" t="s">
        <v>4</v>
      </c>
      <c r="C5" s="283"/>
      <c r="D5" s="284" t="s">
        <v>5</v>
      </c>
      <c r="E5" s="285"/>
      <c r="F5" s="285"/>
      <c r="G5" s="286"/>
    </row>
    <row r="6" spans="1:12" s="63" customFormat="1" ht="69.75" customHeight="1" thickBot="1" x14ac:dyDescent="0.3">
      <c r="A6" s="281"/>
      <c r="B6" s="2" t="s">
        <v>6</v>
      </c>
      <c r="C6" s="2" t="s">
        <v>7</v>
      </c>
      <c r="D6" s="3" t="s">
        <v>8</v>
      </c>
      <c r="E6" s="4" t="s">
        <v>9</v>
      </c>
      <c r="F6" s="4" t="s">
        <v>10</v>
      </c>
      <c r="G6" s="2" t="s">
        <v>11</v>
      </c>
      <c r="I6" s="61"/>
      <c r="J6" s="61"/>
      <c r="K6" s="61"/>
      <c r="L6" s="61"/>
    </row>
    <row r="7" spans="1:12" ht="17.100000000000001" customHeight="1" x14ac:dyDescent="0.25">
      <c r="A7" s="147" t="s">
        <v>12</v>
      </c>
      <c r="B7" s="147"/>
      <c r="C7" s="250"/>
      <c r="D7" s="250"/>
      <c r="E7" s="251"/>
      <c r="F7" s="251"/>
      <c r="G7" s="252"/>
      <c r="I7" s="67"/>
      <c r="J7" s="67"/>
    </row>
    <row r="8" spans="1:12" ht="17.100000000000001" customHeight="1" x14ac:dyDescent="0.25">
      <c r="A8" s="151" t="s">
        <v>13</v>
      </c>
      <c r="B8" s="151"/>
      <c r="C8" s="253"/>
      <c r="D8" s="253"/>
      <c r="E8" s="254"/>
      <c r="F8" s="254"/>
      <c r="G8" s="255"/>
    </row>
    <row r="9" spans="1:12" ht="17.100000000000001" customHeight="1" x14ac:dyDescent="0.25">
      <c r="A9" s="155" t="s">
        <v>14</v>
      </c>
      <c r="B9" s="156"/>
      <c r="C9" s="256"/>
      <c r="D9" s="256"/>
      <c r="E9" s="257"/>
      <c r="F9" s="257"/>
      <c r="G9" s="258"/>
    </row>
    <row r="10" spans="1:12" ht="17.100000000000001" customHeight="1" x14ac:dyDescent="0.25">
      <c r="A10" s="160" t="s">
        <v>15</v>
      </c>
      <c r="B10" s="161">
        <v>1362078</v>
      </c>
      <c r="C10" s="162">
        <v>1362078</v>
      </c>
      <c r="D10" s="162">
        <v>1490907</v>
      </c>
      <c r="E10" s="163">
        <v>0</v>
      </c>
      <c r="F10" s="163">
        <v>0</v>
      </c>
      <c r="G10" s="164">
        <f>SUM(D10:F10)</f>
        <v>1490907</v>
      </c>
    </row>
    <row r="11" spans="1:12" ht="17.100000000000001" customHeight="1" x14ac:dyDescent="0.25">
      <c r="A11" s="165" t="s">
        <v>16</v>
      </c>
      <c r="B11" s="161">
        <v>8627311</v>
      </c>
      <c r="C11" s="162">
        <v>7634504</v>
      </c>
      <c r="D11" s="162">
        <v>9474140</v>
      </c>
      <c r="E11" s="163">
        <v>0</v>
      </c>
      <c r="F11" s="163">
        <v>0</v>
      </c>
      <c r="G11" s="164">
        <f>SUM(D11:F11)</f>
        <v>9474140</v>
      </c>
    </row>
    <row r="12" spans="1:12" ht="17.100000000000001" customHeight="1" x14ac:dyDescent="0.25">
      <c r="A12" s="165" t="s">
        <v>17</v>
      </c>
      <c r="B12" s="161">
        <v>56631991</v>
      </c>
      <c r="C12" s="162">
        <v>55816426</v>
      </c>
      <c r="D12" s="162">
        <v>56063721</v>
      </c>
      <c r="E12" s="163">
        <v>0</v>
      </c>
      <c r="F12" s="163">
        <v>0</v>
      </c>
      <c r="G12" s="164">
        <f>SUM(D12:F12)</f>
        <v>56063721</v>
      </c>
      <c r="L12" s="74"/>
    </row>
    <row r="13" spans="1:12" ht="17.100000000000001" customHeight="1" x14ac:dyDescent="0.25">
      <c r="A13" s="155" t="s">
        <v>18</v>
      </c>
      <c r="B13" s="161"/>
      <c r="C13" s="162"/>
      <c r="D13" s="162"/>
      <c r="E13" s="163"/>
      <c r="F13" s="163"/>
      <c r="G13" s="164"/>
    </row>
    <row r="14" spans="1:12" ht="17.100000000000001" customHeight="1" x14ac:dyDescent="0.25">
      <c r="A14" s="166" t="s">
        <v>19</v>
      </c>
      <c r="B14" s="161">
        <v>2116763</v>
      </c>
      <c r="C14" s="162">
        <v>1809041</v>
      </c>
      <c r="D14" s="162">
        <v>2153983</v>
      </c>
      <c r="E14" s="163">
        <v>0</v>
      </c>
      <c r="F14" s="163">
        <v>0</v>
      </c>
      <c r="G14" s="164">
        <f>SUM(D14:F14)</f>
        <v>2153983</v>
      </c>
    </row>
    <row r="15" spans="1:12" s="75" customFormat="1" ht="17.100000000000001" customHeight="1" x14ac:dyDescent="0.25">
      <c r="A15" s="166" t="s">
        <v>17</v>
      </c>
      <c r="B15" s="161">
        <v>34919442</v>
      </c>
      <c r="C15" s="162">
        <v>33905069</v>
      </c>
      <c r="D15" s="162">
        <v>35911963</v>
      </c>
      <c r="E15" s="163">
        <v>0</v>
      </c>
      <c r="F15" s="163">
        <v>0</v>
      </c>
      <c r="G15" s="164">
        <f t="shared" ref="G15:G18" si="0">SUM(D15:F15)</f>
        <v>35911963</v>
      </c>
    </row>
    <row r="16" spans="1:12" ht="17.100000000000001" customHeight="1" x14ac:dyDescent="0.25">
      <c r="A16" s="167" t="s">
        <v>58</v>
      </c>
      <c r="B16" s="161">
        <v>10518473</v>
      </c>
      <c r="C16" s="162">
        <v>10987588</v>
      </c>
      <c r="D16" s="162">
        <v>0</v>
      </c>
      <c r="E16" s="163">
        <v>10989273</v>
      </c>
      <c r="F16" s="163">
        <v>0</v>
      </c>
      <c r="G16" s="164">
        <f t="shared" si="0"/>
        <v>10989273</v>
      </c>
    </row>
    <row r="17" spans="1:10" ht="17.100000000000001" customHeight="1" x14ac:dyDescent="0.25">
      <c r="A17" s="168" t="s">
        <v>59</v>
      </c>
      <c r="B17" s="161">
        <v>12881280</v>
      </c>
      <c r="C17" s="162">
        <v>11697358</v>
      </c>
      <c r="D17" s="162">
        <v>3361492</v>
      </c>
      <c r="E17" s="163">
        <v>8641149</v>
      </c>
      <c r="F17" s="163">
        <v>0</v>
      </c>
      <c r="G17" s="164">
        <f t="shared" si="0"/>
        <v>12002641</v>
      </c>
    </row>
    <row r="18" spans="1:10" ht="17.100000000000001" customHeight="1" x14ac:dyDescent="0.25">
      <c r="A18" s="168" t="s">
        <v>68</v>
      </c>
      <c r="B18" s="161">
        <v>10997931</v>
      </c>
      <c r="C18" s="162">
        <v>10069332</v>
      </c>
      <c r="D18" s="162">
        <v>10952316</v>
      </c>
      <c r="E18" s="163">
        <v>0</v>
      </c>
      <c r="F18" s="163">
        <v>0</v>
      </c>
      <c r="G18" s="164">
        <f t="shared" si="0"/>
        <v>10952316</v>
      </c>
    </row>
    <row r="19" spans="1:10" ht="17.100000000000001" customHeight="1" x14ac:dyDescent="0.25">
      <c r="A19" s="170" t="s">
        <v>21</v>
      </c>
      <c r="B19" s="171">
        <f>SUM(B10:B18)</f>
        <v>138055269</v>
      </c>
      <c r="C19" s="172">
        <f>SUM(C10:C12,C14:C18)</f>
        <v>133281396</v>
      </c>
      <c r="D19" s="173">
        <f>SUM(D10:D12,D14:D18)</f>
        <v>119408522</v>
      </c>
      <c r="E19" s="174">
        <f>SUM(E10:E12,E14:E18)</f>
        <v>19630422</v>
      </c>
      <c r="F19" s="174">
        <f>SUM(F10:F12,F14:F18)</f>
        <v>0</v>
      </c>
      <c r="G19" s="172">
        <f>SUM(G10:G12,G14:G18)</f>
        <v>139038944</v>
      </c>
      <c r="J19" s="74"/>
    </row>
    <row r="20" spans="1:10" ht="17.100000000000001" customHeight="1" x14ac:dyDescent="0.25">
      <c r="A20" s="151" t="s">
        <v>22</v>
      </c>
      <c r="B20" s="161">
        <v>15620524</v>
      </c>
      <c r="C20" s="162">
        <v>34144383</v>
      </c>
      <c r="D20" s="162">
        <v>0</v>
      </c>
      <c r="E20" s="163">
        <v>32215895</v>
      </c>
      <c r="F20" s="163">
        <v>0</v>
      </c>
      <c r="G20" s="164">
        <f>SUM(D20:F20)</f>
        <v>32215895</v>
      </c>
    </row>
    <row r="21" spans="1:10" ht="17.100000000000001" customHeight="1" x14ac:dyDescent="0.25">
      <c r="A21" s="176" t="s">
        <v>23</v>
      </c>
      <c r="B21" s="161"/>
      <c r="C21" s="162"/>
      <c r="D21" s="162"/>
      <c r="E21" s="163"/>
      <c r="F21" s="163"/>
      <c r="G21" s="164"/>
    </row>
    <row r="22" spans="1:10" s="75" customFormat="1" ht="17.100000000000001" customHeight="1" x14ac:dyDescent="0.25">
      <c r="A22" s="160" t="s">
        <v>24</v>
      </c>
      <c r="B22" s="161">
        <v>338258454</v>
      </c>
      <c r="C22" s="162">
        <v>347856206</v>
      </c>
      <c r="D22" s="162">
        <v>0</v>
      </c>
      <c r="E22" s="163">
        <v>0</v>
      </c>
      <c r="F22" s="163">
        <v>374319371</v>
      </c>
      <c r="G22" s="164">
        <f t="shared" ref="G22:G26" si="1">SUM(D22:F22)</f>
        <v>374319371</v>
      </c>
    </row>
    <row r="23" spans="1:10" ht="17.100000000000001" customHeight="1" x14ac:dyDescent="0.25">
      <c r="A23" s="160" t="s">
        <v>25</v>
      </c>
      <c r="B23" s="161">
        <v>27846400</v>
      </c>
      <c r="C23" s="162">
        <v>28826669</v>
      </c>
      <c r="D23" s="162">
        <v>0</v>
      </c>
      <c r="E23" s="163">
        <v>0</v>
      </c>
      <c r="F23" s="163">
        <v>29914974</v>
      </c>
      <c r="G23" s="164">
        <f t="shared" si="1"/>
        <v>29914974</v>
      </c>
    </row>
    <row r="24" spans="1:10" ht="17.100000000000001" customHeight="1" x14ac:dyDescent="0.25">
      <c r="A24" s="160" t="s">
        <v>81</v>
      </c>
      <c r="B24" s="161">
        <v>15206425</v>
      </c>
      <c r="C24" s="162">
        <v>15206425</v>
      </c>
      <c r="D24" s="162">
        <v>16669533</v>
      </c>
      <c r="E24" s="163">
        <v>0</v>
      </c>
      <c r="F24" s="163">
        <v>0</v>
      </c>
      <c r="G24" s="164">
        <f t="shared" si="1"/>
        <v>16669533</v>
      </c>
    </row>
    <row r="25" spans="1:10" ht="17.100000000000001" customHeight="1" x14ac:dyDescent="0.25">
      <c r="A25" s="160" t="s">
        <v>82</v>
      </c>
      <c r="B25" s="161">
        <v>6825000</v>
      </c>
      <c r="C25" s="162">
        <v>6825000</v>
      </c>
      <c r="D25" s="162">
        <v>5250000</v>
      </c>
      <c r="E25" s="163">
        <v>0</v>
      </c>
      <c r="F25" s="163">
        <v>0</v>
      </c>
      <c r="G25" s="164">
        <f t="shared" si="1"/>
        <v>5250000</v>
      </c>
    </row>
    <row r="26" spans="1:10" ht="16.5" customHeight="1" x14ac:dyDescent="0.25">
      <c r="A26" s="160" t="s">
        <v>83</v>
      </c>
      <c r="B26" s="161">
        <v>92212763</v>
      </c>
      <c r="C26" s="162">
        <v>92212763</v>
      </c>
      <c r="D26" s="162">
        <f>102269325+784269</f>
        <v>103053594</v>
      </c>
      <c r="E26" s="163">
        <v>0</v>
      </c>
      <c r="F26" s="163">
        <v>0</v>
      </c>
      <c r="G26" s="164">
        <f t="shared" si="1"/>
        <v>103053594</v>
      </c>
    </row>
    <row r="27" spans="1:10" ht="17.100000000000001" customHeight="1" x14ac:dyDescent="0.25">
      <c r="A27" s="170" t="s">
        <v>29</v>
      </c>
      <c r="B27" s="171">
        <f t="shared" ref="B27:G27" si="2">SUM(B20:B26)</f>
        <v>495969566</v>
      </c>
      <c r="C27" s="173">
        <f t="shared" si="2"/>
        <v>525071446</v>
      </c>
      <c r="D27" s="173">
        <f t="shared" si="2"/>
        <v>124973127</v>
      </c>
      <c r="E27" s="174">
        <f t="shared" si="2"/>
        <v>32215895</v>
      </c>
      <c r="F27" s="174">
        <f t="shared" si="2"/>
        <v>404234345</v>
      </c>
      <c r="G27" s="172">
        <f t="shared" si="2"/>
        <v>561423367</v>
      </c>
    </row>
    <row r="28" spans="1:10" ht="17.100000000000001" customHeight="1" x14ac:dyDescent="0.25">
      <c r="A28" s="151" t="s">
        <v>30</v>
      </c>
      <c r="B28" s="161">
        <v>243525526</v>
      </c>
      <c r="C28" s="162">
        <v>240969909</v>
      </c>
      <c r="D28" s="162">
        <v>0</v>
      </c>
      <c r="E28" s="163">
        <v>0</v>
      </c>
      <c r="F28" s="163">
        <v>251283654</v>
      </c>
      <c r="G28" s="164">
        <f>SUM(D28:F28)</f>
        <v>251283654</v>
      </c>
    </row>
    <row r="29" spans="1:10" ht="17.100000000000001" customHeight="1" x14ac:dyDescent="0.25">
      <c r="A29" s="151" t="s">
        <v>31</v>
      </c>
      <c r="B29" s="161">
        <v>237929952</v>
      </c>
      <c r="C29" s="162">
        <v>233466530</v>
      </c>
      <c r="D29" s="162">
        <v>0</v>
      </c>
      <c r="E29" s="163">
        <v>237169128</v>
      </c>
      <c r="F29" s="163">
        <v>0</v>
      </c>
      <c r="G29" s="164">
        <f>SUM(D29:F29)</f>
        <v>237169128</v>
      </c>
    </row>
    <row r="30" spans="1:10" ht="17.100000000000001" customHeight="1" x14ac:dyDescent="0.25">
      <c r="A30" s="151" t="s">
        <v>32</v>
      </c>
      <c r="B30" s="161">
        <v>4946272</v>
      </c>
      <c r="C30" s="162">
        <v>7137409</v>
      </c>
      <c r="D30" s="162">
        <v>0</v>
      </c>
      <c r="E30" s="163">
        <v>7006074</v>
      </c>
      <c r="F30" s="163">
        <v>0</v>
      </c>
      <c r="G30" s="164">
        <f>SUM(D30:F30)</f>
        <v>7006074</v>
      </c>
    </row>
    <row r="31" spans="1:10" s="75" customFormat="1" ht="17.100000000000001" customHeight="1" x14ac:dyDescent="0.25">
      <c r="A31" s="151" t="s">
        <v>33</v>
      </c>
      <c r="B31" s="161">
        <v>1417229356</v>
      </c>
      <c r="C31" s="162">
        <v>1470357179</v>
      </c>
      <c r="D31" s="162">
        <v>1598777</v>
      </c>
      <c r="E31" s="163">
        <v>1546757198</v>
      </c>
      <c r="F31" s="163">
        <v>0</v>
      </c>
      <c r="G31" s="164">
        <f>SUM(D31:F31)</f>
        <v>1548355975</v>
      </c>
    </row>
    <row r="32" spans="1:10" x14ac:dyDescent="0.25">
      <c r="A32" s="177" t="s">
        <v>80</v>
      </c>
      <c r="B32" s="161"/>
      <c r="C32" s="162"/>
      <c r="D32" s="162"/>
      <c r="E32" s="163"/>
      <c r="F32" s="163"/>
      <c r="G32" s="164"/>
    </row>
    <row r="33" spans="1:10" ht="14.25" customHeight="1" x14ac:dyDescent="0.25">
      <c r="A33" s="160" t="s">
        <v>34</v>
      </c>
      <c r="B33" s="161">
        <v>132129417</v>
      </c>
      <c r="C33" s="162">
        <v>143929402</v>
      </c>
      <c r="D33" s="162">
        <v>145689394</v>
      </c>
      <c r="E33" s="163">
        <v>0</v>
      </c>
      <c r="F33" s="163">
        <v>0</v>
      </c>
      <c r="G33" s="164">
        <f>SUM(D33:F33)</f>
        <v>145689394</v>
      </c>
    </row>
    <row r="34" spans="1:10" ht="15.75" thickBot="1" x14ac:dyDescent="0.3">
      <c r="A34" s="178" t="s">
        <v>36</v>
      </c>
      <c r="B34" s="161">
        <v>43251731</v>
      </c>
      <c r="C34" s="162">
        <v>36955896</v>
      </c>
      <c r="D34" s="162">
        <v>15194890</v>
      </c>
      <c r="E34" s="259">
        <v>17797399</v>
      </c>
      <c r="F34" s="163">
        <v>5529584</v>
      </c>
      <c r="G34" s="164">
        <f>SUM(D34:F34)</f>
        <v>38521873</v>
      </c>
    </row>
    <row r="35" spans="1:10" ht="16.5" thickTop="1" x14ac:dyDescent="0.25">
      <c r="A35" s="179" t="s">
        <v>37</v>
      </c>
      <c r="B35" s="180">
        <f t="shared" ref="B35:G35" si="3">SUM(B28:B34)+B27+B19</f>
        <v>2713037089</v>
      </c>
      <c r="C35" s="181">
        <f t="shared" si="3"/>
        <v>2791169167</v>
      </c>
      <c r="D35" s="181">
        <f t="shared" si="3"/>
        <v>406864710</v>
      </c>
      <c r="E35" s="260">
        <f t="shared" si="3"/>
        <v>1860576116</v>
      </c>
      <c r="F35" s="182">
        <f t="shared" si="3"/>
        <v>661047583</v>
      </c>
      <c r="G35" s="183">
        <f t="shared" si="3"/>
        <v>2928488409</v>
      </c>
      <c r="I35" s="134">
        <f>G35/B35-1</f>
        <v>7.9413333814545517E-2</v>
      </c>
      <c r="J35" s="134">
        <f>G35/C35-1</f>
        <v>4.9197749682651226E-2</v>
      </c>
    </row>
    <row r="36" spans="1:10" x14ac:dyDescent="0.25">
      <c r="A36" s="151"/>
      <c r="B36" s="161"/>
      <c r="C36" s="162"/>
      <c r="D36" s="162"/>
      <c r="E36" s="163"/>
      <c r="F36" s="163"/>
      <c r="G36" s="164"/>
    </row>
    <row r="37" spans="1:10" ht="17.100000000000001" customHeight="1" x14ac:dyDescent="0.25">
      <c r="A37" s="147" t="s">
        <v>38</v>
      </c>
      <c r="B37" s="184"/>
      <c r="C37" s="162"/>
      <c r="D37" s="162"/>
      <c r="E37" s="163"/>
      <c r="F37" s="163"/>
      <c r="G37" s="164"/>
    </row>
    <row r="38" spans="1:10" ht="17.100000000000001" customHeight="1" x14ac:dyDescent="0.25">
      <c r="A38" s="176" t="s">
        <v>76</v>
      </c>
      <c r="B38" s="161"/>
      <c r="C38" s="162"/>
      <c r="D38" s="162"/>
      <c r="E38" s="163"/>
      <c r="F38" s="163"/>
      <c r="G38" s="164"/>
    </row>
    <row r="39" spans="1:10" ht="17.100000000000001" customHeight="1" x14ac:dyDescent="0.25">
      <c r="A39" s="160" t="s">
        <v>39</v>
      </c>
      <c r="B39" s="161">
        <v>476683478</v>
      </c>
      <c r="C39" s="162">
        <v>502582498</v>
      </c>
      <c r="D39" s="162">
        <f>196524438+784269</f>
        <v>197308707</v>
      </c>
      <c r="E39" s="163">
        <v>165091930</v>
      </c>
      <c r="F39" s="163">
        <v>149753938</v>
      </c>
      <c r="G39" s="164">
        <f t="shared" ref="G39:G49" si="4">SUM(D39:F39)</f>
        <v>512154575</v>
      </c>
    </row>
    <row r="40" spans="1:10" ht="17.100000000000001" customHeight="1" x14ac:dyDescent="0.25">
      <c r="A40" s="160" t="s">
        <v>40</v>
      </c>
      <c r="B40" s="161">
        <v>459247533</v>
      </c>
      <c r="C40" s="162">
        <v>464696716</v>
      </c>
      <c r="D40" s="162">
        <v>13437</v>
      </c>
      <c r="E40" s="163">
        <v>465664</v>
      </c>
      <c r="F40" s="163">
        <v>472914468</v>
      </c>
      <c r="G40" s="164">
        <f t="shared" si="4"/>
        <v>473393569</v>
      </c>
    </row>
    <row r="41" spans="1:10" ht="17.100000000000001" customHeight="1" x14ac:dyDescent="0.25">
      <c r="A41" s="160" t="s">
        <v>41</v>
      </c>
      <c r="B41" s="161">
        <v>142473710</v>
      </c>
      <c r="C41" s="162">
        <v>149818742</v>
      </c>
      <c r="D41" s="162">
        <v>0</v>
      </c>
      <c r="E41" s="163">
        <v>125711668</v>
      </c>
      <c r="F41" s="163">
        <v>31710852</v>
      </c>
      <c r="G41" s="164">
        <f t="shared" si="4"/>
        <v>157422520</v>
      </c>
    </row>
    <row r="42" spans="1:10" ht="17.100000000000001" customHeight="1" x14ac:dyDescent="0.25">
      <c r="A42" s="160" t="s">
        <v>42</v>
      </c>
      <c r="B42" s="161">
        <v>55502629</v>
      </c>
      <c r="C42" s="162">
        <v>56516556</v>
      </c>
      <c r="D42" s="162">
        <v>52625272</v>
      </c>
      <c r="E42" s="163">
        <v>6698357</v>
      </c>
      <c r="F42" s="163">
        <v>285853</v>
      </c>
      <c r="G42" s="164">
        <f t="shared" si="4"/>
        <v>59609482</v>
      </c>
    </row>
    <row r="43" spans="1:10" ht="17.100000000000001" customHeight="1" x14ac:dyDescent="0.25">
      <c r="A43" s="160" t="s">
        <v>43</v>
      </c>
      <c r="B43" s="161">
        <v>6353018</v>
      </c>
      <c r="C43" s="162">
        <v>6687236</v>
      </c>
      <c r="D43" s="162">
        <v>6042596</v>
      </c>
      <c r="E43" s="163">
        <v>800268</v>
      </c>
      <c r="F43" s="163">
        <v>88889</v>
      </c>
      <c r="G43" s="164">
        <f t="shared" si="4"/>
        <v>6931753</v>
      </c>
    </row>
    <row r="44" spans="1:10" ht="17.100000000000001" customHeight="1" x14ac:dyDescent="0.25">
      <c r="A44" s="160" t="s">
        <v>44</v>
      </c>
      <c r="B44" s="161">
        <v>76578102</v>
      </c>
      <c r="C44" s="162">
        <v>75278570</v>
      </c>
      <c r="D44" s="162">
        <v>44147886</v>
      </c>
      <c r="E44" s="163">
        <v>31088489</v>
      </c>
      <c r="F44" s="163">
        <v>3051328</v>
      </c>
      <c r="G44" s="164">
        <f t="shared" si="4"/>
        <v>78287703</v>
      </c>
    </row>
    <row r="45" spans="1:10" s="75" customFormat="1" ht="17.100000000000001" customHeight="1" x14ac:dyDescent="0.25">
      <c r="A45" s="160" t="s">
        <v>45</v>
      </c>
      <c r="B45" s="161">
        <v>37263637</v>
      </c>
      <c r="C45" s="162">
        <v>48158390</v>
      </c>
      <c r="D45" s="162">
        <v>28582436</v>
      </c>
      <c r="E45" s="163">
        <v>21994440</v>
      </c>
      <c r="F45" s="163">
        <v>0</v>
      </c>
      <c r="G45" s="164">
        <f t="shared" si="4"/>
        <v>50576876</v>
      </c>
    </row>
    <row r="46" spans="1:10" ht="17.100000000000001" customHeight="1" x14ac:dyDescent="0.25">
      <c r="A46" s="160" t="s">
        <v>46</v>
      </c>
      <c r="B46" s="161">
        <v>19115768</v>
      </c>
      <c r="C46" s="162">
        <v>14874499</v>
      </c>
      <c r="D46" s="162">
        <v>3853813</v>
      </c>
      <c r="E46" s="163">
        <v>22876</v>
      </c>
      <c r="F46" s="163">
        <v>11421349</v>
      </c>
      <c r="G46" s="164">
        <f t="shared" si="4"/>
        <v>15298038</v>
      </c>
    </row>
    <row r="47" spans="1:10" ht="17.100000000000001" customHeight="1" x14ac:dyDescent="0.25">
      <c r="A47" s="151" t="s">
        <v>75</v>
      </c>
      <c r="B47" s="161">
        <v>15171212</v>
      </c>
      <c r="C47" s="162">
        <v>12786840</v>
      </c>
      <c r="D47" s="162">
        <v>0</v>
      </c>
      <c r="E47" s="163">
        <v>13391367</v>
      </c>
      <c r="F47" s="163">
        <v>0</v>
      </c>
      <c r="G47" s="164">
        <f t="shared" si="4"/>
        <v>13391367</v>
      </c>
    </row>
    <row r="48" spans="1:10" ht="17.100000000000001" customHeight="1" x14ac:dyDescent="0.25">
      <c r="A48" s="151" t="s">
        <v>33</v>
      </c>
      <c r="B48" s="161">
        <v>1366057809</v>
      </c>
      <c r="C48" s="162">
        <v>1336671822</v>
      </c>
      <c r="D48" s="162">
        <v>2772818</v>
      </c>
      <c r="E48" s="163">
        <v>1457647947</v>
      </c>
      <c r="F48" s="163">
        <v>767654</v>
      </c>
      <c r="G48" s="164">
        <f t="shared" si="4"/>
        <v>1461188419</v>
      </c>
    </row>
    <row r="49" spans="1:8" ht="17.100000000000001" customHeight="1" thickBot="1" x14ac:dyDescent="0.3">
      <c r="A49" s="151" t="s">
        <v>47</v>
      </c>
      <c r="B49" s="161">
        <v>0</v>
      </c>
      <c r="C49" s="162">
        <v>0</v>
      </c>
      <c r="D49" s="162">
        <v>0</v>
      </c>
      <c r="E49" s="259">
        <v>0</v>
      </c>
      <c r="F49" s="163">
        <v>0</v>
      </c>
      <c r="G49" s="164">
        <f t="shared" si="4"/>
        <v>0</v>
      </c>
    </row>
    <row r="50" spans="1:8" ht="17.100000000000001" customHeight="1" thickTop="1" x14ac:dyDescent="0.25">
      <c r="A50" s="179" t="s">
        <v>48</v>
      </c>
      <c r="B50" s="180">
        <f t="shared" ref="B50:G50" si="5">SUM(B39:B49)</f>
        <v>2654446896</v>
      </c>
      <c r="C50" s="181">
        <f t="shared" si="5"/>
        <v>2668071869</v>
      </c>
      <c r="D50" s="181">
        <f t="shared" si="5"/>
        <v>335346965</v>
      </c>
      <c r="E50" s="260">
        <f t="shared" si="5"/>
        <v>1822913006</v>
      </c>
      <c r="F50" s="182">
        <f t="shared" si="5"/>
        <v>669994331</v>
      </c>
      <c r="G50" s="183">
        <f t="shared" si="5"/>
        <v>2828254302</v>
      </c>
    </row>
    <row r="51" spans="1:8" ht="17.100000000000001" customHeight="1" x14ac:dyDescent="0.25">
      <c r="A51" s="147" t="s">
        <v>49</v>
      </c>
      <c r="B51" s="184"/>
      <c r="C51" s="162"/>
      <c r="D51" s="162"/>
      <c r="E51" s="163"/>
      <c r="F51" s="163"/>
      <c r="G51" s="164"/>
    </row>
    <row r="52" spans="1:8" ht="17.100000000000001" customHeight="1" x14ac:dyDescent="0.25">
      <c r="A52" s="151" t="s">
        <v>50</v>
      </c>
      <c r="B52" s="161"/>
      <c r="C52" s="162"/>
      <c r="D52" s="162"/>
      <c r="E52" s="163"/>
      <c r="F52" s="163"/>
      <c r="G52" s="164"/>
    </row>
    <row r="53" spans="1:8" ht="17.100000000000001" customHeight="1" x14ac:dyDescent="0.25">
      <c r="A53" s="167" t="s">
        <v>77</v>
      </c>
      <c r="B53" s="161">
        <v>37377377</v>
      </c>
      <c r="C53" s="162">
        <v>35187976</v>
      </c>
      <c r="D53" s="162">
        <v>4705232</v>
      </c>
      <c r="E53" s="163">
        <v>30564109</v>
      </c>
      <c r="F53" s="163">
        <v>0</v>
      </c>
      <c r="G53" s="164">
        <f>SUM(D53:F53)</f>
        <v>35269341</v>
      </c>
    </row>
    <row r="54" spans="1:8" ht="17.100000000000001" customHeight="1" x14ac:dyDescent="0.25">
      <c r="A54" s="167" t="s">
        <v>78</v>
      </c>
      <c r="B54" s="161">
        <v>0</v>
      </c>
      <c r="C54" s="162">
        <v>0</v>
      </c>
      <c r="D54" s="162">
        <v>0</v>
      </c>
      <c r="E54" s="163">
        <v>0</v>
      </c>
      <c r="F54" s="163">
        <v>0</v>
      </c>
      <c r="G54" s="164">
        <f>SUM(D54:F54)</f>
        <v>0</v>
      </c>
    </row>
    <row r="55" spans="1:8" ht="17.100000000000001" customHeight="1" x14ac:dyDescent="0.25">
      <c r="A55" s="186" t="s">
        <v>79</v>
      </c>
      <c r="B55" s="161">
        <v>0</v>
      </c>
      <c r="C55" s="162">
        <v>0</v>
      </c>
      <c r="D55" s="162">
        <v>0</v>
      </c>
      <c r="E55" s="187">
        <v>0</v>
      </c>
      <c r="F55" s="163">
        <v>0</v>
      </c>
      <c r="G55" s="164">
        <f>SUM(D55:F55)</f>
        <v>0</v>
      </c>
    </row>
    <row r="56" spans="1:8" s="75" customFormat="1" ht="17.100000000000001" customHeight="1" x14ac:dyDescent="0.25">
      <c r="A56" s="188" t="s">
        <v>51</v>
      </c>
      <c r="B56" s="189">
        <f t="shared" ref="B56:G56" si="6">SUM(B53:B55)</f>
        <v>37377377</v>
      </c>
      <c r="C56" s="190">
        <f t="shared" si="6"/>
        <v>35187976</v>
      </c>
      <c r="D56" s="190">
        <f t="shared" si="6"/>
        <v>4705232</v>
      </c>
      <c r="E56" s="187">
        <f t="shared" si="6"/>
        <v>30564109</v>
      </c>
      <c r="F56" s="191">
        <f t="shared" si="6"/>
        <v>0</v>
      </c>
      <c r="G56" s="192">
        <f t="shared" si="6"/>
        <v>35269341</v>
      </c>
    </row>
    <row r="57" spans="1:8" ht="17.100000000000001" customHeight="1" x14ac:dyDescent="0.25">
      <c r="A57" s="151" t="s">
        <v>52</v>
      </c>
      <c r="B57" s="161"/>
      <c r="C57" s="162"/>
      <c r="D57" s="162"/>
      <c r="E57" s="163"/>
      <c r="F57" s="163"/>
      <c r="G57" s="164"/>
    </row>
    <row r="58" spans="1:8" x14ac:dyDescent="0.25">
      <c r="A58" s="167" t="s">
        <v>53</v>
      </c>
      <c r="B58" s="161">
        <v>0</v>
      </c>
      <c r="C58" s="162">
        <v>0</v>
      </c>
      <c r="D58" s="162">
        <v>0</v>
      </c>
      <c r="E58" s="163">
        <v>0</v>
      </c>
      <c r="F58" s="163">
        <v>0</v>
      </c>
      <c r="G58" s="164">
        <f>SUM(D58:F58)</f>
        <v>0</v>
      </c>
    </row>
    <row r="59" spans="1:8" x14ac:dyDescent="0.25">
      <c r="A59" s="186" t="s">
        <v>47</v>
      </c>
      <c r="B59" s="272">
        <v>21212816</v>
      </c>
      <c r="C59" s="261">
        <v>87909322</v>
      </c>
      <c r="D59" s="261">
        <v>66812513</v>
      </c>
      <c r="E59" s="187">
        <v>7099001</v>
      </c>
      <c r="F59" s="187">
        <v>-8946748</v>
      </c>
      <c r="G59" s="164">
        <f>SUM(D59:F59)</f>
        <v>64964766</v>
      </c>
    </row>
    <row r="60" spans="1:8" ht="22.5" customHeight="1" thickBot="1" x14ac:dyDescent="0.3">
      <c r="A60" s="193" t="s">
        <v>54</v>
      </c>
      <c r="B60" s="194">
        <f>B58+B59</f>
        <v>21212816</v>
      </c>
      <c r="C60" s="195">
        <f>C58+C59</f>
        <v>87909322</v>
      </c>
      <c r="D60" s="263">
        <f>D58+D59</f>
        <v>66812513</v>
      </c>
      <c r="E60" s="259">
        <f>E58+E59</f>
        <v>7099001</v>
      </c>
      <c r="F60" s="259">
        <f>F58+F59</f>
        <v>-8946748</v>
      </c>
      <c r="G60" s="197">
        <f>SUM(G58:G59)</f>
        <v>64964766</v>
      </c>
    </row>
    <row r="61" spans="1:8" ht="19.5" customHeight="1" thickTop="1" thickBot="1" x14ac:dyDescent="0.3">
      <c r="A61" s="198" t="s">
        <v>55</v>
      </c>
      <c r="B61" s="265">
        <f t="shared" ref="B61:G61" si="7">B50+B56+B60</f>
        <v>2713037089</v>
      </c>
      <c r="C61" s="266">
        <f t="shared" si="7"/>
        <v>2791169167</v>
      </c>
      <c r="D61" s="266">
        <f t="shared" si="7"/>
        <v>406864710</v>
      </c>
      <c r="E61" s="267">
        <f t="shared" si="7"/>
        <v>1860576116</v>
      </c>
      <c r="F61" s="260">
        <f t="shared" si="7"/>
        <v>661047583</v>
      </c>
      <c r="G61" s="183">
        <f t="shared" si="7"/>
        <v>2928488409</v>
      </c>
      <c r="H61" s="80"/>
    </row>
    <row r="62" spans="1:8" ht="21" customHeight="1" thickBot="1" x14ac:dyDescent="0.3">
      <c r="A62" s="204" t="s">
        <v>56</v>
      </c>
      <c r="B62" s="273">
        <f t="shared" ref="B62:G62" si="8">B35-B61</f>
        <v>0</v>
      </c>
      <c r="C62" s="274">
        <f t="shared" si="8"/>
        <v>0</v>
      </c>
      <c r="D62" s="274">
        <f t="shared" si="8"/>
        <v>0</v>
      </c>
      <c r="E62" s="275">
        <f t="shared" si="8"/>
        <v>0</v>
      </c>
      <c r="F62" s="276">
        <f t="shared" si="8"/>
        <v>0</v>
      </c>
      <c r="G62" s="277">
        <f t="shared" si="8"/>
        <v>0</v>
      </c>
    </row>
    <row r="63" spans="1:8" x14ac:dyDescent="0.25">
      <c r="A63" s="278"/>
      <c r="B63" s="278"/>
      <c r="C63" s="278"/>
      <c r="D63" s="278"/>
      <c r="E63" s="278"/>
      <c r="F63" s="278"/>
      <c r="G63" s="278"/>
    </row>
    <row r="64" spans="1:8" ht="15" customHeight="1" x14ac:dyDescent="0.25">
      <c r="A64" s="297" t="s">
        <v>63</v>
      </c>
      <c r="B64" s="297"/>
      <c r="C64" s="297"/>
      <c r="D64" s="297"/>
      <c r="E64" s="297"/>
      <c r="F64" s="297"/>
      <c r="G64" s="297"/>
    </row>
    <row r="65" spans="1:7" ht="48.75" customHeight="1" x14ac:dyDescent="0.25">
      <c r="A65" s="296" t="s">
        <v>64</v>
      </c>
      <c r="B65" s="296"/>
      <c r="C65" s="296"/>
      <c r="D65" s="296"/>
      <c r="E65" s="296"/>
      <c r="F65" s="296"/>
      <c r="G65" s="296"/>
    </row>
    <row r="66" spans="1:7" ht="64.5" customHeight="1" x14ac:dyDescent="0.25">
      <c r="A66" s="298" t="s">
        <v>73</v>
      </c>
      <c r="B66" s="298"/>
      <c r="C66" s="298"/>
      <c r="D66" s="298"/>
      <c r="E66" s="298"/>
      <c r="F66" s="298"/>
      <c r="G66" s="298"/>
    </row>
    <row r="67" spans="1:7" ht="66" customHeight="1" x14ac:dyDescent="0.25">
      <c r="A67" s="296" t="s">
        <v>84</v>
      </c>
      <c r="B67" s="296"/>
      <c r="C67" s="296"/>
      <c r="D67" s="296"/>
      <c r="E67" s="296"/>
      <c r="F67" s="296"/>
      <c r="G67" s="296"/>
    </row>
    <row r="68" spans="1:7" x14ac:dyDescent="0.25">
      <c r="A68" s="83"/>
      <c r="B68" s="83"/>
      <c r="C68" s="83"/>
      <c r="D68" s="83"/>
      <c r="E68" s="83"/>
      <c r="F68" s="83"/>
      <c r="G68" s="83"/>
    </row>
    <row r="69" spans="1:7" x14ac:dyDescent="0.25">
      <c r="B69" s="28"/>
      <c r="C69" s="28"/>
      <c r="D69" s="28"/>
      <c r="E69" s="28"/>
      <c r="F69" s="28"/>
    </row>
    <row r="70" spans="1:7" x14ac:dyDescent="0.25">
      <c r="A70" s="14"/>
      <c r="B70" s="14"/>
      <c r="C70" s="14"/>
      <c r="D70" s="15"/>
      <c r="E70" s="14"/>
      <c r="F70" s="14"/>
    </row>
  </sheetData>
  <mergeCells count="7">
    <mergeCell ref="A67:G67"/>
    <mergeCell ref="A5:A6"/>
    <mergeCell ref="B5:C5"/>
    <mergeCell ref="D5:G5"/>
    <mergeCell ref="A64:G64"/>
    <mergeCell ref="A65:G65"/>
    <mergeCell ref="A66:G66"/>
  </mergeCells>
  <printOptions horizontalCentered="1"/>
  <pageMargins left="0.45" right="0.45" top="0.5" bottom="0.5" header="0.3" footer="0.3"/>
  <pageSetup scale="64" fitToHeight="0" orientation="landscape" r:id="rId1"/>
  <headerFooter alignWithMargins="0"/>
  <rowBreaks count="1" manualBreakCount="1">
    <brk id="35" max="6" man="1"/>
  </rowBreaks>
  <ignoredErrors>
    <ignoredError sqref="G28:G55 G10:G18 G58:G59 G20:G26" formulaRange="1"/>
    <ignoredError sqref="G27 G19" formula="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eb5f08d-5861-40e5-afa1-dc4d9b555a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EA2DB4457364795B00E8E9A540DAC" ma:contentTypeVersion="11" ma:contentTypeDescription="Create a new document." ma:contentTypeScope="" ma:versionID="26961cd01768630f12fe7fd7b6599b56">
  <xsd:schema xmlns:xsd="http://www.w3.org/2001/XMLSchema" xmlns:xs="http://www.w3.org/2001/XMLSchema" xmlns:p="http://schemas.microsoft.com/office/2006/metadata/properties" xmlns:ns3="deb5f08d-5861-40e5-afa1-dc4d9b555a38" targetNamespace="http://schemas.microsoft.com/office/2006/metadata/properties" ma:root="true" ma:fieldsID="8300b82f7d22a0c436a6babac7ae75d5" ns3:_="">
    <xsd:import namespace="deb5f08d-5861-40e5-afa1-dc4d9b555a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5f08d-5861-40e5-afa1-dc4d9b555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2CA556-698A-4802-B96B-74DC6AC7DA9D}">
  <ds:schemaRefs>
    <ds:schemaRef ds:uri="http://purl.org/dc/elements/1.1/"/>
    <ds:schemaRef ds:uri="http://schemas.microsoft.com/office/2006/metadata/properties"/>
    <ds:schemaRef ds:uri="deb5f08d-5861-40e5-afa1-dc4d9b555a38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412314-34AF-4040-B754-18FE99D86A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026F13-BE1C-43AC-8063-94ED593A3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b5f08d-5861-40e5-afa1-dc4d9b555a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Table A Consolidated</vt:lpstr>
      <vt:lpstr>Table A (Boulder)</vt:lpstr>
      <vt:lpstr>Table A (UCCS)  </vt:lpstr>
      <vt:lpstr>Table A (Denver)</vt:lpstr>
      <vt:lpstr>Table A (AMC)  </vt:lpstr>
      <vt:lpstr>'Table A (AMC)  '!Print_Area</vt:lpstr>
      <vt:lpstr>'Table A (Boulder)'!Print_Area</vt:lpstr>
      <vt:lpstr>'Table A (Denver)'!Print_Area</vt:lpstr>
      <vt:lpstr>'Table A (UCCS)  '!Print_Area</vt:lpstr>
      <vt:lpstr>'Table A Consolidated'!Print_Area</vt:lpstr>
      <vt:lpstr>'Table A (AMC)  '!Print_Titles</vt:lpstr>
      <vt:lpstr>'Table A (Boulder)'!Print_Titles</vt:lpstr>
      <vt:lpstr>'Table A (Denver)'!Print_Titles</vt:lpstr>
      <vt:lpstr>'Table A (UCCS)  '!Print_Titles</vt:lpstr>
      <vt:lpstr>'Table A Consolidated'!Print_Titles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Duran</dc:creator>
  <cp:lastModifiedBy>Ryan Allred</cp:lastModifiedBy>
  <cp:lastPrinted>2023-07-14T20:16:21Z</cp:lastPrinted>
  <dcterms:created xsi:type="dcterms:W3CDTF">2023-05-31T16:46:39Z</dcterms:created>
  <dcterms:modified xsi:type="dcterms:W3CDTF">2023-07-14T20:16:51Z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0x0101005C3EA2DB4457364795B00E8E9A540DAC</vt:lpwstr>
  </property>
</Properties>
</file>