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get and Finance\Institutional Research\Web Material\Sponsored Research\"/>
    </mc:Choice>
  </mc:AlternateContent>
  <xr:revisionPtr revIDLastSave="0" documentId="13_ncr:1_{9761DC53-70AF-43EB-8D11-678A1CB91BC4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historical trend" sheetId="1" r:id="rId1"/>
    <sheet name="Awards+Gifts Pie" sheetId="8" r:id="rId2"/>
    <sheet name="Awards Pie" sheetId="6" r:id="rId3"/>
    <sheet name="Awards History" sheetId="4" r:id="rId4"/>
    <sheet name="Awards Source" sheetId="5" r:id="rId5"/>
    <sheet name="Awards Campus Pies" sheetId="7" r:id="rId6"/>
  </sheets>
  <definedNames>
    <definedName name="_xlnm.Print_Area" localSheetId="5">'Awards Campus Pies'!$A$1:$N$35</definedName>
    <definedName name="_xlnm.Print_Area" localSheetId="0">'historical trend'!$A$1:$AE$61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1" i="1" l="1"/>
  <c r="AD13" i="1"/>
  <c r="AD14" i="1"/>
  <c r="AE13" i="1"/>
  <c r="AC14" i="1"/>
  <c r="AE26" i="1" l="1"/>
  <c r="AE25" i="1"/>
  <c r="AD19" i="1"/>
  <c r="AD31" i="1"/>
  <c r="AE31" i="1"/>
  <c r="AD18" i="1"/>
  <c r="Z8" i="1"/>
  <c r="Z81" i="1" s="1"/>
  <c r="AD30" i="1"/>
  <c r="AE30" i="1"/>
  <c r="AE17" i="1"/>
  <c r="AD17" i="1"/>
  <c r="AE20" i="1"/>
  <c r="AD29" i="1"/>
  <c r="AE29" i="1"/>
  <c r="AE32" i="1"/>
  <c r="AD32" i="1"/>
  <c r="AD11" i="1"/>
  <c r="AD24" i="1"/>
  <c r="AE24" i="1"/>
  <c r="AD23" i="1"/>
  <c r="AE23" i="1"/>
  <c r="AE14" i="1"/>
  <c r="AD20" i="1"/>
  <c r="Z7" i="1"/>
  <c r="Z74" i="1" s="1"/>
  <c r="AC13" i="1"/>
  <c r="AE19" i="1"/>
  <c r="Z33" i="1"/>
  <c r="AB33" i="1" s="1"/>
  <c r="AC26" i="1"/>
  <c r="AD26" i="1"/>
  <c r="AC25" i="1"/>
  <c r="AD25" i="1"/>
  <c r="AC24" i="1"/>
  <c r="Z27" i="1"/>
  <c r="AB27" i="1" s="1"/>
  <c r="AC23" i="1"/>
  <c r="Z21" i="1"/>
  <c r="AB21" i="1" s="1"/>
  <c r="AE18" i="1"/>
  <c r="AC11" i="1"/>
  <c r="AC12" i="1"/>
  <c r="AD12" i="1"/>
  <c r="Z6" i="1"/>
  <c r="AE12" i="1"/>
  <c r="Z5" i="1"/>
  <c r="Z72" i="1" s="1"/>
  <c r="Z15" i="1"/>
  <c r="AC29" i="1"/>
  <c r="X35" i="1"/>
  <c r="X36" i="1"/>
  <c r="X37" i="1"/>
  <c r="X38" i="1"/>
  <c r="X55" i="1"/>
  <c r="X21" i="1"/>
  <c r="X27" i="1"/>
  <c r="X33" i="1"/>
  <c r="X56" i="1"/>
  <c r="X49" i="1"/>
  <c r="X54" i="1"/>
  <c r="X50" i="1"/>
  <c r="X53" i="1"/>
  <c r="AD8" i="1" l="1"/>
  <c r="AD7" i="1"/>
  <c r="Z38" i="1"/>
  <c r="AE7" i="1"/>
  <c r="Z75" i="1"/>
  <c r="AE8" i="1"/>
  <c r="Z37" i="1"/>
  <c r="AB24" i="1"/>
  <c r="AB23" i="1"/>
  <c r="AB20" i="1"/>
  <c r="AC30" i="1"/>
  <c r="AB32" i="1"/>
  <c r="AB25" i="1"/>
  <c r="Z80" i="1"/>
  <c r="AC32" i="1"/>
  <c r="AB17" i="1"/>
  <c r="AB29" i="1"/>
  <c r="AB18" i="1"/>
  <c r="AB31" i="1"/>
  <c r="AC17" i="1"/>
  <c r="AB30" i="1"/>
  <c r="AB19" i="1"/>
  <c r="AB26" i="1"/>
  <c r="AE33" i="1"/>
  <c r="AC20" i="1"/>
  <c r="AC19" i="1"/>
  <c r="AC18" i="1"/>
  <c r="AC31" i="1"/>
  <c r="AB15" i="1"/>
  <c r="AB14" i="1"/>
  <c r="AB12" i="1"/>
  <c r="AB11" i="1"/>
  <c r="AB13" i="1"/>
  <c r="Z35" i="1"/>
  <c r="Z78" i="1"/>
  <c r="AE5" i="1"/>
  <c r="AD5" i="1"/>
  <c r="Z9" i="1"/>
  <c r="AD6" i="1"/>
  <c r="AE6" i="1"/>
  <c r="Z79" i="1"/>
  <c r="Z36" i="1"/>
  <c r="Z73" i="1"/>
  <c r="Y8" i="1"/>
  <c r="AC8" i="1" s="1"/>
  <c r="Y7" i="1"/>
  <c r="AC7" i="1" s="1"/>
  <c r="Y6" i="1"/>
  <c r="AC6" i="1" s="1"/>
  <c r="Y5" i="1"/>
  <c r="AC5" i="1" s="1"/>
  <c r="X39" i="1"/>
  <c r="X15" i="1"/>
  <c r="X9" i="1" s="1"/>
  <c r="X79" i="1"/>
  <c r="X48" i="1"/>
  <c r="X72" i="1"/>
  <c r="X75" i="1"/>
  <c r="X73" i="1"/>
  <c r="X47" i="1"/>
  <c r="X78" i="1"/>
  <c r="Z76" i="1" l="1"/>
  <c r="AB5" i="1"/>
  <c r="AB9" i="1"/>
  <c r="AB8" i="1"/>
  <c r="AB7" i="1"/>
  <c r="AB6" i="1"/>
  <c r="Z67" i="1"/>
  <c r="Z82" i="1"/>
  <c r="Z68" i="1"/>
  <c r="Z65" i="1"/>
  <c r="Z39" i="1"/>
  <c r="AB36" i="1" s="1"/>
  <c r="Z66" i="1"/>
  <c r="X51" i="1"/>
  <c r="X80" i="1"/>
  <c r="X74" i="1"/>
  <c r="X65" i="1"/>
  <c r="X67" i="1"/>
  <c r="X66" i="1"/>
  <c r="X76" i="1"/>
  <c r="X57" i="1"/>
  <c r="X82" i="1"/>
  <c r="X68" i="1"/>
  <c r="X81" i="1"/>
  <c r="AB39" i="1" l="1"/>
  <c r="AB37" i="1"/>
  <c r="AB38" i="1"/>
  <c r="AB35" i="1"/>
  <c r="W37" i="1"/>
  <c r="W35" i="1" l="1"/>
  <c r="W36" i="1"/>
  <c r="W38" i="1"/>
  <c r="W33" i="1"/>
  <c r="W27" i="1"/>
  <c r="W15" i="1"/>
  <c r="W21" i="1"/>
  <c r="W56" i="1"/>
  <c r="W55" i="1"/>
  <c r="W49" i="1"/>
  <c r="W47" i="1"/>
  <c r="W81" i="1"/>
  <c r="W80" i="1"/>
  <c r="W54" i="1"/>
  <c r="W53" i="1"/>
  <c r="W50" i="1"/>
  <c r="W39" i="1" l="1"/>
  <c r="Y15" i="1"/>
  <c r="AC15" i="1" s="1"/>
  <c r="Y21" i="1"/>
  <c r="AC21" i="1" s="1"/>
  <c r="Y33" i="1"/>
  <c r="W9" i="1"/>
  <c r="W73" i="1"/>
  <c r="W48" i="1"/>
  <c r="W75" i="1"/>
  <c r="W79" i="1"/>
  <c r="W74" i="1"/>
  <c r="AC33" i="1" l="1"/>
  <c r="AA33" i="1"/>
  <c r="AA31" i="1"/>
  <c r="AA29" i="1"/>
  <c r="AA32" i="1"/>
  <c r="AA30" i="1"/>
  <c r="AA18" i="1"/>
  <c r="AA21" i="1"/>
  <c r="AA19" i="1"/>
  <c r="AA20" i="1"/>
  <c r="AA17" i="1"/>
  <c r="AA14" i="1"/>
  <c r="AA11" i="1"/>
  <c r="AA15" i="1"/>
  <c r="AA12" i="1"/>
  <c r="AA13" i="1"/>
  <c r="W76" i="1"/>
  <c r="W51" i="1"/>
  <c r="W65" i="1"/>
  <c r="W82" i="1"/>
  <c r="W57" i="1"/>
  <c r="W72" i="1"/>
  <c r="W78" i="1"/>
  <c r="V15" i="1"/>
  <c r="V54" i="1"/>
  <c r="V55" i="1"/>
  <c r="V56" i="1"/>
  <c r="V48" i="1"/>
  <c r="V33" i="1"/>
  <c r="V53" i="1"/>
  <c r="Y36" i="1" l="1"/>
  <c r="AC36" i="1" s="1"/>
  <c r="Y38" i="1"/>
  <c r="AC38" i="1" s="1"/>
  <c r="Y27" i="1"/>
  <c r="AC27" i="1" s="1"/>
  <c r="W66" i="1"/>
  <c r="W67" i="1"/>
  <c r="W68" i="1"/>
  <c r="Y79" i="1"/>
  <c r="Y73" i="1"/>
  <c r="V75" i="1"/>
  <c r="V81" i="1"/>
  <c r="Y75" i="1"/>
  <c r="Y81" i="1"/>
  <c r="V47" i="1"/>
  <c r="V21" i="1"/>
  <c r="V57" i="1" s="1"/>
  <c r="V38" i="1"/>
  <c r="V51" i="1"/>
  <c r="V49" i="1"/>
  <c r="V50" i="1"/>
  <c r="AA26" i="1" l="1"/>
  <c r="AA23" i="1"/>
  <c r="AA27" i="1"/>
  <c r="AA24" i="1"/>
  <c r="AA25" i="1"/>
  <c r="Y35" i="1"/>
  <c r="AC35" i="1" s="1"/>
  <c r="Y37" i="1"/>
  <c r="V37" i="1"/>
  <c r="V74" i="1"/>
  <c r="V80" i="1"/>
  <c r="Y80" i="1"/>
  <c r="Y74" i="1"/>
  <c r="V35" i="1"/>
  <c r="V72" i="1"/>
  <c r="V78" i="1"/>
  <c r="Y78" i="1"/>
  <c r="Y72" i="1"/>
  <c r="V79" i="1"/>
  <c r="V73" i="1"/>
  <c r="V9" i="1"/>
  <c r="V36" i="1"/>
  <c r="AC37" i="1" l="1"/>
  <c r="Y39" i="1"/>
  <c r="V39" i="1"/>
  <c r="V66" i="1"/>
  <c r="V67" i="1"/>
  <c r="V68" i="1"/>
  <c r="V82" i="1"/>
  <c r="V65" i="1"/>
  <c r="V76" i="1"/>
  <c r="AC39" i="1" l="1"/>
  <c r="AA39" i="1"/>
  <c r="AA38" i="1"/>
  <c r="AA36" i="1"/>
  <c r="AA35" i="1"/>
  <c r="AA37" i="1"/>
  <c r="Y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Y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Y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Y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F51" i="1"/>
  <c r="Y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Y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Y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Y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F47" i="1"/>
  <c r="E47" i="1"/>
  <c r="D47" i="1"/>
  <c r="C47" i="1"/>
  <c r="U33" i="1"/>
  <c r="AD33" i="1" s="1"/>
  <c r="T27" i="1"/>
  <c r="S27" i="1"/>
  <c r="Q27" i="1"/>
  <c r="P27" i="1"/>
  <c r="AE27" i="1" s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U21" i="1"/>
  <c r="AD21" i="1" s="1"/>
  <c r="S21" i="1"/>
  <c r="T57" i="1" s="1"/>
  <c r="Q21" i="1"/>
  <c r="R57" i="1" s="1"/>
  <c r="P21" i="1"/>
  <c r="AE21" i="1" s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U15" i="1"/>
  <c r="AD15" i="1" s="1"/>
  <c r="S15" i="1"/>
  <c r="Q15" i="1"/>
  <c r="R51" i="1" s="1"/>
  <c r="P15" i="1"/>
  <c r="AE15" i="1" s="1"/>
  <c r="O15" i="1"/>
  <c r="N15" i="1"/>
  <c r="M15" i="1"/>
  <c r="L15" i="1"/>
  <c r="K15" i="1"/>
  <c r="J15" i="1"/>
  <c r="I15" i="1"/>
  <c r="H15" i="1"/>
  <c r="D15" i="1"/>
  <c r="E51" i="1" s="1"/>
  <c r="C15" i="1"/>
  <c r="B15" i="1"/>
  <c r="T9" i="1"/>
  <c r="R9" i="1"/>
  <c r="M8" i="1"/>
  <c r="L8" i="1"/>
  <c r="K8" i="1"/>
  <c r="J8" i="1"/>
  <c r="I8" i="1"/>
  <c r="H8" i="1"/>
  <c r="G8" i="1"/>
  <c r="F8" i="1"/>
  <c r="E8" i="1"/>
  <c r="D8" i="1"/>
  <c r="C8" i="1"/>
  <c r="B8" i="1"/>
  <c r="M7" i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F5" i="1"/>
  <c r="E5" i="1"/>
  <c r="D5" i="1"/>
  <c r="C5" i="1"/>
  <c r="B5" i="1"/>
  <c r="J65" i="1" l="1"/>
  <c r="K66" i="1"/>
  <c r="L68" i="1"/>
  <c r="E68" i="1"/>
  <c r="C66" i="1"/>
  <c r="C67" i="1"/>
  <c r="C68" i="1"/>
  <c r="J67" i="1"/>
  <c r="B36" i="1"/>
  <c r="C65" i="1"/>
  <c r="G47" i="1"/>
  <c r="U57" i="1"/>
  <c r="U51" i="1"/>
  <c r="C51" i="1"/>
  <c r="C9" i="1"/>
  <c r="H47" i="1"/>
  <c r="G15" i="1"/>
  <c r="G51" i="1" s="1"/>
  <c r="U27" i="1"/>
  <c r="AD27" i="1" s="1"/>
  <c r="G5" i="1"/>
  <c r="S9" i="1"/>
  <c r="S76" i="1" s="1"/>
  <c r="W42" i="1"/>
  <c r="X42" i="1"/>
  <c r="W44" i="1"/>
  <c r="X44" i="1"/>
  <c r="W41" i="1"/>
  <c r="X41" i="1"/>
  <c r="W45" i="1"/>
  <c r="X45" i="1"/>
  <c r="W43" i="1"/>
  <c r="X43" i="1"/>
  <c r="H57" i="1"/>
  <c r="Y9" i="1"/>
  <c r="B74" i="1"/>
  <c r="B80" i="1"/>
  <c r="B37" i="1"/>
  <c r="B81" i="1"/>
  <c r="B75" i="1"/>
  <c r="B38" i="1"/>
  <c r="D51" i="1"/>
  <c r="V27" i="1"/>
  <c r="M9" i="1"/>
  <c r="M67" i="1" s="1"/>
  <c r="B79" i="1"/>
  <c r="B73" i="1"/>
  <c r="B72" i="1"/>
  <c r="B78" i="1"/>
  <c r="B35" i="1"/>
  <c r="B9" i="1"/>
  <c r="B68" i="1" s="1"/>
  <c r="P73" i="1"/>
  <c r="P79" i="1"/>
  <c r="Q81" i="1"/>
  <c r="Q75" i="1"/>
  <c r="O35" i="1"/>
  <c r="O78" i="1"/>
  <c r="O72" i="1"/>
  <c r="J37" i="1"/>
  <c r="J80" i="1"/>
  <c r="J74" i="1"/>
  <c r="R73" i="1"/>
  <c r="R79" i="1"/>
  <c r="S37" i="1"/>
  <c r="S74" i="1"/>
  <c r="S80" i="1"/>
  <c r="C38" i="1"/>
  <c r="C81" i="1"/>
  <c r="C75" i="1"/>
  <c r="K38" i="1"/>
  <c r="K81" i="1"/>
  <c r="K75" i="1"/>
  <c r="S38" i="1"/>
  <c r="S81" i="1"/>
  <c r="S75" i="1"/>
  <c r="R74" i="1"/>
  <c r="R80" i="1"/>
  <c r="O51" i="1"/>
  <c r="P35" i="1"/>
  <c r="AE35" i="1" s="1"/>
  <c r="P72" i="1"/>
  <c r="P78" i="1"/>
  <c r="K36" i="1"/>
  <c r="K73" i="1"/>
  <c r="K79" i="1"/>
  <c r="V43" i="1"/>
  <c r="T74" i="1"/>
  <c r="T80" i="1"/>
  <c r="V44" i="1"/>
  <c r="T75" i="1"/>
  <c r="T81" i="1"/>
  <c r="N72" i="1"/>
  <c r="N78" i="1"/>
  <c r="Q37" i="1"/>
  <c r="Q80" i="1"/>
  <c r="Q74" i="1"/>
  <c r="I73" i="1"/>
  <c r="I79" i="1"/>
  <c r="L57" i="1"/>
  <c r="J42" i="1"/>
  <c r="J73" i="1"/>
  <c r="J79" i="1"/>
  <c r="C79" i="1"/>
  <c r="C73" i="1"/>
  <c r="D38" i="1"/>
  <c r="D81" i="1"/>
  <c r="D75" i="1"/>
  <c r="D36" i="1"/>
  <c r="D79" i="1"/>
  <c r="D73" i="1"/>
  <c r="L36" i="1"/>
  <c r="L79" i="1"/>
  <c r="L73" i="1"/>
  <c r="V42" i="1"/>
  <c r="T79" i="1"/>
  <c r="T73" i="1"/>
  <c r="E74" i="1"/>
  <c r="E80" i="1"/>
  <c r="M80" i="1"/>
  <c r="M74" i="1"/>
  <c r="U74" i="1"/>
  <c r="U80" i="1"/>
  <c r="E38" i="1"/>
  <c r="E75" i="1"/>
  <c r="E81" i="1"/>
  <c r="M38" i="1"/>
  <c r="M81" i="1"/>
  <c r="M75" i="1"/>
  <c r="U38" i="1"/>
  <c r="AD38" i="1" s="1"/>
  <c r="U75" i="1"/>
  <c r="U81" i="1"/>
  <c r="I37" i="1"/>
  <c r="I74" i="1"/>
  <c r="I80" i="1"/>
  <c r="Q73" i="1"/>
  <c r="Q79" i="1"/>
  <c r="R81" i="1"/>
  <c r="R75" i="1"/>
  <c r="K37" i="1"/>
  <c r="K74" i="1"/>
  <c r="K80" i="1"/>
  <c r="D74" i="1"/>
  <c r="D80" i="1"/>
  <c r="R35" i="1"/>
  <c r="R78" i="1"/>
  <c r="R72" i="1"/>
  <c r="K35" i="1"/>
  <c r="K78" i="1"/>
  <c r="K72" i="1"/>
  <c r="S35" i="1"/>
  <c r="S78" i="1"/>
  <c r="S72" i="1"/>
  <c r="E36" i="1"/>
  <c r="E79" i="1"/>
  <c r="E73" i="1"/>
  <c r="M36" i="1"/>
  <c r="M79" i="1"/>
  <c r="M73" i="1"/>
  <c r="U36" i="1"/>
  <c r="AD36" i="1" s="1"/>
  <c r="U79" i="1"/>
  <c r="U73" i="1"/>
  <c r="F74" i="1"/>
  <c r="F80" i="1"/>
  <c r="N80" i="1"/>
  <c r="N74" i="1"/>
  <c r="F75" i="1"/>
  <c r="F81" i="1"/>
  <c r="N75" i="1"/>
  <c r="N81" i="1"/>
  <c r="I75" i="1"/>
  <c r="I81" i="1"/>
  <c r="H35" i="1"/>
  <c r="H72" i="1"/>
  <c r="H78" i="1"/>
  <c r="I35" i="1"/>
  <c r="I78" i="1"/>
  <c r="I72" i="1"/>
  <c r="L74" i="1"/>
  <c r="L80" i="1"/>
  <c r="J35" i="1"/>
  <c r="J78" i="1"/>
  <c r="J72" i="1"/>
  <c r="D35" i="1"/>
  <c r="D78" i="1"/>
  <c r="D72" i="1"/>
  <c r="V41" i="1"/>
  <c r="T72" i="1"/>
  <c r="T78" i="1"/>
  <c r="F36" i="1"/>
  <c r="F79" i="1"/>
  <c r="F73" i="1"/>
  <c r="N36" i="1"/>
  <c r="N79" i="1"/>
  <c r="N73" i="1"/>
  <c r="G37" i="1"/>
  <c r="G80" i="1"/>
  <c r="G74" i="1"/>
  <c r="O37" i="1"/>
  <c r="O80" i="1"/>
  <c r="O74" i="1"/>
  <c r="G38" i="1"/>
  <c r="G75" i="1"/>
  <c r="G81" i="1"/>
  <c r="O75" i="1"/>
  <c r="O81" i="1"/>
  <c r="F72" i="1"/>
  <c r="F78" i="1"/>
  <c r="H36" i="1"/>
  <c r="H73" i="1"/>
  <c r="H79" i="1"/>
  <c r="J81" i="1"/>
  <c r="J75" i="1"/>
  <c r="D57" i="1"/>
  <c r="C43" i="1"/>
  <c r="C74" i="1"/>
  <c r="C80" i="1"/>
  <c r="Q35" i="1"/>
  <c r="Q78" i="1"/>
  <c r="Q72" i="1"/>
  <c r="S36" i="1"/>
  <c r="S73" i="1"/>
  <c r="S79" i="1"/>
  <c r="L38" i="1"/>
  <c r="L81" i="1"/>
  <c r="L75" i="1"/>
  <c r="C35" i="1"/>
  <c r="C78" i="1"/>
  <c r="C72" i="1"/>
  <c r="L35" i="1"/>
  <c r="L72" i="1"/>
  <c r="L78" i="1"/>
  <c r="E35" i="1"/>
  <c r="E72" i="1"/>
  <c r="E78" i="1"/>
  <c r="M72" i="1"/>
  <c r="M78" i="1"/>
  <c r="U72" i="1"/>
  <c r="U78" i="1"/>
  <c r="G79" i="1"/>
  <c r="G73" i="1"/>
  <c r="O79" i="1"/>
  <c r="O73" i="1"/>
  <c r="H37" i="1"/>
  <c r="H80" i="1"/>
  <c r="H74" i="1"/>
  <c r="P37" i="1"/>
  <c r="AE37" i="1" s="1"/>
  <c r="P80" i="1"/>
  <c r="P74" i="1"/>
  <c r="H75" i="1"/>
  <c r="H81" i="1"/>
  <c r="P81" i="1"/>
  <c r="P75" i="1"/>
  <c r="M51" i="1"/>
  <c r="R68" i="1"/>
  <c r="R82" i="1"/>
  <c r="R65" i="1"/>
  <c r="R76" i="1"/>
  <c r="R66" i="1"/>
  <c r="R67" i="1"/>
  <c r="V45" i="1"/>
  <c r="T67" i="1"/>
  <c r="T68" i="1"/>
  <c r="T82" i="1"/>
  <c r="T65" i="1"/>
  <c r="T76" i="1"/>
  <c r="T66" i="1"/>
  <c r="I57" i="1"/>
  <c r="O41" i="1"/>
  <c r="K51" i="1"/>
  <c r="K9" i="1"/>
  <c r="K67" i="1" s="1"/>
  <c r="D42" i="1"/>
  <c r="L43" i="1"/>
  <c r="C44" i="1"/>
  <c r="F43" i="1"/>
  <c r="N43" i="1"/>
  <c r="F44" i="1"/>
  <c r="N44" i="1"/>
  <c r="K44" i="1"/>
  <c r="D43" i="1"/>
  <c r="J57" i="1"/>
  <c r="D41" i="1"/>
  <c r="M57" i="1"/>
  <c r="M41" i="1"/>
  <c r="N57" i="1"/>
  <c r="C42" i="1"/>
  <c r="U41" i="1"/>
  <c r="H44" i="1"/>
  <c r="F57" i="1"/>
  <c r="I44" i="1"/>
  <c r="Q44" i="1"/>
  <c r="J51" i="1"/>
  <c r="O9" i="1"/>
  <c r="M35" i="1"/>
  <c r="G43" i="1"/>
  <c r="O44" i="1"/>
  <c r="E41" i="1"/>
  <c r="O42" i="1"/>
  <c r="P44" i="1"/>
  <c r="I51" i="1"/>
  <c r="F38" i="1"/>
  <c r="F41" i="1"/>
  <c r="N41" i="1"/>
  <c r="H42" i="1"/>
  <c r="P42" i="1"/>
  <c r="I42" i="1"/>
  <c r="J43" i="1"/>
  <c r="J44" i="1"/>
  <c r="N38" i="1"/>
  <c r="H43" i="1"/>
  <c r="L41" i="1"/>
  <c r="G44" i="1"/>
  <c r="E57" i="1"/>
  <c r="L44" i="1"/>
  <c r="G42" i="1"/>
  <c r="D9" i="1"/>
  <c r="D65" i="1" s="1"/>
  <c r="L9" i="1"/>
  <c r="L65" i="1" s="1"/>
  <c r="G36" i="1"/>
  <c r="O38" i="1"/>
  <c r="O43" i="1"/>
  <c r="E9" i="1"/>
  <c r="E66" i="1" s="1"/>
  <c r="E43" i="1"/>
  <c r="M43" i="1"/>
  <c r="H9" i="1"/>
  <c r="H66" i="1" s="1"/>
  <c r="N51" i="1"/>
  <c r="C57" i="1"/>
  <c r="K57" i="1"/>
  <c r="O36" i="1"/>
  <c r="D44" i="1"/>
  <c r="L51" i="1"/>
  <c r="Q9" i="1"/>
  <c r="R43" i="1"/>
  <c r="Q42" i="1"/>
  <c r="P9" i="1"/>
  <c r="AE9" i="1" s="1"/>
  <c r="U9" i="1"/>
  <c r="AD9" i="1" s="1"/>
  <c r="S44" i="1"/>
  <c r="Y57" i="1"/>
  <c r="U43" i="1"/>
  <c r="Y44" i="1"/>
  <c r="T35" i="1"/>
  <c r="T44" i="1"/>
  <c r="S57" i="1"/>
  <c r="Y43" i="1"/>
  <c r="Y41" i="1"/>
  <c r="S51" i="1"/>
  <c r="Y51" i="1"/>
  <c r="P36" i="1"/>
  <c r="AE36" i="1" s="1"/>
  <c r="T51" i="1"/>
  <c r="P43" i="1"/>
  <c r="R44" i="1"/>
  <c r="R42" i="1"/>
  <c r="U35" i="1"/>
  <c r="AD35" i="1" s="1"/>
  <c r="R37" i="1"/>
  <c r="Q51" i="1"/>
  <c r="P41" i="1"/>
  <c r="N9" i="1"/>
  <c r="T42" i="1"/>
  <c r="P57" i="1"/>
  <c r="F35" i="1"/>
  <c r="N35" i="1"/>
  <c r="I36" i="1"/>
  <c r="Q36" i="1"/>
  <c r="D37" i="1"/>
  <c r="L37" i="1"/>
  <c r="T37" i="1"/>
  <c r="H38" i="1"/>
  <c r="P38" i="1"/>
  <c r="AE38" i="1" s="1"/>
  <c r="I41" i="1"/>
  <c r="Q41" i="1"/>
  <c r="E42" i="1"/>
  <c r="M42" i="1"/>
  <c r="U42" i="1"/>
  <c r="I43" i="1"/>
  <c r="Q43" i="1"/>
  <c r="E44" i="1"/>
  <c r="M44" i="1"/>
  <c r="U44" i="1"/>
  <c r="Q57" i="1"/>
  <c r="G57" i="1"/>
  <c r="F9" i="1"/>
  <c r="F67" i="1" s="1"/>
  <c r="J36" i="1"/>
  <c r="R36" i="1"/>
  <c r="E37" i="1"/>
  <c r="M37" i="1"/>
  <c r="U37" i="1"/>
  <c r="AD37" i="1" s="1"/>
  <c r="I38" i="1"/>
  <c r="Q38" i="1"/>
  <c r="J41" i="1"/>
  <c r="R41" i="1"/>
  <c r="F42" i="1"/>
  <c r="N42" i="1"/>
  <c r="Y42" i="1"/>
  <c r="K42" i="1"/>
  <c r="O57" i="1"/>
  <c r="C37" i="1"/>
  <c r="L42" i="1"/>
  <c r="I9" i="1"/>
  <c r="I65" i="1" s="1"/>
  <c r="C36" i="1"/>
  <c r="F37" i="1"/>
  <c r="N37" i="1"/>
  <c r="J38" i="1"/>
  <c r="R38" i="1"/>
  <c r="C41" i="1"/>
  <c r="K41" i="1"/>
  <c r="S41" i="1"/>
  <c r="K43" i="1"/>
  <c r="S43" i="1"/>
  <c r="S42" i="1"/>
  <c r="J9" i="1"/>
  <c r="J68" i="1" s="1"/>
  <c r="T36" i="1"/>
  <c r="T41" i="1"/>
  <c r="T43" i="1"/>
  <c r="P51" i="1"/>
  <c r="T38" i="1"/>
  <c r="I67" i="1" l="1"/>
  <c r="H67" i="1"/>
  <c r="D68" i="1"/>
  <c r="E67" i="1"/>
  <c r="F66" i="1"/>
  <c r="F65" i="1"/>
  <c r="D67" i="1"/>
  <c r="L67" i="1"/>
  <c r="I68" i="1"/>
  <c r="K65" i="1"/>
  <c r="D66" i="1"/>
  <c r="B67" i="1"/>
  <c r="J66" i="1"/>
  <c r="H65" i="1"/>
  <c r="I66" i="1"/>
  <c r="H68" i="1"/>
  <c r="F68" i="1"/>
  <c r="B65" i="1"/>
  <c r="E65" i="1"/>
  <c r="B66" i="1"/>
  <c r="L66" i="1"/>
  <c r="K68" i="1"/>
  <c r="G72" i="1"/>
  <c r="G35" i="1"/>
  <c r="AC9" i="1"/>
  <c r="C82" i="1"/>
  <c r="C45" i="1"/>
  <c r="C76" i="1"/>
  <c r="M65" i="1"/>
  <c r="M68" i="1"/>
  <c r="AA9" i="1"/>
  <c r="AA8" i="1"/>
  <c r="AA6" i="1"/>
  <c r="AA5" i="1"/>
  <c r="AA7" i="1"/>
  <c r="H51" i="1"/>
  <c r="S65" i="1"/>
  <c r="M76" i="1"/>
  <c r="S68" i="1"/>
  <c r="S82" i="1"/>
  <c r="S45" i="1"/>
  <c r="B76" i="1"/>
  <c r="S67" i="1"/>
  <c r="G78" i="1"/>
  <c r="G41" i="1"/>
  <c r="S66" i="1"/>
  <c r="G9" i="1"/>
  <c r="G65" i="1" s="1"/>
  <c r="T45" i="1"/>
  <c r="H41" i="1"/>
  <c r="B82" i="1"/>
  <c r="M66" i="1"/>
  <c r="M82" i="1"/>
  <c r="G39" i="1"/>
  <c r="S39" i="1"/>
  <c r="H39" i="1"/>
  <c r="L39" i="1"/>
  <c r="K39" i="1"/>
  <c r="D39" i="1"/>
  <c r="O39" i="1"/>
  <c r="B39" i="1"/>
  <c r="E39" i="1"/>
  <c r="P65" i="1"/>
  <c r="P76" i="1"/>
  <c r="P66" i="1"/>
  <c r="P82" i="1"/>
  <c r="P68" i="1"/>
  <c r="P67" i="1"/>
  <c r="L45" i="1"/>
  <c r="L82" i="1"/>
  <c r="L76" i="1"/>
  <c r="U45" i="1"/>
  <c r="U67" i="1"/>
  <c r="U66" i="1"/>
  <c r="U68" i="1"/>
  <c r="U82" i="1"/>
  <c r="U65" i="1"/>
  <c r="U76" i="1"/>
  <c r="Y66" i="1"/>
  <c r="Y76" i="1"/>
  <c r="Y67" i="1"/>
  <c r="Y82" i="1"/>
  <c r="Y68" i="1"/>
  <c r="Y65" i="1"/>
  <c r="Q82" i="1"/>
  <c r="Q65" i="1"/>
  <c r="Q76" i="1"/>
  <c r="Q66" i="1"/>
  <c r="Q67" i="1"/>
  <c r="Q68" i="1"/>
  <c r="H76" i="1"/>
  <c r="H82" i="1"/>
  <c r="D45" i="1"/>
  <c r="D82" i="1"/>
  <c r="D76" i="1"/>
  <c r="K82" i="1"/>
  <c r="K76" i="1"/>
  <c r="O66" i="1"/>
  <c r="O67" i="1"/>
  <c r="O65" i="1"/>
  <c r="O76" i="1"/>
  <c r="O68" i="1"/>
  <c r="O82" i="1"/>
  <c r="I82" i="1"/>
  <c r="I76" i="1"/>
  <c r="F82" i="1"/>
  <c r="F76" i="1"/>
  <c r="J82" i="1"/>
  <c r="J76" i="1"/>
  <c r="N45" i="1"/>
  <c r="N66" i="1"/>
  <c r="N67" i="1"/>
  <c r="N65" i="1"/>
  <c r="N76" i="1"/>
  <c r="N68" i="1"/>
  <c r="N82" i="1"/>
  <c r="E82" i="1"/>
  <c r="E76" i="1"/>
  <c r="Y45" i="1"/>
  <c r="O45" i="1"/>
  <c r="Q45" i="1"/>
  <c r="F45" i="1"/>
  <c r="K45" i="1"/>
  <c r="I39" i="1"/>
  <c r="C39" i="1"/>
  <c r="P45" i="1"/>
  <c r="N39" i="1"/>
  <c r="R45" i="1"/>
  <c r="M39" i="1"/>
  <c r="I45" i="1"/>
  <c r="F39" i="1"/>
  <c r="E45" i="1"/>
  <c r="J39" i="1"/>
  <c r="M45" i="1"/>
  <c r="U39" i="1"/>
  <c r="AD39" i="1" s="1"/>
  <c r="Q39" i="1"/>
  <c r="P39" i="1"/>
  <c r="AE39" i="1" s="1"/>
  <c r="R39" i="1"/>
  <c r="T39" i="1"/>
  <c r="J45" i="1"/>
  <c r="G76" i="1" l="1"/>
  <c r="G66" i="1"/>
  <c r="G68" i="1"/>
  <c r="G67" i="1"/>
  <c r="G82" i="1"/>
  <c r="H45" i="1"/>
  <c r="G45" i="1"/>
</calcChain>
</file>

<file path=xl/sharedStrings.xml><?xml version="1.0" encoding="utf-8"?>
<sst xmlns="http://schemas.openxmlformats.org/spreadsheetml/2006/main" count="113" uniqueCount="56">
  <si>
    <t>Anschutz</t>
  </si>
  <si>
    <t>Denver</t>
  </si>
  <si>
    <t>Colorado Springs</t>
  </si>
  <si>
    <t>Boulder</t>
  </si>
  <si>
    <t>FY 2002</t>
  </si>
  <si>
    <t>FY 2001</t>
  </si>
  <si>
    <t>FY 2000</t>
  </si>
  <si>
    <t>FY 2013</t>
  </si>
  <si>
    <t>FY 2012</t>
  </si>
  <si>
    <t>FY 2011</t>
  </si>
  <si>
    <t>FY 2010</t>
  </si>
  <si>
    <t>FY 2009</t>
  </si>
  <si>
    <t>FY 2008</t>
  </si>
  <si>
    <t>FY 2007</t>
  </si>
  <si>
    <t>FY 2006</t>
  </si>
  <si>
    <t>FY 2005</t>
  </si>
  <si>
    <t>FY 2004</t>
  </si>
  <si>
    <t>FY 2003</t>
  </si>
  <si>
    <t>Number of Awards</t>
  </si>
  <si>
    <t xml:space="preserve">Non-Federal Awards </t>
  </si>
  <si>
    <t xml:space="preserve">Federal Awards </t>
  </si>
  <si>
    <t>University of Colorado Research Awards (in Millions)</t>
  </si>
  <si>
    <t>CUTotal</t>
  </si>
  <si>
    <t>CU Total</t>
  </si>
  <si>
    <t>FY 2014</t>
  </si>
  <si>
    <t>FY 2015</t>
  </si>
  <si>
    <t>FY 2016</t>
  </si>
  <si>
    <t>% Change from Prior Year (Total Awards)</t>
  </si>
  <si>
    <t>% Change from Prior Year (Federal Awards)</t>
  </si>
  <si>
    <t>% Change from Prior Year (Non-Federal Awards)</t>
  </si>
  <si>
    <t>FY 2017</t>
  </si>
  <si>
    <t>FY 2018</t>
  </si>
  <si>
    <t>FY 2019</t>
  </si>
  <si>
    <t>CU Foundation Gifts Supporting Research</t>
  </si>
  <si>
    <t>FY 2020</t>
  </si>
  <si>
    <t>Total Awards (excluding CUF Gifts Supporting Research)</t>
  </si>
  <si>
    <t>Total Awards + Gifts (including CUF Gifts Supporting Research)</t>
  </si>
  <si>
    <t>No data reported</t>
  </si>
  <si>
    <t>FY 2021</t>
  </si>
  <si>
    <t>% Fed/NonFed</t>
  </si>
  <si>
    <t>% by Campus</t>
  </si>
  <si>
    <t>Campus</t>
  </si>
  <si>
    <t>FY 2022</t>
  </si>
  <si>
    <t>FY 2023</t>
  </si>
  <si>
    <t>% of Total (FY 2023)</t>
  </si>
  <si>
    <t>FY 2024</t>
  </si>
  <si>
    <t>Revision note: FY 2023 Denver gifts supporting research revised from $259k to $438k based on updated reporting (Sep 2024)</t>
  </si>
  <si>
    <t>FY 2023-24 Sponsored Research Awards</t>
  </si>
  <si>
    <t>% of Total (FY 2024)</t>
  </si>
  <si>
    <t xml:space="preserve">Source: Campus Offices of Grants &amp; Contracts, Office of Advancement. Data as of 9/13/2024. </t>
  </si>
  <si>
    <t xml:space="preserve">Federal </t>
  </si>
  <si>
    <t xml:space="preserve">Non-Federal </t>
  </si>
  <si>
    <t>Summary prepared by CU System Institutional Research (ir@cu.edu)</t>
  </si>
  <si>
    <t>5 Year 
% Change (FY 2019)</t>
  </si>
  <si>
    <t>10 Year 
% Change (FY 2014)</t>
  </si>
  <si>
    <t>1 Year 
% Change (FY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</si>
</sst>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[$$-409]#,##0.0_);\([$$-409]#,##0.0\)"/>
    <numFmt numFmtId="167" formatCode="&quot;$&quot;#,##0.0"/>
    <numFmt numFmtId="168" formatCode="&quot;$&quot;#,##0.0_);\(&quot;$&quot;#,##0.0\)"/>
    <numFmt numFmtId="169" formatCode="0.0%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4"/>
      <color theme="3" tint="0.39997558519241921"/>
      <name val="Arial"/>
      <family val="2"/>
    </font>
    <font>
      <sz val="10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20"/>
      <color theme="1"/>
      <name val="Arial"/>
      <family val="2"/>
    </font>
    <font>
      <sz val="8"/>
      <name val="Calibri"/>
      <family val="2"/>
      <scheme val="minor"/>
    </font>
    <font>
      <sz val="9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5" fillId="0" borderId="0" xfId="0" applyFont="1"/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/>
    <xf numFmtId="10" fontId="2" fillId="0" borderId="0" xfId="3" applyNumberFormat="1" applyFont="1"/>
    <xf numFmtId="10" fontId="2" fillId="0" borderId="0" xfId="3" applyNumberFormat="1" applyFont="1" applyFill="1"/>
    <xf numFmtId="166" fontId="1" fillId="0" borderId="0" xfId="0" applyNumberFormat="1" applyFont="1"/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 vertical="center" wrapText="1"/>
    </xf>
    <xf numFmtId="168" fontId="6" fillId="0" borderId="0" xfId="2" applyNumberFormat="1" applyFont="1" applyAlignment="1">
      <alignment vertical="center"/>
    </xf>
    <xf numFmtId="168" fontId="6" fillId="0" borderId="0" xfId="2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166" fontId="6" fillId="0" borderId="0" xfId="2" applyNumberFormat="1" applyFont="1" applyFill="1" applyAlignment="1">
      <alignment vertical="center"/>
    </xf>
    <xf numFmtId="167" fontId="6" fillId="0" borderId="0" xfId="0" applyNumberFormat="1" applyFont="1" applyAlignment="1">
      <alignment vertical="center"/>
    </xf>
    <xf numFmtId="166" fontId="6" fillId="0" borderId="0" xfId="2" applyNumberFormat="1" applyFont="1" applyAlignment="1">
      <alignment vertical="center"/>
    </xf>
    <xf numFmtId="166" fontId="8" fillId="0" borderId="0" xfId="0" applyNumberFormat="1" applyFont="1" applyAlignment="1">
      <alignment vertical="center"/>
    </xf>
    <xf numFmtId="167" fontId="8" fillId="0" borderId="0" xfId="0" applyNumberFormat="1" applyFont="1" applyAlignment="1">
      <alignment vertical="center"/>
    </xf>
    <xf numFmtId="166" fontId="1" fillId="0" borderId="0" xfId="2" applyNumberFormat="1" applyFont="1" applyFill="1" applyAlignment="1">
      <alignment vertical="center"/>
    </xf>
    <xf numFmtId="167" fontId="1" fillId="0" borderId="0" xfId="0" applyNumberFormat="1" applyFont="1" applyAlignment="1">
      <alignment vertical="center"/>
    </xf>
    <xf numFmtId="166" fontId="1" fillId="0" borderId="0" xfId="2" applyNumberFormat="1" applyFont="1" applyAlignment="1">
      <alignment vertical="center"/>
    </xf>
    <xf numFmtId="166" fontId="2" fillId="0" borderId="0" xfId="2" applyNumberFormat="1" applyFont="1" applyBorder="1" applyAlignment="1">
      <alignment vertical="center"/>
    </xf>
    <xf numFmtId="166" fontId="2" fillId="0" borderId="0" xfId="2" applyNumberFormat="1" applyFont="1" applyFill="1" applyBorder="1" applyAlignment="1">
      <alignment vertical="center"/>
    </xf>
    <xf numFmtId="167" fontId="2" fillId="0" borderId="0" xfId="3" applyNumberFormat="1" applyFont="1" applyAlignment="1">
      <alignment vertical="center"/>
    </xf>
    <xf numFmtId="165" fontId="1" fillId="0" borderId="0" xfId="1" applyNumberFormat="1" applyFont="1" applyFill="1" applyAlignment="1">
      <alignment horizontal="right" vertical="center"/>
    </xf>
    <xf numFmtId="165" fontId="1" fillId="0" borderId="0" xfId="1" applyNumberFormat="1" applyFont="1" applyFill="1" applyAlignment="1">
      <alignment vertical="center"/>
    </xf>
    <xf numFmtId="165" fontId="1" fillId="0" borderId="0" xfId="1" applyNumberFormat="1" applyFont="1" applyAlignment="1">
      <alignment vertical="center"/>
    </xf>
    <xf numFmtId="165" fontId="8" fillId="0" borderId="2" xfId="1" applyNumberFormat="1" applyFont="1" applyBorder="1" applyAlignment="1">
      <alignment vertical="center"/>
    </xf>
    <xf numFmtId="0" fontId="6" fillId="0" borderId="0" xfId="0" applyFont="1" applyAlignment="1">
      <alignment horizontal="left" vertical="center" indent="3"/>
    </xf>
    <xf numFmtId="0" fontId="2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3"/>
    </xf>
    <xf numFmtId="0" fontId="2" fillId="0" borderId="2" xfId="0" applyFont="1" applyBorder="1" applyAlignment="1">
      <alignment horizontal="left" vertical="center" indent="3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9" fontId="6" fillId="0" borderId="0" xfId="3" applyFont="1" applyAlignment="1">
      <alignment vertical="center"/>
    </xf>
    <xf numFmtId="9" fontId="6" fillId="0" borderId="0" xfId="3" applyFont="1" applyFill="1" applyAlignment="1">
      <alignment vertical="center"/>
    </xf>
    <xf numFmtId="9" fontId="2" fillId="0" borderId="0" xfId="3" applyFont="1" applyBorder="1" applyAlignment="1">
      <alignment vertical="center"/>
    </xf>
    <xf numFmtId="169" fontId="6" fillId="0" borderId="0" xfId="3" applyNumberFormat="1" applyFont="1" applyAlignment="1">
      <alignment vertical="center"/>
    </xf>
    <xf numFmtId="169" fontId="8" fillId="0" borderId="0" xfId="3" applyNumberFormat="1" applyFont="1" applyAlignment="1">
      <alignment vertical="center"/>
    </xf>
    <xf numFmtId="9" fontId="2" fillId="0" borderId="2" xfId="3" applyFont="1" applyBorder="1" applyAlignment="1">
      <alignment vertical="center"/>
    </xf>
    <xf numFmtId="169" fontId="8" fillId="0" borderId="2" xfId="3" applyNumberFormat="1" applyFont="1" applyBorder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3" fontId="12" fillId="0" borderId="0" xfId="0" applyNumberFormat="1" applyFont="1"/>
    <xf numFmtId="0" fontId="12" fillId="0" borderId="0" xfId="0" applyFont="1"/>
    <xf numFmtId="168" fontId="8" fillId="0" borderId="0" xfId="2" applyNumberFormat="1" applyFont="1" applyAlignment="1">
      <alignment vertical="center"/>
    </xf>
    <xf numFmtId="0" fontId="13" fillId="0" borderId="0" xfId="0" applyFont="1"/>
    <xf numFmtId="165" fontId="6" fillId="0" borderId="0" xfId="1" applyNumberFormat="1" applyFont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right" vertical="center" wrapText="1"/>
    </xf>
    <xf numFmtId="167" fontId="8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9" fontId="2" fillId="0" borderId="0" xfId="3" applyFont="1"/>
    <xf numFmtId="9" fontId="8" fillId="0" borderId="0" xfId="3" applyFont="1"/>
    <xf numFmtId="0" fontId="8" fillId="0" borderId="0" xfId="0" applyFont="1"/>
    <xf numFmtId="169" fontId="8" fillId="0" borderId="0" xfId="3" applyNumberFormat="1" applyFont="1" applyBorder="1" applyAlignment="1">
      <alignment vertical="center"/>
    </xf>
    <xf numFmtId="9" fontId="2" fillId="3" borderId="0" xfId="3" applyFont="1" applyFill="1" applyBorder="1" applyAlignment="1">
      <alignment horizontal="right" vertical="center" wrapText="1"/>
    </xf>
    <xf numFmtId="9" fontId="2" fillId="3" borderId="0" xfId="3" applyFont="1" applyFill="1" applyBorder="1" applyAlignment="1">
      <alignment horizontal="center" vertical="center"/>
    </xf>
    <xf numFmtId="9" fontId="2" fillId="3" borderId="3" xfId="3" applyFont="1" applyFill="1" applyBorder="1" applyAlignment="1">
      <alignment horizontal="right" vertical="center" wrapText="1"/>
    </xf>
    <xf numFmtId="9" fontId="6" fillId="3" borderId="0" xfId="3" applyFont="1" applyFill="1" applyAlignment="1">
      <alignment vertical="center"/>
    </xf>
    <xf numFmtId="9" fontId="8" fillId="3" borderId="0" xfId="3" applyFont="1" applyFill="1" applyAlignment="1">
      <alignment vertical="center"/>
    </xf>
    <xf numFmtId="9" fontId="8" fillId="3" borderId="2" xfId="3" applyFont="1" applyFill="1" applyBorder="1" applyAlignment="1">
      <alignment vertical="center"/>
    </xf>
    <xf numFmtId="9" fontId="6" fillId="3" borderId="0" xfId="3" applyFont="1" applyFill="1" applyAlignment="1">
      <alignment horizontal="right" vertical="center"/>
    </xf>
    <xf numFmtId="9" fontId="8" fillId="3" borderId="0" xfId="3" applyFont="1" applyFill="1" applyAlignment="1">
      <alignment horizontal="right" vertical="center"/>
    </xf>
    <xf numFmtId="5" fontId="6" fillId="0" borderId="0" xfId="0" applyNumberFormat="1" applyFont="1" applyAlignment="1">
      <alignment horizontal="left" vertical="center" indent="3"/>
    </xf>
    <xf numFmtId="0" fontId="15" fillId="0" borderId="0" xfId="0" applyFont="1"/>
    <xf numFmtId="0" fontId="7" fillId="2" borderId="1" xfId="0" applyFont="1" applyFill="1" applyBorder="1" applyAlignment="1">
      <alignment horizontal="center" vertical="center" wrapText="1"/>
    </xf>
    <xf numFmtId="166" fontId="1" fillId="0" borderId="0" xfId="2" applyNumberFormat="1" applyFont="1" applyFill="1" applyAlignment="1">
      <alignment horizontal="center" vertical="center"/>
    </xf>
    <xf numFmtId="0" fontId="16" fillId="0" borderId="0" xfId="0" applyFont="1" applyFill="1"/>
    <xf numFmtId="164" fontId="16" fillId="0" borderId="0" xfId="0" applyNumberFormat="1" applyFont="1" applyFill="1"/>
    <xf numFmtId="0" fontId="17" fillId="0" borderId="0" xfId="0" applyFont="1" applyFill="1"/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 wrapText="1"/>
    </xf>
    <xf numFmtId="0" fontId="17" fillId="0" borderId="0" xfId="0" applyFont="1" applyFill="1" applyAlignment="1">
      <alignment horizontal="left" vertical="center" indent="3"/>
    </xf>
    <xf numFmtId="9" fontId="17" fillId="0" borderId="0" xfId="3" applyFont="1" applyFill="1" applyAlignment="1">
      <alignment vertical="center"/>
    </xf>
    <xf numFmtId="0" fontId="7" fillId="0" borderId="0" xfId="0" applyFont="1" applyFill="1" applyAlignment="1">
      <alignment horizontal="left" vertical="center" indent="3"/>
    </xf>
    <xf numFmtId="9" fontId="7" fillId="0" borderId="0" xfId="3" applyFont="1" applyFill="1" applyBorder="1" applyAlignment="1">
      <alignment horizontal="center" vertical="center"/>
    </xf>
    <xf numFmtId="9" fontId="7" fillId="0" borderId="0" xfId="3" applyFont="1" applyFill="1" applyBorder="1" applyAlignment="1">
      <alignment horizontal="right" vertical="center" wrapText="1"/>
    </xf>
  </cellXfs>
  <cellStyles count="5">
    <cellStyle name="Comma" xfId="1" builtinId="3"/>
    <cellStyle name="Currency" xfId="2" builtinId="4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2" defaultPivotStyle="PivotStyleLight16"/>
  <colors>
    <mruColors>
      <color rgb="FF565A5C"/>
      <color rgb="FF4B92DB"/>
      <color rgb="FFA2A4A3"/>
      <color rgb="FFCFB8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11" Type="http://schemas.openxmlformats.org/officeDocument/2006/relationships/calcChain" Target="calcChain.xml"/><Relationship Id="rId5" Type="http://schemas.openxmlformats.org/officeDocument/2006/relationships/chartsheet" Target="chartsheets/sheet4.xml"/><Relationship Id="rId10" Type="http://schemas.microsoft.com/office/2017/10/relationships/person" Target="persons/person.xml"/><Relationship Id="rId4" Type="http://schemas.openxmlformats.org/officeDocument/2006/relationships/chartsheet" Target="chart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FY 2023-24 University of Colorado Research Awards+Gifts (in Millions)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'historical trend'!$A$1</c:f>
              <c:strCache>
                <c:ptCount val="1"/>
                <c:pt idx="0">
                  <c:v>University of Colorado Research Awards (in Millions)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CFB87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B4D-4A81-B0CB-1B7C952A37B4}"/>
              </c:ext>
            </c:extLst>
          </c:dPt>
          <c:dPt>
            <c:idx val="1"/>
            <c:bubble3D val="0"/>
            <c:spPr>
              <a:solidFill>
                <a:srgbClr val="4B92DB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B4D-4A81-B0CB-1B7C952A37B4}"/>
              </c:ext>
            </c:extLst>
          </c:dPt>
          <c:dPt>
            <c:idx val="2"/>
            <c:bubble3D val="0"/>
            <c:spPr>
              <a:solidFill>
                <a:srgbClr val="A2A4A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B4D-4A81-B0CB-1B7C952A37B4}"/>
              </c:ext>
            </c:extLst>
          </c:dPt>
          <c:dPt>
            <c:idx val="3"/>
            <c:bubble3D val="0"/>
            <c:spPr>
              <a:solidFill>
                <a:srgbClr val="565A5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B4D-4A81-B0CB-1B7C952A37B4}"/>
              </c:ext>
            </c:extLst>
          </c:dPt>
          <c:dLbls>
            <c:dLbl>
              <c:idx val="0"/>
              <c:layout>
                <c:manualLayout>
                  <c:x val="9.4949265957139969E-2"/>
                  <c:y val="0.2067220190517032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4D-4A81-B0CB-1B7C952A37B4}"/>
                </c:ext>
              </c:extLst>
            </c:dLbl>
            <c:dLbl>
              <c:idx val="1"/>
              <c:layout>
                <c:manualLayout>
                  <c:x val="1.4302673704248507E-2"/>
                  <c:y val="-5.8077596578793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4D-4A81-B0CB-1B7C952A37B4}"/>
                </c:ext>
              </c:extLst>
            </c:dLbl>
            <c:dLbl>
              <c:idx val="2"/>
              <c:layout>
                <c:manualLayout>
                  <c:x val="7.1544460788555281E-2"/>
                  <c:y val="6.73491607800159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4D-4A81-B0CB-1B7C952A37B4}"/>
                </c:ext>
              </c:extLst>
            </c:dLbl>
            <c:dLbl>
              <c:idx val="3"/>
              <c:layout>
                <c:manualLayout>
                  <c:x val="-0.11017359875219566"/>
                  <c:y val="-0.239161698110953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4D-4A81-B0CB-1B7C952A37B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'historical trend'!$A$35:$A$38</c:f>
              <c:strCache>
                <c:ptCount val="4"/>
                <c:pt idx="0">
                  <c:v>Boulder</c:v>
                </c:pt>
                <c:pt idx="1">
                  <c:v>Colorado Springs</c:v>
                </c:pt>
                <c:pt idx="2">
                  <c:v>Denver</c:v>
                </c:pt>
                <c:pt idx="3">
                  <c:v>Anschutz</c:v>
                </c:pt>
              </c:strCache>
            </c:strRef>
          </c:cat>
          <c:val>
            <c:numRef>
              <c:f>'historical trend'!$Z$35:$Z$38</c:f>
              <c:numCache>
                <c:formatCode>"$"#,##0.0_);\("$"#,##0.0\)</c:formatCode>
                <c:ptCount val="4"/>
                <c:pt idx="0">
                  <c:v>742.21580300000005</c:v>
                </c:pt>
                <c:pt idx="1">
                  <c:v>19.294279700000001</c:v>
                </c:pt>
                <c:pt idx="2">
                  <c:v>31.658714</c:v>
                </c:pt>
                <c:pt idx="3">
                  <c:v>910.04545600000006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B4D-4A81-B0CB-1B7C952A37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50"/>
      </c:pieChart>
    </c:plotArea>
    <c:plotVisOnly val="1"/>
    <c:dispBlanksAs val="gap"/>
    <c:showDLblsOverMax val="0"/>
  </c:chart>
  <c:txPr>
    <a:bodyPr rot="300000"/>
    <a:lstStyle/>
    <a:p>
      <a:pPr>
        <a:defRPr sz="1400">
          <a:latin typeface="HelveticaNeueLT Std" pitchFamily="34" charset="0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FY 2023-24 University of Colorado Research Awards (in Millions)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'historical trend'!$A$1</c:f>
              <c:strCache>
                <c:ptCount val="1"/>
                <c:pt idx="0">
                  <c:v>University of Colorado Research Awards (in Millions)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CFB87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8FF-40C0-A384-2EE49A6BF27C}"/>
              </c:ext>
            </c:extLst>
          </c:dPt>
          <c:dPt>
            <c:idx val="1"/>
            <c:bubble3D val="0"/>
            <c:spPr>
              <a:solidFill>
                <a:srgbClr val="4B92DB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8FF-40C0-A384-2EE49A6BF27C}"/>
              </c:ext>
            </c:extLst>
          </c:dPt>
          <c:dPt>
            <c:idx val="2"/>
            <c:bubble3D val="0"/>
            <c:spPr>
              <a:solidFill>
                <a:srgbClr val="A2A4A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8FF-40C0-A384-2EE49A6BF27C}"/>
              </c:ext>
            </c:extLst>
          </c:dPt>
          <c:dPt>
            <c:idx val="3"/>
            <c:bubble3D val="0"/>
            <c:spPr>
              <a:solidFill>
                <a:srgbClr val="565A5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8FF-40C0-A384-2EE49A6BF27C}"/>
              </c:ext>
            </c:extLst>
          </c:dPt>
          <c:dLbls>
            <c:dLbl>
              <c:idx val="0"/>
              <c:layout>
                <c:manualLayout>
                  <c:x val="9.4949265957139969E-2"/>
                  <c:y val="0.2067220190517032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FF-40C0-A384-2EE49A6BF27C}"/>
                </c:ext>
              </c:extLst>
            </c:dLbl>
            <c:dLbl>
              <c:idx val="1"/>
              <c:layout>
                <c:manualLayout>
                  <c:x val="1.4302673704248507E-2"/>
                  <c:y val="-5.8077596578793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FF-40C0-A384-2EE49A6BF27C}"/>
                </c:ext>
              </c:extLst>
            </c:dLbl>
            <c:dLbl>
              <c:idx val="2"/>
              <c:layout>
                <c:manualLayout>
                  <c:x val="7.1544460788555281E-2"/>
                  <c:y val="6.73491607800159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FF-40C0-A384-2EE49A6BF27C}"/>
                </c:ext>
              </c:extLst>
            </c:dLbl>
            <c:dLbl>
              <c:idx val="3"/>
              <c:layout>
                <c:manualLayout>
                  <c:x val="-0.11017359875219566"/>
                  <c:y val="-0.239161698110953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FF-40C0-A384-2EE49A6BF2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'historical trend'!$A$5:$A$8</c:f>
              <c:strCache>
                <c:ptCount val="4"/>
                <c:pt idx="0">
                  <c:v>Boulder</c:v>
                </c:pt>
                <c:pt idx="1">
                  <c:v>Colorado Springs</c:v>
                </c:pt>
                <c:pt idx="2">
                  <c:v>Denver</c:v>
                </c:pt>
                <c:pt idx="3">
                  <c:v>Anschutz</c:v>
                </c:pt>
              </c:strCache>
            </c:strRef>
          </c:cat>
          <c:val>
            <c:numRef>
              <c:f>'historical trend'!$Z$5:$Z$8</c:f>
              <c:numCache>
                <c:formatCode>"$"#,##0.0_);\("$"#,##0.0\)</c:formatCode>
                <c:ptCount val="4"/>
                <c:pt idx="0">
                  <c:v>715.363113</c:v>
                </c:pt>
                <c:pt idx="1">
                  <c:v>18.976388</c:v>
                </c:pt>
                <c:pt idx="2">
                  <c:v>31.309331</c:v>
                </c:pt>
                <c:pt idx="3">
                  <c:v>756.81114200000002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FF-40C0-A384-2EE49A6BF2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50"/>
      </c:pieChart>
    </c:plotArea>
    <c:plotVisOnly val="1"/>
    <c:dispBlanksAs val="gap"/>
    <c:showDLblsOverMax val="0"/>
  </c:chart>
  <c:txPr>
    <a:bodyPr rot="300000"/>
    <a:lstStyle/>
    <a:p>
      <a:pPr>
        <a:defRPr sz="1400">
          <a:latin typeface="HelveticaNeueLT Std" pitchFamily="34" charset="0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/>
              <a:t>University of Colorado Sponsored Research Awards (in millions)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5963889129243474E-2"/>
          <c:y val="0.14553102949877106"/>
          <c:w val="0.850693824779305"/>
          <c:h val="0.6983261661127457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'historical trend'!$A$5</c:f>
              <c:strCache>
                <c:ptCount val="1"/>
                <c:pt idx="0">
                  <c:v>Boulder</c:v>
                </c:pt>
              </c:strCache>
            </c:strRef>
          </c:tx>
          <c:spPr>
            <a:solidFill>
              <a:srgbClr val="CFB87C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'historical trend'!$P$3:$Z$3</c:f>
              <c:strCache>
                <c:ptCount val="11"/>
                <c:pt idx="0">
                  <c:v>FY 2014</c:v>
                </c:pt>
                <c:pt idx="1">
                  <c:v>FY 2015</c:v>
                </c:pt>
                <c:pt idx="2">
                  <c:v>FY 2016</c:v>
                </c:pt>
                <c:pt idx="3">
                  <c:v>FY 2017</c:v>
                </c:pt>
                <c:pt idx="4">
                  <c:v>FY 2018</c:v>
                </c:pt>
                <c:pt idx="5">
                  <c:v>FY 2019</c:v>
                </c:pt>
                <c:pt idx="6">
                  <c:v>FY 2020</c:v>
                </c:pt>
                <c:pt idx="7">
                  <c:v>FY 2021</c:v>
                </c:pt>
                <c:pt idx="8">
                  <c:v>FY 2022</c:v>
                </c:pt>
                <c:pt idx="9">
                  <c:v>FY 2023</c:v>
                </c:pt>
                <c:pt idx="10">
                  <c:v>FY 2024</c:v>
                </c:pt>
              </c:strCache>
            </c:strRef>
          </c:cat>
          <c:val>
            <c:numRef>
              <c:f>'historical trend'!$B$5:$Z$5</c:f>
              <c:numCache>
                <c:formatCode>"$"#,##0.0_);\("$"#,##0.0\)</c:formatCode>
                <c:ptCount val="11"/>
                <c:pt idx="0">
                  <c:v>412.10141199999998</c:v>
                </c:pt>
                <c:pt idx="1">
                  <c:v>425.59394299999997</c:v>
                </c:pt>
                <c:pt idx="2">
                  <c:v>436.84433899999999</c:v>
                </c:pt>
                <c:pt idx="3">
                  <c:v>507.91172400000005</c:v>
                </c:pt>
                <c:pt idx="4">
                  <c:v>511.143415</c:v>
                </c:pt>
                <c:pt idx="5">
                  <c:v>574.41244099999994</c:v>
                </c:pt>
                <c:pt idx="6">
                  <c:v>593.183359</c:v>
                </c:pt>
                <c:pt idx="7">
                  <c:v>601.75872500000003</c:v>
                </c:pt>
                <c:pt idx="8">
                  <c:v>630.08543599999996</c:v>
                </c:pt>
                <c:pt idx="9">
                  <c:v>656.366131</c:v>
                </c:pt>
                <c:pt idx="10">
                  <c:v>715.363113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E5-4A9F-A7B3-F0C650DDF697}"/>
            </c:ext>
          </c:extLst>
        </c:ser>
        <c:ser>
          <c:idx val="2"/>
          <c:order val="1"/>
          <c:tx>
            <c:strRef>
              <c:f>'historical trend'!$A$6</c:f>
              <c:strCache>
                <c:ptCount val="1"/>
                <c:pt idx="0">
                  <c:v>Colorado Springs</c:v>
                </c:pt>
              </c:strCache>
            </c:strRef>
          </c:tx>
          <c:spPr>
            <a:solidFill>
              <a:srgbClr val="4B92DB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invertIfNegative val="0"/>
          <c:cat>
            <c:strRef>
              <c:f>'historical trend'!$P$3:$Z$3</c:f>
              <c:strCache>
                <c:ptCount val="11"/>
                <c:pt idx="0">
                  <c:v>FY 2014</c:v>
                </c:pt>
                <c:pt idx="1">
                  <c:v>FY 2015</c:v>
                </c:pt>
                <c:pt idx="2">
                  <c:v>FY 2016</c:v>
                </c:pt>
                <c:pt idx="3">
                  <c:v>FY 2017</c:v>
                </c:pt>
                <c:pt idx="4">
                  <c:v>FY 2018</c:v>
                </c:pt>
                <c:pt idx="5">
                  <c:v>FY 2019</c:v>
                </c:pt>
                <c:pt idx="6">
                  <c:v>FY 2020</c:v>
                </c:pt>
                <c:pt idx="7">
                  <c:v>FY 2021</c:v>
                </c:pt>
                <c:pt idx="8">
                  <c:v>FY 2022</c:v>
                </c:pt>
                <c:pt idx="9">
                  <c:v>FY 2023</c:v>
                </c:pt>
                <c:pt idx="10">
                  <c:v>FY 2024</c:v>
                </c:pt>
              </c:strCache>
            </c:strRef>
          </c:cat>
          <c:val>
            <c:numRef>
              <c:f>'historical trend'!$B$6:$Z$6</c:f>
              <c:numCache>
                <c:formatCode>"$"#,##0.0_);\("$"#,##0.0\)</c:formatCode>
                <c:ptCount val="11"/>
                <c:pt idx="0">
                  <c:v>9.3960350000000012</c:v>
                </c:pt>
                <c:pt idx="1">
                  <c:v>10.301349999999999</c:v>
                </c:pt>
                <c:pt idx="2">
                  <c:v>7.9698684000000002</c:v>
                </c:pt>
                <c:pt idx="3">
                  <c:v>10.208772</c:v>
                </c:pt>
                <c:pt idx="4">
                  <c:v>6.9063548600000004</c:v>
                </c:pt>
                <c:pt idx="5">
                  <c:v>8.0351124700000014</c:v>
                </c:pt>
                <c:pt idx="6">
                  <c:v>12.428253999999999</c:v>
                </c:pt>
                <c:pt idx="7">
                  <c:v>15.92985</c:v>
                </c:pt>
                <c:pt idx="8">
                  <c:v>7.674671</c:v>
                </c:pt>
                <c:pt idx="9">
                  <c:v>15.843551</c:v>
                </c:pt>
                <c:pt idx="10">
                  <c:v>18.976388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E5-4A9F-A7B3-F0C650DDF697}"/>
            </c:ext>
          </c:extLst>
        </c:ser>
        <c:ser>
          <c:idx val="3"/>
          <c:order val="2"/>
          <c:tx>
            <c:strRef>
              <c:f>'historical trend'!$A$7</c:f>
              <c:strCache>
                <c:ptCount val="1"/>
                <c:pt idx="0">
                  <c:v>Denver</c:v>
                </c:pt>
              </c:strCache>
            </c:strRef>
          </c:tx>
          <c:spPr>
            <a:solidFill>
              <a:srgbClr val="A2A4A3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'historical trend'!$P$3:$Z$3</c:f>
              <c:strCache>
                <c:ptCount val="11"/>
                <c:pt idx="0">
                  <c:v>FY 2014</c:v>
                </c:pt>
                <c:pt idx="1">
                  <c:v>FY 2015</c:v>
                </c:pt>
                <c:pt idx="2">
                  <c:v>FY 2016</c:v>
                </c:pt>
                <c:pt idx="3">
                  <c:v>FY 2017</c:v>
                </c:pt>
                <c:pt idx="4">
                  <c:v>FY 2018</c:v>
                </c:pt>
                <c:pt idx="5">
                  <c:v>FY 2019</c:v>
                </c:pt>
                <c:pt idx="6">
                  <c:v>FY 2020</c:v>
                </c:pt>
                <c:pt idx="7">
                  <c:v>FY 2021</c:v>
                </c:pt>
                <c:pt idx="8">
                  <c:v>FY 2022</c:v>
                </c:pt>
                <c:pt idx="9">
                  <c:v>FY 2023</c:v>
                </c:pt>
                <c:pt idx="10">
                  <c:v>FY 2024</c:v>
                </c:pt>
              </c:strCache>
            </c:strRef>
          </c:cat>
          <c:val>
            <c:numRef>
              <c:f>'historical trend'!$B$7:$Z$7</c:f>
              <c:numCache>
                <c:formatCode>"$"#,##0.0_);\("$"#,##0.0\)</c:formatCode>
                <c:ptCount val="11"/>
                <c:pt idx="0">
                  <c:v>18.496118000000003</c:v>
                </c:pt>
                <c:pt idx="1">
                  <c:v>22.172003</c:v>
                </c:pt>
                <c:pt idx="2">
                  <c:v>24.975175</c:v>
                </c:pt>
                <c:pt idx="3">
                  <c:v>25.871780999999999</c:v>
                </c:pt>
                <c:pt idx="4">
                  <c:v>18.804839000000001</c:v>
                </c:pt>
                <c:pt idx="5">
                  <c:v>23.438124999999999</c:v>
                </c:pt>
                <c:pt idx="6">
                  <c:v>17.995629000000001</c:v>
                </c:pt>
                <c:pt idx="7">
                  <c:v>24.888128999999999</c:v>
                </c:pt>
                <c:pt idx="8">
                  <c:v>18.890278000000002</c:v>
                </c:pt>
                <c:pt idx="9">
                  <c:v>28.57714</c:v>
                </c:pt>
                <c:pt idx="10">
                  <c:v>31.309331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E5-4A9F-A7B3-F0C650DDF697}"/>
            </c:ext>
          </c:extLst>
        </c:ser>
        <c:ser>
          <c:idx val="4"/>
          <c:order val="3"/>
          <c:tx>
            <c:strRef>
              <c:f>'historical trend'!$A$8</c:f>
              <c:strCache>
                <c:ptCount val="1"/>
                <c:pt idx="0">
                  <c:v>Anschutz</c:v>
                </c:pt>
              </c:strCache>
            </c:strRef>
          </c:tx>
          <c:spPr>
            <a:solidFill>
              <a:srgbClr val="565A5C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'historical trend'!$P$3:$Z$3</c:f>
              <c:strCache>
                <c:ptCount val="11"/>
                <c:pt idx="0">
                  <c:v>FY 2014</c:v>
                </c:pt>
                <c:pt idx="1">
                  <c:v>FY 2015</c:v>
                </c:pt>
                <c:pt idx="2">
                  <c:v>FY 2016</c:v>
                </c:pt>
                <c:pt idx="3">
                  <c:v>FY 2017</c:v>
                </c:pt>
                <c:pt idx="4">
                  <c:v>FY 2018</c:v>
                </c:pt>
                <c:pt idx="5">
                  <c:v>FY 2019</c:v>
                </c:pt>
                <c:pt idx="6">
                  <c:v>FY 2020</c:v>
                </c:pt>
                <c:pt idx="7">
                  <c:v>FY 2021</c:v>
                </c:pt>
                <c:pt idx="8">
                  <c:v>FY 2022</c:v>
                </c:pt>
                <c:pt idx="9">
                  <c:v>FY 2023</c:v>
                </c:pt>
                <c:pt idx="10">
                  <c:v>FY 2024</c:v>
                </c:pt>
              </c:strCache>
            </c:strRef>
          </c:cat>
          <c:val>
            <c:numRef>
              <c:f>'historical trend'!$B$8:$Z$8</c:f>
              <c:numCache>
                <c:formatCode>"$"#,##0.0_);\("$"#,##0.0\)</c:formatCode>
                <c:ptCount val="11"/>
                <c:pt idx="0">
                  <c:v>423.31060100000002</c:v>
                </c:pt>
                <c:pt idx="1">
                  <c:v>420.27801299999999</c:v>
                </c:pt>
                <c:pt idx="2">
                  <c:v>454.14671499999997</c:v>
                </c:pt>
                <c:pt idx="3">
                  <c:v>490.33557800000005</c:v>
                </c:pt>
                <c:pt idx="4">
                  <c:v>516.24569599999995</c:v>
                </c:pt>
                <c:pt idx="5">
                  <c:v>553.51515400000005</c:v>
                </c:pt>
                <c:pt idx="6">
                  <c:v>599.03936999999996</c:v>
                </c:pt>
                <c:pt idx="7">
                  <c:v>653.650711</c:v>
                </c:pt>
                <c:pt idx="8">
                  <c:v>691.64658400000008</c:v>
                </c:pt>
                <c:pt idx="9">
                  <c:v>704.80908999999997</c:v>
                </c:pt>
                <c:pt idx="10">
                  <c:v>756.81114200000002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E5-4A9F-A7B3-F0C650DDF697}"/>
            </c:ext>
          </c:extLst>
        </c:ser>
        <c:ser>
          <c:idx val="0"/>
          <c:order val="4"/>
          <c:tx>
            <c:strRef>
              <c:f>'historical trend'!$A$9</c:f>
              <c:strCache>
                <c:ptCount val="1"/>
                <c:pt idx="0">
                  <c:v>CU Total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'historical trend'!$P$3:$Z$3</c:f>
              <c:strCache>
                <c:ptCount val="11"/>
                <c:pt idx="0">
                  <c:v>FY 2014</c:v>
                </c:pt>
                <c:pt idx="1">
                  <c:v>FY 2015</c:v>
                </c:pt>
                <c:pt idx="2">
                  <c:v>FY 2016</c:v>
                </c:pt>
                <c:pt idx="3">
                  <c:v>FY 2017</c:v>
                </c:pt>
                <c:pt idx="4">
                  <c:v>FY 2018</c:v>
                </c:pt>
                <c:pt idx="5">
                  <c:v>FY 2019</c:v>
                </c:pt>
                <c:pt idx="6">
                  <c:v>FY 2020</c:v>
                </c:pt>
                <c:pt idx="7">
                  <c:v>FY 2021</c:v>
                </c:pt>
                <c:pt idx="8">
                  <c:v>FY 2022</c:v>
                </c:pt>
                <c:pt idx="9">
                  <c:v>FY 2023</c:v>
                </c:pt>
                <c:pt idx="10">
                  <c:v>FY 2024</c:v>
                </c:pt>
              </c:strCache>
            </c:strRef>
          </c:cat>
          <c:val>
            <c:numRef>
              <c:f>'historical trend'!$B$9:$Z$9</c:f>
              <c:numCache>
                <c:formatCode>"$"#,##0.0</c:formatCode>
                <c:ptCount val="11"/>
                <c:pt idx="0">
                  <c:v>863.30416600000001</c:v>
                </c:pt>
                <c:pt idx="1">
                  <c:v>878.34530900000004</c:v>
                </c:pt>
                <c:pt idx="2">
                  <c:v>923.93609740000011</c:v>
                </c:pt>
                <c:pt idx="3">
                  <c:v>1034.327855</c:v>
                </c:pt>
                <c:pt idx="4">
                  <c:v>1053.1003048600001</c:v>
                </c:pt>
                <c:pt idx="5">
                  <c:v>1159.4008324700001</c:v>
                </c:pt>
                <c:pt idx="6">
                  <c:v>1222.646612</c:v>
                </c:pt>
                <c:pt idx="7">
                  <c:v>1296.2274150000001</c:v>
                </c:pt>
                <c:pt idx="8">
                  <c:v>1348.296969</c:v>
                </c:pt>
                <c:pt idx="9">
                  <c:v>1405.595912</c:v>
                </c:pt>
                <c:pt idx="10">
                  <c:v>1522.4599740000001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E5-4A9F-A7B3-F0C650DDF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100"/>
        <c:axId val="83602432"/>
        <c:axId val="84001920"/>
      </c:barChart>
      <c:catAx>
        <c:axId val="8360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4001920"/>
        <c:crosses val="autoZero"/>
        <c:auto val="1"/>
        <c:lblAlgn val="ctr"/>
        <c:lblOffset val="100"/>
        <c:noMultiLvlLbl val="0"/>
      </c:catAx>
      <c:valAx>
        <c:axId val="84001920"/>
        <c:scaling>
          <c:orientation val="minMax"/>
          <c:max val="16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\$#,##0_);\(\$#,##0\)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3602432"/>
        <c:crosses val="autoZero"/>
        <c:crossBetween val="between"/>
        <c:majorUnit val="200"/>
      </c:valAx>
    </c:plotArea>
    <c:legend>
      <c:legendPos val="t"/>
      <c:legendEntry>
        <c:idx val="4"/>
        <c:delete val="1"/>
      </c:legendEntry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LT Std" panose="020B0604020202020204" pitchFamily="34" charset="0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/>
              <a:t>University of Colorado Sponsored Research Awards by Funding Source </a:t>
            </a:r>
          </a:p>
          <a:p>
            <a:pPr>
              <a:defRPr sz="1400" b="1"/>
            </a:pPr>
            <a:r>
              <a:rPr lang="en-US" sz="1400" b="1"/>
              <a:t>(in millions)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8992875890513686E-2"/>
          <c:y val="0.14591841677884063"/>
          <c:w val="0.89248161483206734"/>
          <c:h val="0.6830871859625716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'historical trend'!$A$10</c:f>
              <c:strCache>
                <c:ptCount val="1"/>
                <c:pt idx="0">
                  <c:v>Federal Awards 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00D54DE-9897-4579-AD92-8C1446043C24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7E0D313-AFF5-4E08-B624-F9E5C1F38897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9A80-4995-B4E1-79B074EB499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E56A099-3865-45A6-934B-1ABAE2E0A10F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61A58CD-61DE-4813-AA6A-567BC277197A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A80-4995-B4E1-79B074EB499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043645D-FCA2-4DD8-9403-704E09AD77A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E359E11C-84DA-45F0-88BB-7DBDF983B9DB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9A80-4995-B4E1-79B074EB499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82B0547-C8A1-4CC7-95A6-2531A9CADA5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11244D1-00E3-4892-A02A-FE2C4B5BA4CA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9A80-4995-B4E1-79B074EB499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73B6091-06FC-46C2-877F-F9CF40AA468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4E5FD1E-161C-419F-8DDB-26B955CE272D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A80-4995-B4E1-79B074EB499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AFC33AC-08FF-420A-996E-F18698B8BDF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5893986-BDE7-4F1D-94CE-C3F6435AD16B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A80-4995-B4E1-79B074EB499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50B0CD0-E051-4B31-865B-C89CC45B70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55C767E-FDB6-43E6-B6D1-E385D3E69B90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A80-4995-B4E1-79B074EB499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12A74F8-3AA1-4E3B-AC2A-BA62054FFD6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B19A539-348C-48A6-B360-813C416D3759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A80-4995-B4E1-79B074EB499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F137C8B-CF51-4560-B767-62AF777871E4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884B8D4-1386-480B-A188-F33D7185DCA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A80-4995-B4E1-79B074EB499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3EE4EDF-856A-4FAE-9E8A-5F2DBF62D00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671D905-4E85-4B9B-81D2-EF881FE48F96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A80-4995-B4E1-79B074EB499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016E41EA-77B0-4F59-A9F4-A1A8315810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2FD527D-07BD-4232-B4FC-48555AFB7DAD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A80-4995-B4E1-79B074EB49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'historical trend'!$P$3:$Z$3</c:f>
              <c:strCache>
                <c:ptCount val="11"/>
                <c:pt idx="0">
                  <c:v>FY 2014</c:v>
                </c:pt>
                <c:pt idx="1">
                  <c:v>FY 2015</c:v>
                </c:pt>
                <c:pt idx="2">
                  <c:v>FY 2016</c:v>
                </c:pt>
                <c:pt idx="3">
                  <c:v>FY 2017</c:v>
                </c:pt>
                <c:pt idx="4">
                  <c:v>FY 2018</c:v>
                </c:pt>
                <c:pt idx="5">
                  <c:v>FY 2019</c:v>
                </c:pt>
                <c:pt idx="6">
                  <c:v>FY 2020</c:v>
                </c:pt>
                <c:pt idx="7">
                  <c:v>FY 2021</c:v>
                </c:pt>
                <c:pt idx="8">
                  <c:v>FY 2022</c:v>
                </c:pt>
                <c:pt idx="9">
                  <c:v>FY 2023</c:v>
                </c:pt>
                <c:pt idx="10">
                  <c:v>FY 2024</c:v>
                </c:pt>
              </c:strCache>
            </c:strRef>
          </c:cat>
          <c:val>
            <c:numRef>
              <c:f>'historical trend'!$P$15:$Z$15</c:f>
              <c:numCache>
                <c:formatCode>"$"#,##0.0</c:formatCode>
                <c:ptCount val="11"/>
                <c:pt idx="0">
                  <c:v>595.21347100000003</c:v>
                </c:pt>
                <c:pt idx="1">
                  <c:v>568.67471</c:v>
                </c:pt>
                <c:pt idx="2">
                  <c:v>606.13220840000008</c:v>
                </c:pt>
                <c:pt idx="3">
                  <c:v>637.050883</c:v>
                </c:pt>
                <c:pt idx="4">
                  <c:v>663.54659100000003</c:v>
                </c:pt>
                <c:pt idx="5">
                  <c:v>771.02699800000005</c:v>
                </c:pt>
                <c:pt idx="6">
                  <c:v>823.73964099999989</c:v>
                </c:pt>
                <c:pt idx="7">
                  <c:v>870.22148600000003</c:v>
                </c:pt>
                <c:pt idx="8">
                  <c:v>863.75323500000002</c:v>
                </c:pt>
                <c:pt idx="9">
                  <c:v>898.65464599999996</c:v>
                </c:pt>
                <c:pt idx="10">
                  <c:v>942.75255300000003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'historical trend'!$P$76:$Z$76</c15:f>
                <c15:dlblRangeCache>
                  <c:ptCount val="11"/>
                  <c:pt idx="0">
                    <c:v>69%</c:v>
                  </c:pt>
                  <c:pt idx="1">
                    <c:v>65%</c:v>
                  </c:pt>
                  <c:pt idx="2">
                    <c:v>66%</c:v>
                  </c:pt>
                  <c:pt idx="3">
                    <c:v>62%</c:v>
                  </c:pt>
                  <c:pt idx="4">
                    <c:v>63%</c:v>
                  </c:pt>
                  <c:pt idx="5">
                    <c:v>67%</c:v>
                  </c:pt>
                  <c:pt idx="6">
                    <c:v>67%</c:v>
                  </c:pt>
                  <c:pt idx="7">
                    <c:v>67%</c:v>
                  </c:pt>
                  <c:pt idx="8">
                    <c:v>64%</c:v>
                  </c:pt>
                  <c:pt idx="9">
                    <c:v>64%</c:v>
                  </c:pt>
                  <c:pt idx="10">
                    <c:v>62%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C8CF-4348-ABDB-980FD8B607C5}"/>
            </c:ext>
          </c:extLst>
        </c:ser>
        <c:ser>
          <c:idx val="6"/>
          <c:order val="1"/>
          <c:tx>
            <c:strRef>
              <c:f>'historical trend'!$A$16</c:f>
              <c:strCache>
                <c:ptCount val="1"/>
                <c:pt idx="0">
                  <c:v>Non-Federal Awards </c:v>
                </c:pt>
              </c:strCache>
            </c:strRef>
          </c:tx>
          <c:spPr>
            <a:solidFill>
              <a:srgbClr val="CFB87C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584BD09-D9FF-4996-9265-40CDF4204DA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F41C250-6404-4805-BE7E-F9253AA18F0B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A80-4995-B4E1-79B074EB499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E6320D0-A144-4B24-93A4-73C0BEF91FD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4769B92-430D-4607-90BA-2E76F0600A82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A80-4995-B4E1-79B074EB499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ACD817F-7E2C-4955-BC40-06BD30F2E3E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5B19CC5-69B9-4A3C-8032-92E1B529FBA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A80-4995-B4E1-79B074EB499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55B6026-A845-4B8C-AC7B-69E75D449E7F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45AED37-FDAD-4B04-BEA7-D85E39741623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A80-4995-B4E1-79B074EB499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DA483C8-1F00-4244-97F7-1F41E94991E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20A3C53-885F-4BB2-9160-4CF72A5005C9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9A80-4995-B4E1-79B074EB499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467443F-F214-48D7-9D44-4EF656FFE06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2082CED-10A9-4E3E-9ABB-407FEBCA41D0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9A80-4995-B4E1-79B074EB499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D3E5F93-6828-4000-B4C9-E5AD90770D5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1994B1C-6FBE-4B81-88CF-597E181A1296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9A80-4995-B4E1-79B074EB499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AACF812-AC71-4D23-9E57-EA4F03D6F92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5AB2D98-87F7-43D5-B135-75E3E062359E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9A80-4995-B4E1-79B074EB499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A85B4E33-5AC4-4BD1-88AD-F1E5BA8F191C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AFE4135-E23C-4239-A6B5-95A276FAB600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9A80-4995-B4E1-79B074EB499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E88FE9F-DBBC-479A-B98C-F8492C66BE4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0AB7B0C-8258-42A5-AA79-06BBB69887E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9A80-4995-B4E1-79B074EB499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8D92285-CD1F-4874-9830-4F1077ADC72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5AF0BA4-534F-4E3A-A68C-F4B8D6D3B690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9A80-4995-B4E1-79B074EB49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'historical trend'!$P$3:$Z$3</c:f>
              <c:strCache>
                <c:ptCount val="11"/>
                <c:pt idx="0">
                  <c:v>FY 2014</c:v>
                </c:pt>
                <c:pt idx="1">
                  <c:v>FY 2015</c:v>
                </c:pt>
                <c:pt idx="2">
                  <c:v>FY 2016</c:v>
                </c:pt>
                <c:pt idx="3">
                  <c:v>FY 2017</c:v>
                </c:pt>
                <c:pt idx="4">
                  <c:v>FY 2018</c:v>
                </c:pt>
                <c:pt idx="5">
                  <c:v>FY 2019</c:v>
                </c:pt>
                <c:pt idx="6">
                  <c:v>FY 2020</c:v>
                </c:pt>
                <c:pt idx="7">
                  <c:v>FY 2021</c:v>
                </c:pt>
                <c:pt idx="8">
                  <c:v>FY 2022</c:v>
                </c:pt>
                <c:pt idx="9">
                  <c:v>FY 2023</c:v>
                </c:pt>
                <c:pt idx="10">
                  <c:v>FY 2024</c:v>
                </c:pt>
              </c:strCache>
            </c:strRef>
          </c:cat>
          <c:val>
            <c:numRef>
              <c:f>'historical trend'!$P$21:$Z$21</c:f>
              <c:numCache>
                <c:formatCode>"$"#,##0.0</c:formatCode>
                <c:ptCount val="11"/>
                <c:pt idx="0">
                  <c:v>268.09069499999998</c:v>
                </c:pt>
                <c:pt idx="1">
                  <c:v>309.67059899999998</c:v>
                </c:pt>
                <c:pt idx="2">
                  <c:v>317.80388900000003</c:v>
                </c:pt>
                <c:pt idx="3">
                  <c:v>397.276972</c:v>
                </c:pt>
                <c:pt idx="4">
                  <c:v>389.55371386000002</c:v>
                </c:pt>
                <c:pt idx="5">
                  <c:v>388.37383447000002</c:v>
                </c:pt>
                <c:pt idx="6">
                  <c:v>398.906971</c:v>
                </c:pt>
                <c:pt idx="7">
                  <c:v>426.00592899999998</c:v>
                </c:pt>
                <c:pt idx="8">
                  <c:v>484.54373399999997</c:v>
                </c:pt>
                <c:pt idx="9">
                  <c:v>506.94126599999998</c:v>
                </c:pt>
                <c:pt idx="10">
                  <c:v>579.70742100000007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'historical trend'!$P$82:$Z$82</c15:f>
                <c15:dlblRangeCache>
                  <c:ptCount val="11"/>
                  <c:pt idx="0">
                    <c:v>31%</c:v>
                  </c:pt>
                  <c:pt idx="1">
                    <c:v>35%</c:v>
                  </c:pt>
                  <c:pt idx="2">
                    <c:v>34%</c:v>
                  </c:pt>
                  <c:pt idx="3">
                    <c:v>38%</c:v>
                  </c:pt>
                  <c:pt idx="4">
                    <c:v>37%</c:v>
                  </c:pt>
                  <c:pt idx="5">
                    <c:v>33%</c:v>
                  </c:pt>
                  <c:pt idx="6">
                    <c:v>33%</c:v>
                  </c:pt>
                  <c:pt idx="7">
                    <c:v>33%</c:v>
                  </c:pt>
                  <c:pt idx="8">
                    <c:v>36%</c:v>
                  </c:pt>
                  <c:pt idx="9">
                    <c:v>36%</c:v>
                  </c:pt>
                  <c:pt idx="10">
                    <c:v>38%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C8CF-4348-ABDB-980FD8B60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00858496"/>
        <c:axId val="112478848"/>
      </c:barChart>
      <c:catAx>
        <c:axId val="10085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12478848"/>
        <c:crosses val="autoZero"/>
        <c:auto val="1"/>
        <c:lblAlgn val="ctr"/>
        <c:lblOffset val="100"/>
        <c:noMultiLvlLbl val="0"/>
      </c:catAx>
      <c:valAx>
        <c:axId val="1124788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0858496"/>
        <c:crosses val="autoZero"/>
        <c:crossBetween val="between"/>
        <c:majorUnit val="0.2"/>
      </c:valAx>
    </c:plotArea>
    <c:legend>
      <c:legendPos val="t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LT Std" panose="020B0604020202020204" pitchFamily="34" charset="0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Boulder, $715.4M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65A5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86-4E0F-B051-656B7D7D525C}"/>
              </c:ext>
            </c:extLst>
          </c:dPt>
          <c:dPt>
            <c:idx val="1"/>
            <c:bubble3D val="0"/>
            <c:spPr>
              <a:solidFill>
                <a:srgbClr val="CFB8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86-4E0F-B051-656B7D7D525C}"/>
              </c:ext>
            </c:extLst>
          </c:dPt>
          <c:dPt>
            <c:idx val="2"/>
            <c:bubble3D val="0"/>
            <c:spPr>
              <a:solidFill>
                <a:srgbClr val="A2A4A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86-4E0F-B051-656B7D7D525C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B8CA86C-D6C5-4C7D-87D9-FBFF5DE8605A}" type="CELLRANGE">
                      <a:rPr lang="en-US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[CELLRANGE]</a:t>
                    </a:fld>
                    <a:r>
                      <a:rPr lang="en-US" baseline="0"/>
                      <a:t>
</a:t>
                    </a:r>
                    <a:fld id="{B3010E67-FE9E-427A-B4B3-0CF3E4BFD7E9}" type="CATEGORYNAME">
                      <a:rPr lang="en-US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91339926-66C1-4528-B3D9-4553B5873334}" type="PERCENTAGE">
                      <a:rPr lang="en-US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0386-4E0F-B051-656B7D7D525C}"/>
                </c:ext>
              </c:extLst>
            </c:dLbl>
            <c:dLbl>
              <c:idx val="1"/>
              <c:layout>
                <c:manualLayout>
                  <c:x val="0.21466289834961552"/>
                  <c:y val="-0.20489499841704517"/>
                </c:manualLayout>
              </c:layout>
              <c:tx>
                <c:rich>
                  <a:bodyPr/>
                  <a:lstStyle/>
                  <a:p>
                    <a:fld id="{40F51E8F-44E0-4396-8CAB-063C9213A5F4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D8187F19-8716-437F-9E6A-424283CED050}" type="CATEGORYNAME">
                      <a:rPr lang="en-US" baseline="0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507FA22F-C85D-4E57-9D8A-367317CDF904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715827123810548"/>
                      <c:h val="0.22382231258776758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386-4E0F-B051-656B7D7D525C}"/>
                </c:ext>
              </c:extLst>
            </c:dLbl>
            <c:dLbl>
              <c:idx val="2"/>
              <c:layout>
                <c:manualLayout>
                  <c:x val="2.2506667013327944E-2"/>
                  <c:y val="-7.84237337928267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346143513458198"/>
                      <c:h val="0.27657530088368332"/>
                    </c:manualLayout>
                  </c15:layout>
                  <c15:showDataLabelsRange val="1"/>
                </c:ext>
                <c:ext xmlns:c16="http://schemas.microsoft.com/office/drawing/2014/chart" uri="{C3380CC4-5D6E-409C-BE32-E72D297353CC}">
                  <c16:uniqueId val="{00000005-0386-4E0F-B051-656B7D7D52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('historical trend'!$A$71,'historical trend'!$A$77)</c:f>
              <c:strCache>
                <c:ptCount val="2"/>
                <c:pt idx="0">
                  <c:v>Federal </c:v>
                </c:pt>
                <c:pt idx="1">
                  <c:v>Non-Federal </c:v>
                </c:pt>
              </c:strCache>
            </c:strRef>
          </c:cat>
          <c:val>
            <c:numRef>
              <c:f>('historical trend'!$Z$11,'historical trend'!$Z$17)</c:f>
              <c:numCache>
                <c:formatCode>"$"#,##0.0_);\("$"#,##0.0\)</c:formatCode>
                <c:ptCount val="2"/>
                <c:pt idx="0">
                  <c:v>495.47585900000001</c:v>
                </c:pt>
                <c:pt idx="1">
                  <c:v>219.88725400000001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('historical trend'!$Z$11,'historical trend'!$Z$17)</c15:f>
                <c15:dlblRangeCache>
                  <c:ptCount val="2"/>
                  <c:pt idx="0">
                    <c:v>$495.5 </c:v>
                  </c:pt>
                  <c:pt idx="1">
                    <c:v>$219.9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0386-4E0F-B051-656B7D7D52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9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UCCS, $19.0M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65A5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E45-4234-9304-08BDCE6BCC81}"/>
              </c:ext>
            </c:extLst>
          </c:dPt>
          <c:dPt>
            <c:idx val="1"/>
            <c:bubble3D val="0"/>
            <c:spPr>
              <a:solidFill>
                <a:srgbClr val="CFB8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E45-4234-9304-08BDCE6BCC81}"/>
              </c:ext>
            </c:extLst>
          </c:dPt>
          <c:dPt>
            <c:idx val="2"/>
            <c:bubble3D val="0"/>
            <c:spPr>
              <a:solidFill>
                <a:srgbClr val="A2A4A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E45-4234-9304-08BDCE6BCC81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F73274E-5228-4A71-A809-DABD4378E695}" type="CELLRANGE">
                      <a:rPr lang="en-US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[CELLRANGE]</a:t>
                    </a:fld>
                    <a:r>
                      <a:rPr lang="en-US" baseline="0"/>
                      <a:t>
</a:t>
                    </a:r>
                    <a:fld id="{4CDA63CE-497C-4405-9C13-828E543030A9}" type="CATEGORYNAME">
                      <a:rPr lang="en-US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B88F15A7-8016-44DA-81C4-79033E189207}" type="PERCENTAGE">
                      <a:rPr lang="en-US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5E45-4234-9304-08BDCE6BCC81}"/>
                </c:ext>
              </c:extLst>
            </c:dLbl>
            <c:dLbl>
              <c:idx val="1"/>
              <c:layout>
                <c:manualLayout>
                  <c:x val="0.22878302770450901"/>
                  <c:y val="7.8133938185942858E-2"/>
                </c:manualLayout>
              </c:layout>
              <c:tx>
                <c:rich>
                  <a:bodyPr/>
                  <a:lstStyle/>
                  <a:p>
                    <a:fld id="{C68B85A4-C585-4E95-8B5C-8A35CF99B77D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C5496D2A-6DF3-45F3-815C-6D5590940F38}" type="CATEGORYNAME">
                      <a:rPr lang="en-US" baseline="0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E47A499D-D0F3-4380-BBC2-4F1CA476213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241380503283664"/>
                      <c:h val="0.211399948289055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E45-4234-9304-08BDCE6BCC81}"/>
                </c:ext>
              </c:extLst>
            </c:dLbl>
            <c:dLbl>
              <c:idx val="2"/>
              <c:layout>
                <c:manualLayout>
                  <c:x val="0.11477286493034525"/>
                  <c:y val="2.01580271216097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346153846153848"/>
                      <c:h val="0.17305555555555552"/>
                    </c:manualLayout>
                  </c15:layout>
                  <c15:showDataLabelsRange val="1"/>
                </c:ext>
                <c:ext xmlns:c16="http://schemas.microsoft.com/office/drawing/2014/chart" uri="{C3380CC4-5D6E-409C-BE32-E72D297353CC}">
                  <c16:uniqueId val="{00000005-5E45-4234-9304-08BDCE6BCC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('historical trend'!$A$71,'historical trend'!$A$77)</c:f>
              <c:strCache>
                <c:ptCount val="2"/>
                <c:pt idx="0">
                  <c:v>Federal </c:v>
                </c:pt>
                <c:pt idx="1">
                  <c:v>Non-Federal </c:v>
                </c:pt>
              </c:strCache>
            </c:strRef>
          </c:cat>
          <c:val>
            <c:numRef>
              <c:f>('historical trend'!$Z$12,'historical trend'!$Z$18)</c:f>
              <c:numCache>
                <c:formatCode>"$"#,##0.0_);\("$"#,##0.0\)</c:formatCode>
                <c:ptCount val="2"/>
                <c:pt idx="0">
                  <c:v>10.865114999999999</c:v>
                </c:pt>
                <c:pt idx="1">
                  <c:v>8.1112730000000006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('historical trend'!$Z$12,'historical trend'!$Z$18)</c15:f>
                <c15:dlblRangeCache>
                  <c:ptCount val="2"/>
                  <c:pt idx="0">
                    <c:v>$10.9 </c:v>
                  </c:pt>
                  <c:pt idx="1">
                    <c:v>$8.1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5E45-4234-9304-08BDCE6BCC8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Denver, $31.3M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CFB87C"/>
            </a:solidFill>
          </c:spPr>
          <c:dPt>
            <c:idx val="0"/>
            <c:bubble3D val="0"/>
            <c:spPr>
              <a:solidFill>
                <a:srgbClr val="565A5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4C-4024-ADA9-A9E3EE60BFD9}"/>
              </c:ext>
            </c:extLst>
          </c:dPt>
          <c:dPt>
            <c:idx val="1"/>
            <c:bubble3D val="0"/>
            <c:spPr>
              <a:solidFill>
                <a:srgbClr val="CFB8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4C-4024-ADA9-A9E3EE60BFD9}"/>
              </c:ext>
            </c:extLst>
          </c:dPt>
          <c:dPt>
            <c:idx val="2"/>
            <c:bubble3D val="0"/>
            <c:spPr>
              <a:solidFill>
                <a:srgbClr val="CFB8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4C-4024-ADA9-A9E3EE60BFD9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343B8A22-38FD-4C32-A62C-4C49138EA1FD}" type="CELLRANGE">
                      <a:rPr lang="en-US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[CELLRANGE]</a:t>
                    </a:fld>
                    <a:r>
                      <a:rPr lang="en-US" baseline="0"/>
                      <a:t>
</a:t>
                    </a:r>
                    <a:fld id="{B4365CC8-4920-45EE-9E33-1207653FC1A8}" type="CATEGORYNAME">
                      <a:rPr lang="en-US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58CE6521-3CFC-4D67-8F87-A198A31F8E0F}" type="PERCENTAGE">
                      <a:rPr lang="en-US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74C-4024-ADA9-A9E3EE60BFD9}"/>
                </c:ext>
              </c:extLst>
            </c:dLbl>
            <c:dLbl>
              <c:idx val="1"/>
              <c:layout>
                <c:manualLayout>
                  <c:x val="0.20878602595745008"/>
                  <c:y val="-0.16555763635362269"/>
                </c:manualLayout>
              </c:layout>
              <c:tx>
                <c:rich>
                  <a:bodyPr/>
                  <a:lstStyle/>
                  <a:p>
                    <a:fld id="{83C53E1E-3805-44AF-87DB-869D7CC14BBB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6C6D68D6-0455-4C5B-9FE4-20D37A9C0913}" type="CATEGORYNAME">
                      <a:rPr lang="en-US" baseline="0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D5688F47-2873-482A-B845-3D48FD42143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597597938124516"/>
                      <c:h val="0.211399948289055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74C-4024-ADA9-A9E3EE60BFD9}"/>
                </c:ext>
              </c:extLst>
            </c:dLbl>
            <c:dLbl>
              <c:idx val="2"/>
              <c:layout>
                <c:manualLayout>
                  <c:x val="0.11477286493034525"/>
                  <c:y val="2.01580271216097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346153846153848"/>
                      <c:h val="0.17305555555555552"/>
                    </c:manualLayout>
                  </c15:layout>
                  <c15:showDataLabelsRange val="1"/>
                </c:ext>
                <c:ext xmlns:c16="http://schemas.microsoft.com/office/drawing/2014/chart" uri="{C3380CC4-5D6E-409C-BE32-E72D297353CC}">
                  <c16:uniqueId val="{00000005-274C-4024-ADA9-A9E3EE60BF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('historical trend'!$A$71,'historical trend'!$A$77)</c:f>
              <c:strCache>
                <c:ptCount val="2"/>
                <c:pt idx="0">
                  <c:v>Federal </c:v>
                </c:pt>
                <c:pt idx="1">
                  <c:v>Non-Federal </c:v>
                </c:pt>
              </c:strCache>
            </c:strRef>
          </c:cat>
          <c:val>
            <c:numRef>
              <c:f>('historical trend'!$Z$13,'historical trend'!$Z$19)</c:f>
              <c:numCache>
                <c:formatCode>"$"#,##0.0_);\("$"#,##0.0\)</c:formatCode>
                <c:ptCount val="2"/>
                <c:pt idx="0">
                  <c:v>15.964229</c:v>
                </c:pt>
                <c:pt idx="1">
                  <c:v>15.345102000000001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('historical trend'!$Z$13,'historical trend'!$Z$19)</c15:f>
                <c15:dlblRangeCache>
                  <c:ptCount val="2"/>
                  <c:pt idx="0">
                    <c:v>$16.0 </c:v>
                  </c:pt>
                  <c:pt idx="1">
                    <c:v>$15.3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274C-4024-ADA9-A9E3EE60BFD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9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Anschutz, $756.8M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65A5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43F-4CB6-B575-56A26C330196}"/>
              </c:ext>
            </c:extLst>
          </c:dPt>
          <c:dPt>
            <c:idx val="1"/>
            <c:bubble3D val="0"/>
            <c:spPr>
              <a:solidFill>
                <a:srgbClr val="CFB8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43F-4CB6-B575-56A26C330196}"/>
              </c:ext>
            </c:extLst>
          </c:dPt>
          <c:dPt>
            <c:idx val="2"/>
            <c:bubble3D val="0"/>
            <c:spPr>
              <a:solidFill>
                <a:srgbClr val="A2A4A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43F-4CB6-B575-56A26C330196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29C524A7-0DF2-42F0-8E67-6AB0A955C76D}" type="CELLRANGE">
                      <a:rPr lang="en-US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[CELLRANGE]</a:t>
                    </a:fld>
                    <a:r>
                      <a:rPr lang="en-US" baseline="0"/>
                      <a:t>
</a:t>
                    </a:r>
                    <a:fld id="{7FD79E33-CE1D-4C2F-956C-75575D84B419}" type="CATEGORYNAME">
                      <a:rPr lang="en-US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3B0D41D1-6AD4-4E08-9924-019FA88AEA1E}" type="PERCENTAGE">
                      <a:rPr lang="en-US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43F-4CB6-B575-56A26C330196}"/>
                </c:ext>
              </c:extLst>
            </c:dLbl>
            <c:dLbl>
              <c:idx val="1"/>
              <c:layout>
                <c:manualLayout>
                  <c:x val="0.22305247262410394"/>
                  <c:y val="-0.16603920674913969"/>
                </c:manualLayout>
              </c:layout>
              <c:tx>
                <c:rich>
                  <a:bodyPr/>
                  <a:lstStyle/>
                  <a:p>
                    <a:fld id="{ACC3CAC0-3D37-4554-8855-2C01D4AD828F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785233B7-64F6-475A-8F3D-B254CEFBA52B}" type="CATEGORYNAME">
                      <a:rPr lang="en-US" baseline="0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1A95793D-3308-440A-8640-7071EF0C8424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07819289913764"/>
                      <c:h val="0.2155407363886263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F43F-4CB6-B575-56A26C330196}"/>
                </c:ext>
              </c:extLst>
            </c:dLbl>
            <c:dLbl>
              <c:idx val="2"/>
              <c:layout>
                <c:manualLayout>
                  <c:x val="0.14223274707237898"/>
                  <c:y val="-0.144537661863943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346153846153848"/>
                      <c:h val="0.17305555555555552"/>
                    </c:manualLayout>
                  </c15:layout>
                  <c15:showDataLabelsRange val="1"/>
                </c:ext>
                <c:ext xmlns:c16="http://schemas.microsoft.com/office/drawing/2014/chart" uri="{C3380CC4-5D6E-409C-BE32-E72D297353CC}">
                  <c16:uniqueId val="{00000005-F43F-4CB6-B575-56A26C3301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('historical trend'!$A$71,'historical trend'!$A$77)</c:f>
              <c:strCache>
                <c:ptCount val="2"/>
                <c:pt idx="0">
                  <c:v>Federal </c:v>
                </c:pt>
                <c:pt idx="1">
                  <c:v>Non-Federal </c:v>
                </c:pt>
              </c:strCache>
            </c:strRef>
          </c:cat>
          <c:val>
            <c:numRef>
              <c:f>('historical trend'!$Z$14,'historical trend'!$Z$20)</c:f>
              <c:numCache>
                <c:formatCode>"$"#,##0.0_);\("$"#,##0.0\)</c:formatCode>
                <c:ptCount val="2"/>
                <c:pt idx="0">
                  <c:v>420.44734999999997</c:v>
                </c:pt>
                <c:pt idx="1">
                  <c:v>336.36379199999999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('historical trend'!$Z$14,'historical trend'!$Z$20)</c15:f>
                <c15:dlblRangeCache>
                  <c:ptCount val="2"/>
                  <c:pt idx="0">
                    <c:v>$420.4 </c:v>
                  </c:pt>
                  <c:pt idx="1">
                    <c:v>$336.4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F43F-4CB6-B575-56A26C33019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9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BE43FA9-EBC3-4116-ACDE-24E0D0B83B50}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9579CA-0348-A562-EB36-354D50DDB85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0.51776</cdr:x>
      <cdr:y>0.96401</cdr:y>
    </cdr:from>
    <cdr:to>
      <cdr:x>0.99813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71906" y="6054025"/>
          <a:ext cx="4149025" cy="226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en-US" sz="1050">
              <a:effectLst/>
              <a:latin typeface="+mn-lt"/>
              <a:ea typeface="+mn-ea"/>
              <a:cs typeface="+mn-cs"/>
            </a:rPr>
            <a:t>Chart excludes CU Foundation Gifts Supporting</a:t>
          </a:r>
          <a:r>
            <a:rPr lang="en-US" sz="1050" baseline="0">
              <a:effectLst/>
              <a:latin typeface="+mn-lt"/>
              <a:ea typeface="+mn-ea"/>
              <a:cs typeface="+mn-cs"/>
            </a:rPr>
            <a:t> Research</a:t>
          </a:r>
          <a:endParaRPr lang="en-US" sz="700">
            <a:effectLst/>
          </a:endParaRPr>
        </a:p>
      </cdr:txBody>
    </cdr:sp>
  </cdr:relSizeAnchor>
  <cdr:relSizeAnchor xmlns:cdr="http://schemas.openxmlformats.org/drawingml/2006/chartDrawing">
    <cdr:from>
      <cdr:x>0.01544</cdr:x>
      <cdr:y>0.08953</cdr:y>
    </cdr:from>
    <cdr:to>
      <cdr:x>0.2613</cdr:x>
      <cdr:y>0.24357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3830" y="563683"/>
          <a:ext cx="2131053" cy="96984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400" b="1">
              <a:solidFill>
                <a:sysClr val="windowText" lastClr="000000"/>
              </a:solidFill>
              <a:latin typeface="HelveticaNeueLT Std" panose="020B0604020202020204" pitchFamily="34" charset="0"/>
            </a:rPr>
            <a:t>$1.7</a:t>
          </a:r>
          <a:r>
            <a:rPr lang="en-US" sz="2400" b="1" baseline="0">
              <a:solidFill>
                <a:sysClr val="windowText" lastClr="000000"/>
              </a:solidFill>
              <a:latin typeface="HelveticaNeueLT Std" panose="020B0604020202020204" pitchFamily="34" charset="0"/>
            </a:rPr>
            <a:t> Billion</a:t>
          </a:r>
        </a:p>
        <a:p xmlns:a="http://schemas.openxmlformats.org/drawingml/2006/main">
          <a:pPr algn="ctr"/>
          <a:r>
            <a:rPr lang="en-US" sz="1600" b="1" baseline="0">
              <a:solidFill>
                <a:sysClr val="windowText" lastClr="000000"/>
              </a:solidFill>
              <a:latin typeface="HelveticaNeueLT Std" panose="020B0604020202020204" pitchFamily="34" charset="0"/>
            </a:rPr>
            <a:t>(Awards+Gifts)</a:t>
          </a:r>
          <a:endParaRPr lang="en-US" sz="1600" b="1">
            <a:solidFill>
              <a:sysClr val="windowText" lastClr="000000"/>
            </a:solidFill>
            <a:latin typeface="HelveticaNeueLT Std" panose="020B0604020202020204" pitchFamily="34" charset="0"/>
          </a:endParaRPr>
        </a:p>
        <a:p xmlns:a="http://schemas.openxmlformats.org/drawingml/2006/main">
          <a:pPr algn="ctr"/>
          <a:r>
            <a:rPr lang="en-US" sz="1600" b="1">
              <a:solidFill>
                <a:sysClr val="windowText" lastClr="000000"/>
              </a:solidFill>
              <a:latin typeface="HelveticaNeueLT Std" panose="020B0604020202020204" pitchFamily="34" charset="0"/>
            </a:rPr>
            <a:t>CU FY</a:t>
          </a:r>
          <a:r>
            <a:rPr lang="en-US" sz="1600" b="1" baseline="0">
              <a:solidFill>
                <a:sysClr val="windowText" lastClr="000000"/>
              </a:solidFill>
              <a:latin typeface="HelveticaNeueLT Std" panose="020B0604020202020204" pitchFamily="34" charset="0"/>
            </a:rPr>
            <a:t> 2024 </a:t>
          </a:r>
          <a:r>
            <a:rPr lang="en-US" sz="1600" b="1">
              <a:solidFill>
                <a:sysClr val="windowText" lastClr="000000"/>
              </a:solidFill>
              <a:latin typeface="HelveticaNeueLT Std" panose="020B0604020202020204" pitchFamily="34" charset="0"/>
            </a:rPr>
            <a:t>Total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0.51776</cdr:x>
      <cdr:y>0.96401</cdr:y>
    </cdr:from>
    <cdr:to>
      <cdr:x>0.99813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71906" y="6054025"/>
          <a:ext cx="4149025" cy="226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en-US" sz="1050">
              <a:effectLst/>
              <a:latin typeface="+mn-lt"/>
              <a:ea typeface="+mn-ea"/>
              <a:cs typeface="+mn-cs"/>
            </a:rPr>
            <a:t>Chart excludes CU Foundation Gifts Supporting</a:t>
          </a:r>
          <a:r>
            <a:rPr lang="en-US" sz="1050" baseline="0">
              <a:effectLst/>
              <a:latin typeface="+mn-lt"/>
              <a:ea typeface="+mn-ea"/>
              <a:cs typeface="+mn-cs"/>
            </a:rPr>
            <a:t> Research</a:t>
          </a:r>
          <a:endParaRPr lang="en-US" sz="700">
            <a:effectLst/>
          </a:endParaRPr>
        </a:p>
      </cdr:txBody>
    </cdr:sp>
  </cdr:relSizeAnchor>
  <cdr:relSizeAnchor xmlns:cdr="http://schemas.openxmlformats.org/drawingml/2006/chartDrawing">
    <cdr:from>
      <cdr:x>0.01544</cdr:x>
      <cdr:y>0.08953</cdr:y>
    </cdr:from>
    <cdr:to>
      <cdr:x>0.2613</cdr:x>
      <cdr:y>0.24508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3830" y="563682"/>
          <a:ext cx="2131053" cy="97936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400" b="1">
              <a:solidFill>
                <a:sysClr val="windowText" lastClr="000000"/>
              </a:solidFill>
              <a:latin typeface="HelveticaNeueLT Std" panose="020B0604020202020204" pitchFamily="34" charset="0"/>
            </a:rPr>
            <a:t>$1.52</a:t>
          </a:r>
          <a:r>
            <a:rPr lang="en-US" sz="2400" b="1" baseline="0">
              <a:solidFill>
                <a:sysClr val="windowText" lastClr="000000"/>
              </a:solidFill>
              <a:latin typeface="HelveticaNeueLT Std" panose="020B0604020202020204" pitchFamily="34" charset="0"/>
            </a:rPr>
            <a:t> Billion</a:t>
          </a:r>
        </a:p>
        <a:p xmlns:a="http://schemas.openxmlformats.org/drawingml/2006/main">
          <a:pPr algn="ctr"/>
          <a:r>
            <a:rPr lang="en-US" sz="1600" b="1" baseline="0">
              <a:solidFill>
                <a:sysClr val="windowText" lastClr="000000"/>
              </a:solidFill>
              <a:latin typeface="HelveticaNeueLT Std" panose="020B0604020202020204" pitchFamily="34" charset="0"/>
            </a:rPr>
            <a:t>(Awards Only)</a:t>
          </a:r>
          <a:endParaRPr lang="en-US" sz="1600" b="1">
            <a:solidFill>
              <a:sysClr val="windowText" lastClr="000000"/>
            </a:solidFill>
            <a:latin typeface="HelveticaNeueLT Std" panose="020B0604020202020204" pitchFamily="34" charset="0"/>
          </a:endParaRPr>
        </a:p>
        <a:p xmlns:a="http://schemas.openxmlformats.org/drawingml/2006/main">
          <a:pPr algn="ctr"/>
          <a:r>
            <a:rPr lang="en-US" sz="1600" b="1">
              <a:solidFill>
                <a:sysClr val="windowText" lastClr="000000"/>
              </a:solidFill>
              <a:latin typeface="HelveticaNeueLT Std" panose="020B0604020202020204" pitchFamily="34" charset="0"/>
            </a:rPr>
            <a:t>CU FY</a:t>
          </a:r>
          <a:r>
            <a:rPr lang="en-US" sz="1600" b="1" baseline="0">
              <a:solidFill>
                <a:sysClr val="windowText" lastClr="000000"/>
              </a:solidFill>
              <a:latin typeface="HelveticaNeueLT Std" panose="020B0604020202020204" pitchFamily="34" charset="0"/>
            </a:rPr>
            <a:t> 2024 </a:t>
          </a:r>
          <a:r>
            <a:rPr lang="en-US" sz="1600" b="1">
              <a:solidFill>
                <a:sysClr val="windowText" lastClr="000000"/>
              </a:solidFill>
              <a:latin typeface="HelveticaNeueLT Std" panose="020B0604020202020204" pitchFamily="34" charset="0"/>
            </a:rPr>
            <a:t>Total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0.51963</cdr:x>
      <cdr:y>0.96117</cdr:y>
    </cdr:from>
    <cdr:to>
      <cdr:x>1</cdr:x>
      <cdr:y>0.99716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04023" y="6051550"/>
          <a:ext cx="4163727" cy="2265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>
              <a:effectLst/>
              <a:latin typeface="+mn-lt"/>
              <a:ea typeface="+mn-ea"/>
              <a:cs typeface="+mn-cs"/>
            </a:rPr>
            <a:t>Chart excludes CU Foundation Gifts Supporting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Research</a:t>
          </a:r>
          <a:endParaRPr lang="en-US" sz="600"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0.51963</cdr:x>
      <cdr:y>0.96401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04023" y="6069431"/>
          <a:ext cx="4163727" cy="2265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>
              <a:effectLst/>
              <a:latin typeface="+mn-lt"/>
              <a:ea typeface="+mn-ea"/>
              <a:cs typeface="+mn-cs"/>
            </a:rPr>
            <a:t>Chart excludes CU Foundation Gifts Supporting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Research</a:t>
          </a:r>
          <a:endParaRPr lang="en-US" sz="600">
            <a:effectLst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38101</xdr:rowOff>
    </xdr:from>
    <xdr:to>
      <xdr:col>6</xdr:col>
      <xdr:colOff>533399</xdr:colOff>
      <xdr:row>17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600075</xdr:colOff>
      <xdr:row>1</xdr:row>
      <xdr:rowOff>38101</xdr:rowOff>
    </xdr:from>
    <xdr:to>
      <xdr:col>13</xdr:col>
      <xdr:colOff>495299</xdr:colOff>
      <xdr:row>17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17</xdr:row>
      <xdr:rowOff>104776</xdr:rowOff>
    </xdr:from>
    <xdr:to>
      <xdr:col>6</xdr:col>
      <xdr:colOff>533399</xdr:colOff>
      <xdr:row>33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600075</xdr:colOff>
      <xdr:row>17</xdr:row>
      <xdr:rowOff>104776</xdr:rowOff>
    </xdr:from>
    <xdr:to>
      <xdr:col>13</xdr:col>
      <xdr:colOff>495299</xdr:colOff>
      <xdr:row>33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206375</xdr:colOff>
      <xdr:row>33</xdr:row>
      <xdr:rowOff>158750</xdr:rowOff>
    </xdr:from>
    <xdr:to>
      <xdr:col>10</xdr:col>
      <xdr:colOff>132650</xdr:colOff>
      <xdr:row>35</xdr:row>
      <xdr:rowOff>3767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2016125" y="6572250"/>
          <a:ext cx="4149025" cy="2260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100">
              <a:effectLst/>
              <a:latin typeface="+mn-lt"/>
              <a:ea typeface="+mn-ea"/>
              <a:cs typeface="+mn-cs"/>
            </a:rPr>
            <a:t>Charts exclude CU Foundation Gifts Supporting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Research</a:t>
          </a:r>
          <a:endParaRPr lang="en-US" sz="800">
            <a:effectLst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82"/>
  <sheetViews>
    <sheetView tabSelected="1" zoomScaleNormal="100" zoomScaleSheetLayoutView="100" workbookViewId="0">
      <selection activeCell="AF6" sqref="AF6"/>
    </sheetView>
  </sheetViews>
  <sheetFormatPr defaultColWidth="9.140625" defaultRowHeight="14.25" x14ac:dyDescent="0.2"/>
  <cols>
    <col min="1" max="1" width="28.28515625" style="1" customWidth="1"/>
    <col min="2" max="12" width="10.140625" style="1" hidden="1" customWidth="1"/>
    <col min="13" max="14" width="10.5703125" style="1" hidden="1" customWidth="1"/>
    <col min="15" max="15" width="10.5703125" style="2" hidden="1" customWidth="1"/>
    <col min="16" max="16" width="10.5703125" style="2" customWidth="1"/>
    <col min="17" max="26" width="10.5703125" style="1" customWidth="1"/>
    <col min="27" max="27" width="10.5703125" style="1" hidden="1" customWidth="1"/>
    <col min="28" max="28" width="10.5703125" style="1" customWidth="1"/>
    <col min="29" max="31" width="9.7109375" style="1" customWidth="1"/>
    <col min="32" max="32" width="12.42578125" style="1" customWidth="1"/>
    <col min="33" max="33" width="10.85546875" style="1" customWidth="1"/>
    <col min="34" max="34" width="12" style="1" customWidth="1"/>
    <col min="35" max="35" width="10.85546875" style="1" customWidth="1"/>
    <col min="36" max="36" width="16" style="1" customWidth="1"/>
    <col min="37" max="37" width="9.140625" style="1" customWidth="1"/>
    <col min="38" max="38" width="13" style="1" customWidth="1"/>
    <col min="39" max="39" width="10.42578125" style="1" customWidth="1"/>
    <col min="40" max="40" width="14.140625" style="1" customWidth="1"/>
    <col min="41" max="41" width="9.140625" style="1" customWidth="1"/>
    <col min="42" max="42" width="14.140625" style="1" customWidth="1"/>
    <col min="43" max="43" width="9.140625" style="1" customWidth="1"/>
    <col min="44" max="44" width="14" style="1" customWidth="1"/>
    <col min="45" max="45" width="9.140625" style="1" customWidth="1"/>
    <col min="46" max="46" width="14" style="1" customWidth="1"/>
    <col min="47" max="16384" width="9.140625" style="1"/>
  </cols>
  <sheetData>
    <row r="1" spans="1:50" ht="18.75" customHeight="1" x14ac:dyDescent="0.2">
      <c r="A1" s="36" t="s">
        <v>21</v>
      </c>
      <c r="B1" s="5"/>
      <c r="C1" s="5"/>
      <c r="D1" s="5"/>
      <c r="E1" s="5"/>
      <c r="F1" s="5"/>
      <c r="G1" s="8"/>
      <c r="H1" s="8"/>
      <c r="I1" s="8"/>
      <c r="J1" s="7"/>
      <c r="K1" s="6"/>
      <c r="L1" s="5"/>
      <c r="M1" s="5"/>
    </row>
    <row r="2" spans="1:50" s="4" customFormat="1" ht="13.5" customHeight="1" x14ac:dyDescent="0.2">
      <c r="A2" s="38"/>
      <c r="AF2" s="37"/>
      <c r="AG2" s="37"/>
    </row>
    <row r="3" spans="1:50" s="4" customFormat="1" ht="59.25" customHeight="1" thickBot="1" x14ac:dyDescent="0.25">
      <c r="A3" s="9"/>
      <c r="B3" s="9" t="s">
        <v>6</v>
      </c>
      <c r="C3" s="9" t="s">
        <v>5</v>
      </c>
      <c r="D3" s="9" t="s">
        <v>4</v>
      </c>
      <c r="E3" s="9" t="s">
        <v>17</v>
      </c>
      <c r="F3" s="9" t="s">
        <v>16</v>
      </c>
      <c r="G3" s="9" t="s">
        <v>15</v>
      </c>
      <c r="H3" s="9" t="s">
        <v>14</v>
      </c>
      <c r="I3" s="9" t="s">
        <v>13</v>
      </c>
      <c r="J3" s="9" t="s">
        <v>12</v>
      </c>
      <c r="K3" s="9" t="s">
        <v>11</v>
      </c>
      <c r="L3" s="9" t="s">
        <v>10</v>
      </c>
      <c r="M3" s="9" t="s">
        <v>9</v>
      </c>
      <c r="N3" s="9" t="s">
        <v>8</v>
      </c>
      <c r="O3" s="10" t="s">
        <v>7</v>
      </c>
      <c r="P3" s="10" t="s">
        <v>24</v>
      </c>
      <c r="Q3" s="10" t="s">
        <v>25</v>
      </c>
      <c r="R3" s="10" t="s">
        <v>26</v>
      </c>
      <c r="S3" s="10" t="s">
        <v>30</v>
      </c>
      <c r="T3" s="10" t="s">
        <v>31</v>
      </c>
      <c r="U3" s="10" t="s">
        <v>32</v>
      </c>
      <c r="V3" s="10" t="s">
        <v>34</v>
      </c>
      <c r="W3" s="10" t="s">
        <v>38</v>
      </c>
      <c r="X3" s="10" t="s">
        <v>42</v>
      </c>
      <c r="Y3" s="10" t="s">
        <v>43</v>
      </c>
      <c r="Z3" s="10" t="s">
        <v>45</v>
      </c>
      <c r="AA3" s="10" t="s">
        <v>44</v>
      </c>
      <c r="AB3" s="73" t="s">
        <v>48</v>
      </c>
      <c r="AC3" s="73" t="s">
        <v>55</v>
      </c>
      <c r="AD3" s="73" t="s">
        <v>53</v>
      </c>
      <c r="AE3" s="73" t="s">
        <v>54</v>
      </c>
      <c r="AF3" s="37"/>
      <c r="AG3" s="37"/>
    </row>
    <row r="4" spans="1:50" s="4" customFormat="1" ht="15.75" customHeight="1" x14ac:dyDescent="0.2">
      <c r="A4" s="11" t="s">
        <v>35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5" spans="1:50" ht="15.75" customHeight="1" x14ac:dyDescent="0.2">
      <c r="A5" s="32" t="s">
        <v>3</v>
      </c>
      <c r="B5" s="14">
        <f>B11+B17</f>
        <v>214.22115500000001</v>
      </c>
      <c r="C5" s="14">
        <f t="shared" ref="C5:M5" si="0">C11+C17</f>
        <v>219.047102</v>
      </c>
      <c r="D5" s="14">
        <f t="shared" si="0"/>
        <v>229.04158999999999</v>
      </c>
      <c r="E5" s="14">
        <f t="shared" si="0"/>
        <v>250.43610999999999</v>
      </c>
      <c r="F5" s="14">
        <f t="shared" si="0"/>
        <v>259.68872099999999</v>
      </c>
      <c r="G5" s="14">
        <f t="shared" si="0"/>
        <v>257.59999500000004</v>
      </c>
      <c r="H5" s="14">
        <f t="shared" si="0"/>
        <v>256.45291199999997</v>
      </c>
      <c r="I5" s="14">
        <f t="shared" si="0"/>
        <v>266.08855700000004</v>
      </c>
      <c r="J5" s="14">
        <f t="shared" si="0"/>
        <v>280.009343</v>
      </c>
      <c r="K5" s="14">
        <f t="shared" si="0"/>
        <v>339.68475999999998</v>
      </c>
      <c r="L5" s="14">
        <f t="shared" si="0"/>
        <v>454.38681600000001</v>
      </c>
      <c r="M5" s="14">
        <f t="shared" si="0"/>
        <v>359.12907700000005</v>
      </c>
      <c r="N5" s="14">
        <v>380.70459300000005</v>
      </c>
      <c r="O5" s="14">
        <v>351.87510700000001</v>
      </c>
      <c r="P5" s="14">
        <v>412.10141199999998</v>
      </c>
      <c r="Q5" s="14">
        <v>425.59394299999997</v>
      </c>
      <c r="R5" s="14">
        <v>436.84433899999999</v>
      </c>
      <c r="S5" s="14">
        <v>507.91172400000005</v>
      </c>
      <c r="T5" s="14">
        <v>511.143415</v>
      </c>
      <c r="U5" s="14">
        <v>574.41244099999994</v>
      </c>
      <c r="V5" s="14">
        <v>593.183359</v>
      </c>
      <c r="W5" s="14">
        <v>601.75872500000003</v>
      </c>
      <c r="X5" s="14">
        <v>630.08543599999996</v>
      </c>
      <c r="Y5" s="14">
        <f t="shared" ref="Y5:Z5" si="1">Y11+Y17</f>
        <v>656.366131</v>
      </c>
      <c r="Z5" s="14">
        <f t="shared" si="1"/>
        <v>715.363113</v>
      </c>
      <c r="AA5" s="66">
        <f>Y5/$Y$9</f>
        <v>0.46696644846246538</v>
      </c>
      <c r="AB5" s="66">
        <f>Z5/$Z$9</f>
        <v>0.46987318236058923</v>
      </c>
      <c r="AC5" s="66">
        <f>Z5/Y5-1</f>
        <v>8.9884256992535105E-2</v>
      </c>
      <c r="AD5" s="66">
        <f>Z5/U5-1</f>
        <v>0.24538234540083725</v>
      </c>
      <c r="AE5" s="66">
        <f>Z5/P5-1</f>
        <v>0.73589095346268807</v>
      </c>
    </row>
    <row r="6" spans="1:50" ht="15.75" customHeight="1" x14ac:dyDescent="0.2">
      <c r="A6" s="32" t="s">
        <v>2</v>
      </c>
      <c r="B6" s="14">
        <f>B12+B18</f>
        <v>2.9786220000000001</v>
      </c>
      <c r="C6" s="14">
        <f t="shared" ref="C6:M6" si="2">C12+C18</f>
        <v>2.7894700000000001</v>
      </c>
      <c r="D6" s="14">
        <f t="shared" si="2"/>
        <v>1.905424</v>
      </c>
      <c r="E6" s="14">
        <f t="shared" si="2"/>
        <v>5.2408405199999999</v>
      </c>
      <c r="F6" s="14">
        <f t="shared" si="2"/>
        <v>6.2540610000000001</v>
      </c>
      <c r="G6" s="14">
        <f t="shared" si="2"/>
        <v>8.7054904799999999</v>
      </c>
      <c r="H6" s="14">
        <f t="shared" si="2"/>
        <v>10.28345923</v>
      </c>
      <c r="I6" s="14">
        <f t="shared" si="2"/>
        <v>7.9046693000000001</v>
      </c>
      <c r="J6" s="14">
        <f t="shared" si="2"/>
        <v>9.1727182799999998</v>
      </c>
      <c r="K6" s="14">
        <f t="shared" si="2"/>
        <v>8.6813909100000011</v>
      </c>
      <c r="L6" s="14">
        <f t="shared" si="2"/>
        <v>8.3115305700000004</v>
      </c>
      <c r="M6" s="14">
        <f t="shared" si="2"/>
        <v>12.423420699999999</v>
      </c>
      <c r="N6" s="14">
        <v>5.0093050000000003</v>
      </c>
      <c r="O6" s="14">
        <v>7.8300299999999998</v>
      </c>
      <c r="P6" s="14">
        <v>9.3960350000000012</v>
      </c>
      <c r="Q6" s="14">
        <v>10.301349999999999</v>
      </c>
      <c r="R6" s="14">
        <v>7.9698684000000002</v>
      </c>
      <c r="S6" s="14">
        <v>10.208772</v>
      </c>
      <c r="T6" s="14">
        <v>6.9063548600000004</v>
      </c>
      <c r="U6" s="14">
        <v>8.0351124700000014</v>
      </c>
      <c r="V6" s="14">
        <v>12.428253999999999</v>
      </c>
      <c r="W6" s="14">
        <v>15.92985</v>
      </c>
      <c r="X6" s="14">
        <v>7.674671</v>
      </c>
      <c r="Y6" s="14">
        <f t="shared" ref="Y6:Z6" si="3">Y12+Y18</f>
        <v>15.843551</v>
      </c>
      <c r="Z6" s="14">
        <f t="shared" si="3"/>
        <v>18.976388</v>
      </c>
      <c r="AA6" s="66">
        <f t="shared" ref="AA6:AA9" si="4">Y6/$Y$9</f>
        <v>1.1271767984481731E-2</v>
      </c>
      <c r="AB6" s="66">
        <f>Z6/$Z$9</f>
        <v>1.2464293527627412E-2</v>
      </c>
      <c r="AC6" s="66">
        <f t="shared" ref="AC6:AC9" si="5">Z6/Y6-1</f>
        <v>0.197735785367813</v>
      </c>
      <c r="AD6" s="66">
        <f t="shared" ref="AD6:AD9" si="6">Z6/U6-1</f>
        <v>1.3616829348500703</v>
      </c>
      <c r="AE6" s="66">
        <f t="shared" ref="AE6:AE9" si="7">Z6/P6-1</f>
        <v>1.0196165723094897</v>
      </c>
    </row>
    <row r="7" spans="1:50" ht="15.75" customHeight="1" x14ac:dyDescent="0.2">
      <c r="A7" s="32" t="s">
        <v>1</v>
      </c>
      <c r="B7" s="14">
        <f>B13+B19</f>
        <v>18.736204999999998</v>
      </c>
      <c r="C7" s="14">
        <f t="shared" ref="C7:M7" si="8">C13+C19</f>
        <v>16.676174</v>
      </c>
      <c r="D7" s="14">
        <f t="shared" si="8"/>
        <v>20.315431</v>
      </c>
      <c r="E7" s="14">
        <f t="shared" si="8"/>
        <v>19.105015000000002</v>
      </c>
      <c r="F7" s="14">
        <f t="shared" si="8"/>
        <v>22.925974</v>
      </c>
      <c r="G7" s="14">
        <f t="shared" si="8"/>
        <v>18.564892</v>
      </c>
      <c r="H7" s="14">
        <f t="shared" si="8"/>
        <v>23.478096000000001</v>
      </c>
      <c r="I7" s="14">
        <f t="shared" si="8"/>
        <v>19.810388</v>
      </c>
      <c r="J7" s="14">
        <f t="shared" si="8"/>
        <v>17.936906999999998</v>
      </c>
      <c r="K7" s="14">
        <f t="shared" si="8"/>
        <v>22.792920000000002</v>
      </c>
      <c r="L7" s="14">
        <f t="shared" si="8"/>
        <v>22.236024999999998</v>
      </c>
      <c r="M7" s="14">
        <f t="shared" si="8"/>
        <v>21.769074</v>
      </c>
      <c r="N7" s="14">
        <v>22.407139000000001</v>
      </c>
      <c r="O7" s="14">
        <v>20.064655999999999</v>
      </c>
      <c r="P7" s="14">
        <v>18.496118000000003</v>
      </c>
      <c r="Q7" s="14">
        <v>22.172003</v>
      </c>
      <c r="R7" s="14">
        <v>24.975175</v>
      </c>
      <c r="S7" s="14">
        <v>25.871780999999999</v>
      </c>
      <c r="T7" s="14">
        <v>18.804839000000001</v>
      </c>
      <c r="U7" s="14">
        <v>23.438124999999999</v>
      </c>
      <c r="V7" s="14">
        <v>17.995629000000001</v>
      </c>
      <c r="W7" s="14">
        <v>24.888128999999999</v>
      </c>
      <c r="X7" s="14">
        <v>18.890278000000002</v>
      </c>
      <c r="Y7" s="14">
        <f t="shared" ref="Y7:Z7" si="9">Y13+Y19</f>
        <v>28.57714</v>
      </c>
      <c r="Z7" s="14">
        <f t="shared" si="9"/>
        <v>31.309331</v>
      </c>
      <c r="AA7" s="66">
        <f t="shared" si="4"/>
        <v>2.0330978310358089E-2</v>
      </c>
      <c r="AB7" s="66">
        <f>Z7/$Z$9</f>
        <v>2.0564961663813171E-2</v>
      </c>
      <c r="AC7" s="66">
        <f t="shared" si="5"/>
        <v>9.5607573046148087E-2</v>
      </c>
      <c r="AD7" s="66">
        <f t="shared" si="6"/>
        <v>0.33582916722220735</v>
      </c>
      <c r="AE7" s="66">
        <f t="shared" si="7"/>
        <v>0.69275147357948286</v>
      </c>
    </row>
    <row r="8" spans="1:50" ht="15.75" customHeight="1" x14ac:dyDescent="0.2">
      <c r="A8" s="32" t="s">
        <v>0</v>
      </c>
      <c r="B8" s="14">
        <f>B14+B20</f>
        <v>223.97519400000002</v>
      </c>
      <c r="C8" s="14">
        <f t="shared" ref="C8:M8" si="10">C14+C20</f>
        <v>260.06623999999999</v>
      </c>
      <c r="D8" s="14">
        <f t="shared" si="10"/>
        <v>294.63</v>
      </c>
      <c r="E8" s="14">
        <f t="shared" si="10"/>
        <v>286.13</v>
      </c>
      <c r="F8" s="14">
        <f t="shared" si="10"/>
        <v>299.80711199999996</v>
      </c>
      <c r="G8" s="14">
        <f t="shared" si="10"/>
        <v>332.16858300000001</v>
      </c>
      <c r="H8" s="14">
        <f t="shared" si="10"/>
        <v>349.822588</v>
      </c>
      <c r="I8" s="14">
        <f t="shared" si="10"/>
        <v>343.61075299999999</v>
      </c>
      <c r="J8" s="14">
        <f t="shared" si="10"/>
        <v>353.58638299999996</v>
      </c>
      <c r="K8" s="14">
        <f t="shared" si="10"/>
        <v>342.35035800000003</v>
      </c>
      <c r="L8" s="14">
        <f t="shared" si="10"/>
        <v>399.18383799999998</v>
      </c>
      <c r="M8" s="14">
        <f t="shared" si="10"/>
        <v>400.14682200000004</v>
      </c>
      <c r="N8" s="14">
        <v>411.70570799999996</v>
      </c>
      <c r="O8" s="14">
        <v>390.76250100000004</v>
      </c>
      <c r="P8" s="14">
        <v>423.31060100000002</v>
      </c>
      <c r="Q8" s="14">
        <v>420.27801299999999</v>
      </c>
      <c r="R8" s="14">
        <v>454.14671499999997</v>
      </c>
      <c r="S8" s="14">
        <v>490.33557800000005</v>
      </c>
      <c r="T8" s="14">
        <v>516.24569599999995</v>
      </c>
      <c r="U8" s="14">
        <v>553.51515400000005</v>
      </c>
      <c r="V8" s="14">
        <v>599.03936999999996</v>
      </c>
      <c r="W8" s="14">
        <v>653.650711</v>
      </c>
      <c r="X8" s="14">
        <v>691.64658400000008</v>
      </c>
      <c r="Y8" s="14">
        <f t="shared" ref="Y8:Z8" si="11">Y14+Y20</f>
        <v>704.80908999999997</v>
      </c>
      <c r="Z8" s="14">
        <f t="shared" si="11"/>
        <v>756.81114200000002</v>
      </c>
      <c r="AA8" s="66">
        <f t="shared" si="4"/>
        <v>0.50143080524269479</v>
      </c>
      <c r="AB8" s="66">
        <f>Z8/$Z$9</f>
        <v>0.4970975624479701</v>
      </c>
      <c r="AC8" s="66">
        <f t="shared" si="5"/>
        <v>7.378175556731259E-2</v>
      </c>
      <c r="AD8" s="66">
        <f t="shared" si="6"/>
        <v>0.36728170228199386</v>
      </c>
      <c r="AE8" s="66">
        <f t="shared" si="7"/>
        <v>0.7878388592493577</v>
      </c>
    </row>
    <row r="9" spans="1:50" s="3" customFormat="1" ht="15.75" customHeight="1" x14ac:dyDescent="0.2">
      <c r="A9" s="33" t="s">
        <v>23</v>
      </c>
      <c r="B9" s="21">
        <f>B15+B21</f>
        <v>459.91117600000001</v>
      </c>
      <c r="C9" s="21">
        <f t="shared" ref="C9:U9" si="12">C15+C21</f>
        <v>498.57898599999999</v>
      </c>
      <c r="D9" s="21">
        <f t="shared" si="12"/>
        <v>545.89244499999995</v>
      </c>
      <c r="E9" s="21">
        <f t="shared" si="12"/>
        <v>560.87636552000004</v>
      </c>
      <c r="F9" s="21">
        <f t="shared" si="12"/>
        <v>588.43461000000002</v>
      </c>
      <c r="G9" s="21">
        <f t="shared" si="12"/>
        <v>617.03896048000001</v>
      </c>
      <c r="H9" s="21">
        <f t="shared" si="12"/>
        <v>640.03705523000008</v>
      </c>
      <c r="I9" s="21">
        <f t="shared" si="12"/>
        <v>637.41436730000009</v>
      </c>
      <c r="J9" s="21">
        <f t="shared" si="12"/>
        <v>660.70535127999995</v>
      </c>
      <c r="K9" s="21">
        <f t="shared" si="12"/>
        <v>713.50942891</v>
      </c>
      <c r="L9" s="21">
        <f t="shared" si="12"/>
        <v>884.11820956999986</v>
      </c>
      <c r="M9" s="21">
        <f t="shared" si="12"/>
        <v>793.46839369999998</v>
      </c>
      <c r="N9" s="21">
        <f t="shared" si="12"/>
        <v>819.82674499999996</v>
      </c>
      <c r="O9" s="21">
        <f t="shared" si="12"/>
        <v>770.53229400000009</v>
      </c>
      <c r="P9" s="21">
        <f t="shared" si="12"/>
        <v>863.30416600000001</v>
      </c>
      <c r="Q9" s="21">
        <f t="shared" si="12"/>
        <v>878.34530900000004</v>
      </c>
      <c r="R9" s="21">
        <f t="shared" si="12"/>
        <v>923.93609740000011</v>
      </c>
      <c r="S9" s="21">
        <f t="shared" si="12"/>
        <v>1034.327855</v>
      </c>
      <c r="T9" s="21">
        <f t="shared" si="12"/>
        <v>1053.1003048600001</v>
      </c>
      <c r="U9" s="21">
        <f t="shared" si="12"/>
        <v>1159.4008324700001</v>
      </c>
      <c r="V9" s="21">
        <f t="shared" ref="V9:Y9" si="13">V15+V21</f>
        <v>1222.646612</v>
      </c>
      <c r="W9" s="21">
        <f t="shared" si="13"/>
        <v>1296.2274150000001</v>
      </c>
      <c r="X9" s="21">
        <f t="shared" ref="X9" si="14">X15+X21</f>
        <v>1348.296969</v>
      </c>
      <c r="Y9" s="21">
        <f t="shared" si="13"/>
        <v>1405.595912</v>
      </c>
      <c r="Z9" s="21">
        <f t="shared" ref="Z9" si="15">Z15+Z21</f>
        <v>1522.4599740000001</v>
      </c>
      <c r="AA9" s="67">
        <f t="shared" si="4"/>
        <v>1</v>
      </c>
      <c r="AB9" s="67">
        <f>Z9/$Z$9</f>
        <v>1</v>
      </c>
      <c r="AC9" s="67">
        <f t="shared" si="5"/>
        <v>8.3142004755631493E-2</v>
      </c>
      <c r="AD9" s="67">
        <f t="shared" si="6"/>
        <v>0.31314376474660177</v>
      </c>
      <c r="AE9" s="67">
        <f t="shared" si="7"/>
        <v>0.763526731318936</v>
      </c>
    </row>
    <row r="10" spans="1:50" ht="15.75" customHeight="1" x14ac:dyDescent="0.2">
      <c r="A10" s="16" t="s">
        <v>20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63"/>
      <c r="AB10" s="63"/>
      <c r="AC10" s="63"/>
      <c r="AD10" s="63"/>
      <c r="AE10" s="63"/>
    </row>
    <row r="11" spans="1:50" ht="15.75" customHeight="1" x14ac:dyDescent="0.2">
      <c r="A11" s="32" t="s">
        <v>3</v>
      </c>
      <c r="B11" s="17">
        <v>178.085633</v>
      </c>
      <c r="C11" s="17">
        <v>180.93964800000001</v>
      </c>
      <c r="D11" s="17">
        <v>185.14224899999999</v>
      </c>
      <c r="E11" s="17">
        <v>202.25294099999999</v>
      </c>
      <c r="F11" s="17">
        <v>202.13648900000001</v>
      </c>
      <c r="G11" s="17">
        <v>189.740926</v>
      </c>
      <c r="H11" s="17">
        <v>193.62464199999999</v>
      </c>
      <c r="I11" s="17">
        <v>194.73037500000001</v>
      </c>
      <c r="J11" s="17">
        <v>221.99113600000001</v>
      </c>
      <c r="K11" s="17">
        <v>253.13489300000001</v>
      </c>
      <c r="L11" s="17">
        <v>375.53336100000001</v>
      </c>
      <c r="M11" s="17">
        <v>273.88194600000003</v>
      </c>
      <c r="N11" s="17">
        <v>294.96626400000002</v>
      </c>
      <c r="O11" s="18">
        <v>272.58590800000002</v>
      </c>
      <c r="P11" s="18">
        <v>330.56732099999999</v>
      </c>
      <c r="Q11" s="18">
        <v>293.20950599999998</v>
      </c>
      <c r="R11" s="18">
        <v>331.86774300000002</v>
      </c>
      <c r="S11" s="18">
        <v>354.11090300000001</v>
      </c>
      <c r="T11" s="14">
        <v>368.88364200000001</v>
      </c>
      <c r="U11" s="14">
        <v>446.392989</v>
      </c>
      <c r="V11" s="14">
        <v>456.738271</v>
      </c>
      <c r="W11" s="14">
        <v>480.73126200000002</v>
      </c>
      <c r="X11" s="14">
        <v>473.560519</v>
      </c>
      <c r="Y11" s="14">
        <v>485.81766699999997</v>
      </c>
      <c r="Z11" s="14">
        <v>495.47585900000001</v>
      </c>
      <c r="AA11" s="66">
        <f>Y11/$Y$15</f>
        <v>0.54060552533993134</v>
      </c>
      <c r="AB11" s="66">
        <f>Z11/$Z$15</f>
        <v>0.52556299892618796</v>
      </c>
      <c r="AC11" s="66">
        <f>Z11/Y11-1</f>
        <v>1.9880281546039491E-2</v>
      </c>
      <c r="AD11" s="66">
        <f>Z11/U11-1</f>
        <v>0.10995439267528462</v>
      </c>
      <c r="AE11" s="66">
        <f>Z11/P11-1</f>
        <v>0.49886521602055156</v>
      </c>
      <c r="AV11" s="60"/>
    </row>
    <row r="12" spans="1:50" ht="15.75" customHeight="1" x14ac:dyDescent="0.2">
      <c r="A12" s="32" t="s">
        <v>2</v>
      </c>
      <c r="B12" s="19">
        <v>2.0397720000000001</v>
      </c>
      <c r="C12" s="19">
        <v>1.393251</v>
      </c>
      <c r="D12" s="19">
        <v>1.028394</v>
      </c>
      <c r="E12" s="17">
        <v>3.6918929999999999</v>
      </c>
      <c r="F12" s="17">
        <v>4.2040290000000002</v>
      </c>
      <c r="G12" s="17">
        <v>6.2330189999999996</v>
      </c>
      <c r="H12" s="17">
        <v>7.8783620000000001</v>
      </c>
      <c r="I12" s="17">
        <v>4.1006388200000004</v>
      </c>
      <c r="J12" s="17">
        <v>5.543399</v>
      </c>
      <c r="K12" s="17">
        <v>3.94475848</v>
      </c>
      <c r="L12" s="17">
        <v>3.7445490000000001</v>
      </c>
      <c r="M12" s="17">
        <v>5.4357596499999996</v>
      </c>
      <c r="N12" s="17">
        <v>1.337861</v>
      </c>
      <c r="O12" s="18">
        <v>2.8181289999999999</v>
      </c>
      <c r="P12" s="18">
        <v>5.6574920000000004</v>
      </c>
      <c r="Q12" s="18">
        <v>6.0027780000000002</v>
      </c>
      <c r="R12" s="18">
        <v>5.7546514000000002</v>
      </c>
      <c r="S12" s="18">
        <v>5.397608</v>
      </c>
      <c r="T12" s="14">
        <v>3.5975100000000002</v>
      </c>
      <c r="U12" s="14">
        <v>3.7199059999999999</v>
      </c>
      <c r="V12" s="14">
        <v>7.242197</v>
      </c>
      <c r="W12" s="14">
        <v>10.653706</v>
      </c>
      <c r="X12" s="14">
        <v>3.2109529999999999</v>
      </c>
      <c r="Y12" s="14">
        <v>5.3070029999999999</v>
      </c>
      <c r="Z12" s="14">
        <v>10.865114999999999</v>
      </c>
      <c r="AA12" s="66">
        <f t="shared" ref="AA12:AA15" si="16">Y12/$Y$15</f>
        <v>5.9054977611499495E-3</v>
      </c>
      <c r="AB12" s="66">
        <f t="shared" ref="AB12:AB15" si="17">Z12/$Z$15</f>
        <v>1.1524885257987734E-2</v>
      </c>
      <c r="AC12" s="66">
        <f t="shared" ref="AC12:AC15" si="18">Z12/Y12-1</f>
        <v>1.0473165362823424</v>
      </c>
      <c r="AD12" s="66">
        <f t="shared" ref="AD12:AD15" si="19">Z12/U12-1</f>
        <v>1.9208036439630463</v>
      </c>
      <c r="AE12" s="66">
        <f t="shared" ref="AE12:AE15" si="20">Z12/P12-1</f>
        <v>0.92048260960863915</v>
      </c>
      <c r="AV12" s="60"/>
      <c r="AX12" s="50"/>
    </row>
    <row r="13" spans="1:50" ht="15.75" customHeight="1" x14ac:dyDescent="0.2">
      <c r="A13" s="32" t="s">
        <v>1</v>
      </c>
      <c r="B13" s="19">
        <v>12.514282</v>
      </c>
      <c r="C13" s="19">
        <v>8.8845600000000005</v>
      </c>
      <c r="D13" s="19">
        <v>14.249661</v>
      </c>
      <c r="E13" s="19">
        <v>13.510766</v>
      </c>
      <c r="F13" s="17">
        <v>15.551773000000001</v>
      </c>
      <c r="G13" s="17">
        <v>14.32038</v>
      </c>
      <c r="H13" s="17">
        <v>17.736357999999999</v>
      </c>
      <c r="I13" s="17">
        <v>14.946619</v>
      </c>
      <c r="J13" s="19">
        <v>14.29242</v>
      </c>
      <c r="K13" s="19">
        <v>15.502041</v>
      </c>
      <c r="L13" s="17">
        <v>13.695674</v>
      </c>
      <c r="M13" s="17">
        <v>14.529361</v>
      </c>
      <c r="N13" s="17">
        <v>16.502908999999999</v>
      </c>
      <c r="O13" s="18">
        <v>9.4933300000000003</v>
      </c>
      <c r="P13" s="18">
        <v>10.44852</v>
      </c>
      <c r="Q13" s="18">
        <v>13.643812</v>
      </c>
      <c r="R13" s="18">
        <v>15.781067</v>
      </c>
      <c r="S13" s="18">
        <v>16.230691</v>
      </c>
      <c r="T13" s="14">
        <v>10.27993</v>
      </c>
      <c r="U13" s="14">
        <v>14.862913000000001</v>
      </c>
      <c r="V13" s="14">
        <v>9.9254099999999994</v>
      </c>
      <c r="W13" s="14">
        <v>13.24361</v>
      </c>
      <c r="X13" s="14">
        <v>9.4035489999999999</v>
      </c>
      <c r="Y13" s="14">
        <v>16.947520999999998</v>
      </c>
      <c r="Z13" s="14">
        <v>15.964229</v>
      </c>
      <c r="AA13" s="66">
        <f t="shared" si="16"/>
        <v>1.8858769690264305E-2</v>
      </c>
      <c r="AB13" s="66">
        <f t="shared" si="17"/>
        <v>1.6933636455503717E-2</v>
      </c>
      <c r="AC13" s="66">
        <f t="shared" si="18"/>
        <v>-5.8019813045223523E-2</v>
      </c>
      <c r="AD13" s="66">
        <f t="shared" si="19"/>
        <v>7.409826054959745E-2</v>
      </c>
      <c r="AE13" s="66">
        <f t="shared" si="20"/>
        <v>0.52789380696979094</v>
      </c>
      <c r="AV13" s="60"/>
    </row>
    <row r="14" spans="1:50" ht="15.75" customHeight="1" x14ac:dyDescent="0.2">
      <c r="A14" s="32" t="s">
        <v>0</v>
      </c>
      <c r="B14" s="19">
        <v>149.03129000000001</v>
      </c>
      <c r="C14" s="19">
        <v>175.36788300000001</v>
      </c>
      <c r="D14" s="19">
        <v>204.63</v>
      </c>
      <c r="E14" s="19">
        <v>216.98</v>
      </c>
      <c r="F14" s="17">
        <v>224.34896699999999</v>
      </c>
      <c r="G14" s="17">
        <v>241.187849</v>
      </c>
      <c r="H14" s="17">
        <v>235.69453300000001</v>
      </c>
      <c r="I14" s="17">
        <v>221.90119799999999</v>
      </c>
      <c r="J14" s="19">
        <v>215.83652799999999</v>
      </c>
      <c r="K14" s="19">
        <v>203.94494800000001</v>
      </c>
      <c r="L14" s="17">
        <v>261.80476299999998</v>
      </c>
      <c r="M14" s="17">
        <v>248.57125300000001</v>
      </c>
      <c r="N14" s="17">
        <v>252.51947699999999</v>
      </c>
      <c r="O14" s="18">
        <v>234.88173900000001</v>
      </c>
      <c r="P14" s="18">
        <v>248.54013800000001</v>
      </c>
      <c r="Q14" s="18">
        <v>255.818614</v>
      </c>
      <c r="R14" s="18">
        <v>252.728747</v>
      </c>
      <c r="S14" s="18">
        <v>261.31168100000002</v>
      </c>
      <c r="T14" s="14">
        <v>280.78550899999999</v>
      </c>
      <c r="U14" s="14">
        <v>306.05119000000002</v>
      </c>
      <c r="V14" s="14">
        <v>349.83376299999998</v>
      </c>
      <c r="W14" s="14">
        <v>365.59290800000002</v>
      </c>
      <c r="X14" s="14">
        <v>377.578214</v>
      </c>
      <c r="Y14" s="14">
        <v>390.58245499999998</v>
      </c>
      <c r="Z14" s="14">
        <v>420.44734999999997</v>
      </c>
      <c r="AA14" s="66">
        <f t="shared" si="16"/>
        <v>0.43463020720865442</v>
      </c>
      <c r="AB14" s="66">
        <f t="shared" si="17"/>
        <v>0.44597847936032048</v>
      </c>
      <c r="AC14" s="66">
        <f t="shared" si="18"/>
        <v>7.6462459124027937E-2</v>
      </c>
      <c r="AD14" s="66">
        <f t="shared" si="19"/>
        <v>0.3737811311891972</v>
      </c>
      <c r="AE14" s="66">
        <f t="shared" si="20"/>
        <v>0.6916678061875059</v>
      </c>
      <c r="AV14" s="60"/>
    </row>
    <row r="15" spans="1:50" ht="15.75" customHeight="1" x14ac:dyDescent="0.2">
      <c r="A15" s="34" t="s">
        <v>23</v>
      </c>
      <c r="B15" s="20">
        <f>SUM(B11:B14)</f>
        <v>341.67097699999999</v>
      </c>
      <c r="C15" s="20">
        <f>SUM(C11:C14)</f>
        <v>366.58534199999997</v>
      </c>
      <c r="D15" s="20">
        <f>SUM(D11:D14)</f>
        <v>405.05030399999998</v>
      </c>
      <c r="E15" s="20">
        <v>436.4</v>
      </c>
      <c r="F15" s="20">
        <v>446</v>
      </c>
      <c r="G15" s="20">
        <f t="shared" ref="G15:P15" si="21">SUM(G11:G14)</f>
        <v>451.48217399999999</v>
      </c>
      <c r="H15" s="20">
        <f t="shared" si="21"/>
        <v>454.93389500000001</v>
      </c>
      <c r="I15" s="20">
        <f t="shared" si="21"/>
        <v>435.67883082000003</v>
      </c>
      <c r="J15" s="20">
        <f t="shared" si="21"/>
        <v>457.66348299999999</v>
      </c>
      <c r="K15" s="20">
        <f t="shared" si="21"/>
        <v>476.52664048000003</v>
      </c>
      <c r="L15" s="20">
        <f t="shared" si="21"/>
        <v>654.77834699999994</v>
      </c>
      <c r="M15" s="20">
        <f t="shared" si="21"/>
        <v>542.41831965000006</v>
      </c>
      <c r="N15" s="20">
        <f t="shared" si="21"/>
        <v>565.32651099999998</v>
      </c>
      <c r="O15" s="21">
        <f t="shared" si="21"/>
        <v>519.77910600000007</v>
      </c>
      <c r="P15" s="21">
        <f t="shared" si="21"/>
        <v>595.21347100000003</v>
      </c>
      <c r="Q15" s="21">
        <f>SUM(Q11:Q14)</f>
        <v>568.67471</v>
      </c>
      <c r="R15" s="21">
        <v>606.13220840000008</v>
      </c>
      <c r="S15" s="21">
        <f>SUM(S11:S14)</f>
        <v>637.050883</v>
      </c>
      <c r="T15" s="21">
        <v>663.54659100000003</v>
      </c>
      <c r="U15" s="21">
        <f>SUM(U11:U14)</f>
        <v>771.02699800000005</v>
      </c>
      <c r="V15" s="21">
        <f>SUM(V11:V14)</f>
        <v>823.73964099999989</v>
      </c>
      <c r="W15" s="21">
        <f t="shared" ref="W15:Y15" si="22">SUM(W11:W14)</f>
        <v>870.22148600000003</v>
      </c>
      <c r="X15" s="21">
        <f t="shared" ref="X15" si="23">SUM(X11:X14)</f>
        <v>863.75323500000002</v>
      </c>
      <c r="Y15" s="21">
        <f t="shared" si="22"/>
        <v>898.65464599999996</v>
      </c>
      <c r="Z15" s="21">
        <f t="shared" ref="Z15" si="24">SUM(Z11:Z14)</f>
        <v>942.75255300000003</v>
      </c>
      <c r="AA15" s="67">
        <f t="shared" si="16"/>
        <v>1</v>
      </c>
      <c r="AB15" s="67">
        <f t="shared" si="17"/>
        <v>1</v>
      </c>
      <c r="AC15" s="67">
        <f t="shared" si="18"/>
        <v>4.9071027670400724E-2</v>
      </c>
      <c r="AD15" s="67">
        <f t="shared" si="19"/>
        <v>0.22272314127189619</v>
      </c>
      <c r="AE15" s="67">
        <f t="shared" si="20"/>
        <v>0.58388981253416561</v>
      </c>
      <c r="AV15" s="61"/>
    </row>
    <row r="16" spans="1:50" s="3" customFormat="1" ht="15.75" customHeight="1" x14ac:dyDescent="0.2">
      <c r="A16" s="16" t="s">
        <v>19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63"/>
      <c r="AB16" s="63"/>
      <c r="AC16" s="63"/>
      <c r="AD16" s="63"/>
      <c r="AE16" s="63"/>
    </row>
    <row r="17" spans="1:50" s="3" customFormat="1" ht="15.75" customHeight="1" x14ac:dyDescent="0.2">
      <c r="A17" s="32" t="s">
        <v>3</v>
      </c>
      <c r="B17" s="22">
        <v>36.135522000000002</v>
      </c>
      <c r="C17" s="22">
        <v>38.107453999999997</v>
      </c>
      <c r="D17" s="22">
        <v>43.899341</v>
      </c>
      <c r="E17" s="22">
        <v>48.183168999999999</v>
      </c>
      <c r="F17" s="22">
        <v>57.552231999999997</v>
      </c>
      <c r="G17" s="22">
        <v>67.859069000000005</v>
      </c>
      <c r="H17" s="22">
        <v>62.828270000000003</v>
      </c>
      <c r="I17" s="22">
        <v>71.358181999999999</v>
      </c>
      <c r="J17" s="22">
        <v>58.018206999999997</v>
      </c>
      <c r="K17" s="22">
        <v>86.549867000000006</v>
      </c>
      <c r="L17" s="22">
        <v>78.853454999999997</v>
      </c>
      <c r="M17" s="22">
        <v>85.247130999999996</v>
      </c>
      <c r="N17" s="22">
        <v>85.738328999999993</v>
      </c>
      <c r="O17" s="23">
        <v>79.289198999999996</v>
      </c>
      <c r="P17" s="23">
        <v>81.534091000000004</v>
      </c>
      <c r="Q17" s="23">
        <v>132.38443699999999</v>
      </c>
      <c r="R17" s="18">
        <v>104.976596</v>
      </c>
      <c r="S17" s="18">
        <v>153.80082100000001</v>
      </c>
      <c r="T17" s="14">
        <v>142.259773</v>
      </c>
      <c r="U17" s="14">
        <v>128.019452</v>
      </c>
      <c r="V17" s="14">
        <v>136.445088</v>
      </c>
      <c r="W17" s="14">
        <v>121.027463</v>
      </c>
      <c r="X17" s="14">
        <v>156.52491699999999</v>
      </c>
      <c r="Y17" s="14">
        <v>170.548464</v>
      </c>
      <c r="Z17" s="14">
        <v>219.88725400000001</v>
      </c>
      <c r="AA17" s="66">
        <f>Y17/$Y$21</f>
        <v>0.33642647667195436</v>
      </c>
      <c r="AB17" s="66">
        <f>Z17/$Z$21</f>
        <v>0.37930729542963704</v>
      </c>
      <c r="AC17" s="66">
        <f>Z17/Y17-1</f>
        <v>0.28929483645188392</v>
      </c>
      <c r="AD17" s="66">
        <f>Z17/U17-1</f>
        <v>0.71760814911158977</v>
      </c>
      <c r="AE17" s="66">
        <f>Z17/P17-1</f>
        <v>1.6968750286306622</v>
      </c>
      <c r="AV17" s="59"/>
    </row>
    <row r="18" spans="1:50" s="3" customFormat="1" ht="15.75" customHeight="1" x14ac:dyDescent="0.2">
      <c r="A18" s="32" t="s">
        <v>2</v>
      </c>
      <c r="B18" s="24">
        <v>0.93884999999999996</v>
      </c>
      <c r="C18" s="24">
        <v>1.3962190000000001</v>
      </c>
      <c r="D18" s="24">
        <v>0.87702999999999998</v>
      </c>
      <c r="E18" s="24">
        <v>1.54894752</v>
      </c>
      <c r="F18" s="22">
        <v>2.0500319999999999</v>
      </c>
      <c r="G18" s="22">
        <v>2.4724714799999998</v>
      </c>
      <c r="H18" s="22">
        <v>2.40509723</v>
      </c>
      <c r="I18" s="22">
        <v>3.8040304800000002</v>
      </c>
      <c r="J18" s="22">
        <v>3.6293192799999998</v>
      </c>
      <c r="K18" s="22">
        <v>4.7366324300000002</v>
      </c>
      <c r="L18" s="24">
        <v>4.5669815700000003</v>
      </c>
      <c r="M18" s="22">
        <v>6.9876610499999998</v>
      </c>
      <c r="N18" s="22">
        <v>3.6714440000000002</v>
      </c>
      <c r="O18" s="23">
        <v>5.0119009999999999</v>
      </c>
      <c r="P18" s="23">
        <v>3.7385429999999999</v>
      </c>
      <c r="Q18" s="23">
        <v>4.2985720000000001</v>
      </c>
      <c r="R18" s="18">
        <v>2.215217</v>
      </c>
      <c r="S18" s="18">
        <v>4.8111639999999998</v>
      </c>
      <c r="T18" s="14">
        <v>3.3088448600000002</v>
      </c>
      <c r="U18" s="14">
        <v>4.3152064700000006</v>
      </c>
      <c r="V18" s="14">
        <v>5.1860569999999999</v>
      </c>
      <c r="W18" s="14">
        <v>5.2761440000000004</v>
      </c>
      <c r="X18" s="14">
        <v>4.4637180000000001</v>
      </c>
      <c r="Y18" s="14">
        <v>10.536548</v>
      </c>
      <c r="Z18" s="14">
        <v>8.1112730000000006</v>
      </c>
      <c r="AA18" s="66">
        <f t="shared" ref="AA18:AA21" si="25">Y18/$Y$21</f>
        <v>2.0784553767220836E-2</v>
      </c>
      <c r="AB18" s="66">
        <f t="shared" ref="AB18:AB21" si="26">Z18/$Z$21</f>
        <v>1.3992011670314636E-2</v>
      </c>
      <c r="AC18" s="66">
        <f t="shared" ref="AC18:AC21" si="27">Z18/Y18-1</f>
        <v>-0.2301773787771858</v>
      </c>
      <c r="AD18" s="66">
        <f t="shared" ref="AD18:AD21" si="28">Z18/U18-1</f>
        <v>0.87969522579993709</v>
      </c>
      <c r="AE18" s="66">
        <f t="shared" ref="AE18:AE21" si="29">Z18/P18-1</f>
        <v>1.169634801579118</v>
      </c>
      <c r="AV18" s="59"/>
      <c r="AX18" s="47"/>
    </row>
    <row r="19" spans="1:50" s="3" customFormat="1" ht="15.75" customHeight="1" x14ac:dyDescent="0.2">
      <c r="A19" s="32" t="s">
        <v>1</v>
      </c>
      <c r="B19" s="24">
        <v>6.2219230000000003</v>
      </c>
      <c r="C19" s="24">
        <v>7.791614</v>
      </c>
      <c r="D19" s="24">
        <v>6.0657699999999997</v>
      </c>
      <c r="E19" s="24">
        <v>5.5942489999999996</v>
      </c>
      <c r="F19" s="22">
        <v>7.3742010000000002</v>
      </c>
      <c r="G19" s="22">
        <v>4.2445120000000003</v>
      </c>
      <c r="H19" s="22">
        <v>5.7417379999999998</v>
      </c>
      <c r="I19" s="22">
        <v>4.8637689999999996</v>
      </c>
      <c r="J19" s="24">
        <v>3.6444869999999998</v>
      </c>
      <c r="K19" s="24">
        <v>7.2908790000000003</v>
      </c>
      <c r="L19" s="22">
        <v>8.5403509999999994</v>
      </c>
      <c r="M19" s="22">
        <v>7.2397130000000001</v>
      </c>
      <c r="N19" s="22">
        <v>5.9042300000000001</v>
      </c>
      <c r="O19" s="23">
        <v>10.571325999999999</v>
      </c>
      <c r="P19" s="23">
        <v>8.0475980000000007</v>
      </c>
      <c r="Q19" s="23">
        <v>8.5281909999999996</v>
      </c>
      <c r="R19" s="18">
        <v>9.1941079999999999</v>
      </c>
      <c r="S19" s="18">
        <v>9.6410900000000002</v>
      </c>
      <c r="T19" s="14">
        <v>8.5249089999999992</v>
      </c>
      <c r="U19" s="14">
        <v>8.5752120000000005</v>
      </c>
      <c r="V19" s="14">
        <v>8.0702189999999998</v>
      </c>
      <c r="W19" s="14">
        <v>11.644519000000001</v>
      </c>
      <c r="X19" s="14">
        <v>9.4867290000000004</v>
      </c>
      <c r="Y19" s="14">
        <v>11.629619</v>
      </c>
      <c r="Z19" s="14">
        <v>15.345102000000001</v>
      </c>
      <c r="AA19" s="66">
        <f t="shared" si="25"/>
        <v>2.2940762135548857E-2</v>
      </c>
      <c r="AB19" s="66">
        <f t="shared" si="26"/>
        <v>2.6470425328572772E-2</v>
      </c>
      <c r="AC19" s="66">
        <f t="shared" si="27"/>
        <v>0.31948449901927156</v>
      </c>
      <c r="AD19" s="66">
        <f t="shared" si="28"/>
        <v>0.78947202704726127</v>
      </c>
      <c r="AE19" s="66">
        <f t="shared" si="29"/>
        <v>0.90679280948178564</v>
      </c>
      <c r="AV19" s="59"/>
    </row>
    <row r="20" spans="1:50" s="3" customFormat="1" ht="15.75" customHeight="1" x14ac:dyDescent="0.2">
      <c r="A20" s="32" t="s">
        <v>0</v>
      </c>
      <c r="B20" s="24">
        <v>74.943904000000003</v>
      </c>
      <c r="C20" s="24">
        <v>84.698357000000001</v>
      </c>
      <c r="D20" s="22">
        <v>90</v>
      </c>
      <c r="E20" s="22">
        <v>69.150000000000006</v>
      </c>
      <c r="F20" s="22">
        <v>75.458145000000002</v>
      </c>
      <c r="G20" s="22">
        <v>90.980733999999998</v>
      </c>
      <c r="H20" s="22">
        <v>114.128055</v>
      </c>
      <c r="I20" s="22">
        <v>121.70955499999999</v>
      </c>
      <c r="J20" s="24">
        <v>137.749855</v>
      </c>
      <c r="K20" s="24">
        <v>138.40540999999999</v>
      </c>
      <c r="L20" s="22">
        <v>137.379075</v>
      </c>
      <c r="M20" s="22">
        <v>151.575569</v>
      </c>
      <c r="N20" s="22">
        <v>159.18623099999999</v>
      </c>
      <c r="O20" s="23">
        <v>155.880762</v>
      </c>
      <c r="P20" s="23">
        <v>174.77046300000001</v>
      </c>
      <c r="Q20" s="23">
        <v>164.45939899999999</v>
      </c>
      <c r="R20" s="18">
        <v>201.417968</v>
      </c>
      <c r="S20" s="18">
        <v>229.02389700000001</v>
      </c>
      <c r="T20" s="14">
        <v>235.46018699999999</v>
      </c>
      <c r="U20" s="14">
        <v>247.463964</v>
      </c>
      <c r="V20" s="14">
        <v>249.20560699999999</v>
      </c>
      <c r="W20" s="14">
        <v>288.05780299999998</v>
      </c>
      <c r="X20" s="14">
        <v>314.06837000000002</v>
      </c>
      <c r="Y20" s="14">
        <v>314.22663499999999</v>
      </c>
      <c r="Z20" s="14">
        <v>336.36379199999999</v>
      </c>
      <c r="AA20" s="66">
        <f t="shared" si="25"/>
        <v>0.61984820742527591</v>
      </c>
      <c r="AB20" s="66">
        <f t="shared" si="26"/>
        <v>0.58023026757147544</v>
      </c>
      <c r="AC20" s="66">
        <f t="shared" si="27"/>
        <v>7.0449651729873164E-2</v>
      </c>
      <c r="AD20" s="66">
        <f t="shared" si="28"/>
        <v>0.35924353010040688</v>
      </c>
      <c r="AE20" s="66">
        <f t="shared" si="29"/>
        <v>0.92460319796715296</v>
      </c>
      <c r="AV20" s="59"/>
    </row>
    <row r="21" spans="1:50" s="3" customFormat="1" ht="15.75" customHeight="1" x14ac:dyDescent="0.2">
      <c r="A21" s="33" t="s">
        <v>23</v>
      </c>
      <c r="B21" s="25">
        <f t="shared" ref="B21:Q21" si="30">SUM(B17:B20)</f>
        <v>118.240199</v>
      </c>
      <c r="C21" s="25">
        <f t="shared" si="30"/>
        <v>131.99364400000002</v>
      </c>
      <c r="D21" s="25">
        <f t="shared" si="30"/>
        <v>140.842141</v>
      </c>
      <c r="E21" s="25">
        <f t="shared" si="30"/>
        <v>124.47636552</v>
      </c>
      <c r="F21" s="25">
        <f t="shared" si="30"/>
        <v>142.43461000000002</v>
      </c>
      <c r="G21" s="25">
        <f t="shared" si="30"/>
        <v>165.55678648</v>
      </c>
      <c r="H21" s="25">
        <f t="shared" si="30"/>
        <v>185.10316023000001</v>
      </c>
      <c r="I21" s="25">
        <f t="shared" si="30"/>
        <v>201.73553648000001</v>
      </c>
      <c r="J21" s="25">
        <f t="shared" si="30"/>
        <v>203.04186827999999</v>
      </c>
      <c r="K21" s="25">
        <f t="shared" si="30"/>
        <v>236.98278843</v>
      </c>
      <c r="L21" s="25">
        <f t="shared" si="30"/>
        <v>229.33986256999998</v>
      </c>
      <c r="M21" s="26">
        <f t="shared" si="30"/>
        <v>251.05007404999998</v>
      </c>
      <c r="N21" s="26">
        <f t="shared" si="30"/>
        <v>254.50023399999998</v>
      </c>
      <c r="O21" s="27">
        <f t="shared" si="30"/>
        <v>250.75318799999999</v>
      </c>
      <c r="P21" s="27">
        <f t="shared" si="30"/>
        <v>268.09069499999998</v>
      </c>
      <c r="Q21" s="27">
        <f t="shared" si="30"/>
        <v>309.67059899999998</v>
      </c>
      <c r="R21" s="27">
        <v>317.80388900000003</v>
      </c>
      <c r="S21" s="21">
        <f>SUM(S17:S20)</f>
        <v>397.276972</v>
      </c>
      <c r="T21" s="21">
        <v>389.55371386000002</v>
      </c>
      <c r="U21" s="21">
        <f>SUM(U17:U20)</f>
        <v>388.37383447000002</v>
      </c>
      <c r="V21" s="21">
        <f>SUM(V17:V20)</f>
        <v>398.906971</v>
      </c>
      <c r="W21" s="21">
        <f t="shared" ref="W21:Y21" si="31">SUM(W17:W20)</f>
        <v>426.00592899999998</v>
      </c>
      <c r="X21" s="21">
        <f t="shared" ref="X21" si="32">SUM(X17:X20)</f>
        <v>484.54373399999997</v>
      </c>
      <c r="Y21" s="21">
        <f t="shared" si="31"/>
        <v>506.94126599999998</v>
      </c>
      <c r="Z21" s="21">
        <f t="shared" ref="Z21" si="33">SUM(Z17:Z20)</f>
        <v>579.70742100000007</v>
      </c>
      <c r="AA21" s="67">
        <f t="shared" si="25"/>
        <v>1</v>
      </c>
      <c r="AB21" s="67">
        <f t="shared" si="26"/>
        <v>1</v>
      </c>
      <c r="AC21" s="67">
        <f t="shared" si="27"/>
        <v>0.14353961667819726</v>
      </c>
      <c r="AD21" s="67">
        <f t="shared" si="28"/>
        <v>0.49265313352302997</v>
      </c>
      <c r="AE21" s="67">
        <f t="shared" si="29"/>
        <v>1.1623556199889746</v>
      </c>
    </row>
    <row r="22" spans="1:50" ht="15.75" customHeight="1" x14ac:dyDescent="0.2">
      <c r="A22" s="16" t="s">
        <v>18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64"/>
      <c r="AB22" s="64"/>
      <c r="AC22" s="64"/>
      <c r="AD22" s="64"/>
      <c r="AE22" s="64"/>
    </row>
    <row r="23" spans="1:50" ht="15.75" customHeight="1" x14ac:dyDescent="0.2">
      <c r="A23" s="32" t="s">
        <v>3</v>
      </c>
      <c r="B23" s="28">
        <v>1506</v>
      </c>
      <c r="C23" s="28">
        <v>1661</v>
      </c>
      <c r="D23" s="28">
        <v>1693</v>
      </c>
      <c r="E23" s="28">
        <v>1742</v>
      </c>
      <c r="F23" s="29">
        <v>1632</v>
      </c>
      <c r="G23" s="29">
        <v>1613</v>
      </c>
      <c r="H23" s="29">
        <v>1652</v>
      </c>
      <c r="I23" s="29">
        <v>1695</v>
      </c>
      <c r="J23" s="29">
        <v>1798</v>
      </c>
      <c r="K23" s="29">
        <v>1827</v>
      </c>
      <c r="L23" s="29">
        <v>1944</v>
      </c>
      <c r="M23" s="29">
        <v>1954</v>
      </c>
      <c r="N23" s="29">
        <v>1966</v>
      </c>
      <c r="O23" s="29">
        <v>1933</v>
      </c>
      <c r="P23" s="29">
        <v>1880</v>
      </c>
      <c r="Q23" s="29">
        <v>2026</v>
      </c>
      <c r="R23" s="29">
        <v>1868</v>
      </c>
      <c r="S23" s="29">
        <v>2019</v>
      </c>
      <c r="T23" s="29">
        <v>2195</v>
      </c>
      <c r="U23" s="29">
        <v>2299</v>
      </c>
      <c r="V23" s="53">
        <v>2263</v>
      </c>
      <c r="W23" s="53">
        <v>2257</v>
      </c>
      <c r="X23" s="53">
        <v>2326</v>
      </c>
      <c r="Y23" s="53">
        <v>2283</v>
      </c>
      <c r="Z23" s="53">
        <v>2195</v>
      </c>
      <c r="AA23" s="66">
        <f>Y23/$Y$27</f>
        <v>0.40328563857975624</v>
      </c>
      <c r="AB23" s="66">
        <f>Z23/$Z$27</f>
        <v>0.39829432045000907</v>
      </c>
      <c r="AC23" s="66">
        <f>Z23/Y23-1</f>
        <v>-3.8545773105562842E-2</v>
      </c>
      <c r="AD23" s="66">
        <f>Z23/U23-1</f>
        <v>-4.523705959112656E-2</v>
      </c>
      <c r="AE23" s="66">
        <f>Z23/P23-1</f>
        <v>0.16755319148936176</v>
      </c>
    </row>
    <row r="24" spans="1:50" ht="15.75" customHeight="1" x14ac:dyDescent="0.2">
      <c r="A24" s="32" t="s">
        <v>2</v>
      </c>
      <c r="B24" s="30">
        <v>35</v>
      </c>
      <c r="C24" s="30">
        <v>40</v>
      </c>
      <c r="D24" s="30">
        <v>30</v>
      </c>
      <c r="E24" s="30">
        <v>44</v>
      </c>
      <c r="F24" s="29">
        <v>51</v>
      </c>
      <c r="G24" s="29">
        <v>79</v>
      </c>
      <c r="H24" s="29">
        <v>59</v>
      </c>
      <c r="I24" s="29">
        <v>60</v>
      </c>
      <c r="J24" s="29">
        <v>53</v>
      </c>
      <c r="K24" s="30">
        <v>76</v>
      </c>
      <c r="L24" s="30">
        <v>89</v>
      </c>
      <c r="M24" s="30">
        <v>89</v>
      </c>
      <c r="N24" s="30">
        <v>47</v>
      </c>
      <c r="O24" s="30">
        <v>61</v>
      </c>
      <c r="P24" s="30">
        <v>64</v>
      </c>
      <c r="Q24" s="30">
        <v>83</v>
      </c>
      <c r="R24" s="30">
        <v>66</v>
      </c>
      <c r="S24" s="30">
        <v>81</v>
      </c>
      <c r="T24" s="30">
        <v>86</v>
      </c>
      <c r="U24" s="29">
        <v>78</v>
      </c>
      <c r="V24" s="53">
        <v>80</v>
      </c>
      <c r="W24" s="53">
        <v>84</v>
      </c>
      <c r="X24" s="53">
        <v>76</v>
      </c>
      <c r="Y24" s="53">
        <v>90</v>
      </c>
      <c r="Z24" s="53">
        <v>91</v>
      </c>
      <c r="AA24" s="66">
        <f t="shared" ref="AA24:AA27" si="34">Y24/$Y$27</f>
        <v>1.5898251192368838E-2</v>
      </c>
      <c r="AB24" s="66">
        <f t="shared" ref="AB24:AB27" si="35">Z24/$Z$27</f>
        <v>1.651242968608238E-2</v>
      </c>
      <c r="AC24" s="66">
        <f t="shared" ref="AC24:AC27" si="36">Z24/Y24-1</f>
        <v>1.1111111111111072E-2</v>
      </c>
      <c r="AD24" s="66">
        <f t="shared" ref="AD24:AD27" si="37">Z24/U24-1</f>
        <v>0.16666666666666674</v>
      </c>
      <c r="AE24" s="66">
        <f t="shared" ref="AE24:AE27" si="38">Z24/P24-1</f>
        <v>0.421875</v>
      </c>
    </row>
    <row r="25" spans="1:50" ht="15.75" customHeight="1" x14ac:dyDescent="0.2">
      <c r="A25" s="32" t="s">
        <v>1</v>
      </c>
      <c r="B25" s="30">
        <v>201</v>
      </c>
      <c r="C25" s="30">
        <v>222</v>
      </c>
      <c r="D25" s="30">
        <v>193</v>
      </c>
      <c r="E25" s="30">
        <v>185</v>
      </c>
      <c r="F25" s="29">
        <v>203</v>
      </c>
      <c r="G25" s="29">
        <v>218</v>
      </c>
      <c r="H25" s="29">
        <v>185</v>
      </c>
      <c r="I25" s="29">
        <v>179</v>
      </c>
      <c r="J25" s="29">
        <v>156</v>
      </c>
      <c r="K25" s="30">
        <v>155</v>
      </c>
      <c r="L25" s="30">
        <v>163</v>
      </c>
      <c r="M25" s="29">
        <v>182</v>
      </c>
      <c r="N25" s="29">
        <v>170</v>
      </c>
      <c r="O25" s="29">
        <v>191</v>
      </c>
      <c r="P25" s="29">
        <v>160</v>
      </c>
      <c r="Q25" s="29">
        <v>163</v>
      </c>
      <c r="R25" s="28">
        <v>178</v>
      </c>
      <c r="S25" s="28">
        <v>197</v>
      </c>
      <c r="T25" s="28">
        <v>160</v>
      </c>
      <c r="U25" s="29">
        <v>157</v>
      </c>
      <c r="V25" s="53">
        <v>150</v>
      </c>
      <c r="W25" s="53">
        <v>177</v>
      </c>
      <c r="X25" s="53">
        <v>160</v>
      </c>
      <c r="Y25" s="53">
        <v>171</v>
      </c>
      <c r="Z25" s="53">
        <v>167</v>
      </c>
      <c r="AA25" s="66">
        <f t="shared" si="34"/>
        <v>3.0206677265500796E-2</v>
      </c>
      <c r="AB25" s="66">
        <f t="shared" si="35"/>
        <v>3.0303030303030304E-2</v>
      </c>
      <c r="AC25" s="66">
        <f t="shared" si="36"/>
        <v>-2.3391812865497075E-2</v>
      </c>
      <c r="AD25" s="66">
        <f t="shared" si="37"/>
        <v>6.3694267515923553E-2</v>
      </c>
      <c r="AE25" s="66">
        <f t="shared" si="38"/>
        <v>4.3749999999999956E-2</v>
      </c>
    </row>
    <row r="26" spans="1:50" ht="15.75" customHeight="1" x14ac:dyDescent="0.2">
      <c r="A26" s="32" t="s">
        <v>0</v>
      </c>
      <c r="B26" s="30">
        <v>1321</v>
      </c>
      <c r="C26" s="30">
        <v>1479</v>
      </c>
      <c r="D26" s="30">
        <v>1444</v>
      </c>
      <c r="E26" s="30">
        <v>1524</v>
      </c>
      <c r="F26" s="29">
        <v>1521</v>
      </c>
      <c r="G26" s="29">
        <v>1556</v>
      </c>
      <c r="H26" s="29">
        <v>1799</v>
      </c>
      <c r="I26" s="29">
        <v>1794</v>
      </c>
      <c r="J26" s="29">
        <v>1871</v>
      </c>
      <c r="K26" s="30">
        <v>1823</v>
      </c>
      <c r="L26" s="30">
        <v>1933</v>
      </c>
      <c r="M26" s="29">
        <v>2083</v>
      </c>
      <c r="N26" s="29">
        <v>1976</v>
      </c>
      <c r="O26" s="29">
        <v>1997</v>
      </c>
      <c r="P26" s="29">
        <v>2217</v>
      </c>
      <c r="Q26" s="29">
        <v>2113</v>
      </c>
      <c r="R26" s="28">
        <v>2224</v>
      </c>
      <c r="S26" s="28">
        <v>2454</v>
      </c>
      <c r="T26" s="28">
        <v>2431</v>
      </c>
      <c r="U26" s="29">
        <v>2479</v>
      </c>
      <c r="V26" s="53">
        <v>2699</v>
      </c>
      <c r="W26" s="53">
        <v>2838</v>
      </c>
      <c r="X26" s="53">
        <v>3042</v>
      </c>
      <c r="Y26" s="53">
        <v>3117</v>
      </c>
      <c r="Z26" s="53">
        <v>3058</v>
      </c>
      <c r="AA26" s="66">
        <f t="shared" si="34"/>
        <v>0.55060943296237419</v>
      </c>
      <c r="AB26" s="66">
        <f t="shared" si="35"/>
        <v>0.55489021956087825</v>
      </c>
      <c r="AC26" s="66">
        <f t="shared" si="36"/>
        <v>-1.8928456849534814E-2</v>
      </c>
      <c r="AD26" s="66">
        <f t="shared" si="37"/>
        <v>0.23356192012908439</v>
      </c>
      <c r="AE26" s="66">
        <f t="shared" si="38"/>
        <v>0.37934145241317085</v>
      </c>
    </row>
    <row r="27" spans="1:50" ht="15.75" customHeight="1" thickBot="1" x14ac:dyDescent="0.25">
      <c r="A27" s="35" t="s">
        <v>23</v>
      </c>
      <c r="B27" s="31">
        <f t="shared" ref="B27:P27" si="39">SUM(B23:B26)</f>
        <v>3063</v>
      </c>
      <c r="C27" s="31">
        <f t="shared" si="39"/>
        <v>3402</v>
      </c>
      <c r="D27" s="31">
        <f t="shared" si="39"/>
        <v>3360</v>
      </c>
      <c r="E27" s="31">
        <f t="shared" si="39"/>
        <v>3495</v>
      </c>
      <c r="F27" s="31">
        <f t="shared" si="39"/>
        <v>3407</v>
      </c>
      <c r="G27" s="31">
        <f t="shared" si="39"/>
        <v>3466</v>
      </c>
      <c r="H27" s="31">
        <f t="shared" si="39"/>
        <v>3695</v>
      </c>
      <c r="I27" s="31">
        <f t="shared" si="39"/>
        <v>3728</v>
      </c>
      <c r="J27" s="31">
        <f t="shared" si="39"/>
        <v>3878</v>
      </c>
      <c r="K27" s="31">
        <f t="shared" si="39"/>
        <v>3881</v>
      </c>
      <c r="L27" s="31">
        <f t="shared" si="39"/>
        <v>4129</v>
      </c>
      <c r="M27" s="31">
        <f t="shared" si="39"/>
        <v>4308</v>
      </c>
      <c r="N27" s="31">
        <f t="shared" si="39"/>
        <v>4159</v>
      </c>
      <c r="O27" s="31">
        <f t="shared" si="39"/>
        <v>4182</v>
      </c>
      <c r="P27" s="31">
        <f t="shared" si="39"/>
        <v>4321</v>
      </c>
      <c r="Q27" s="31">
        <f>SUM(Q23:Q26)</f>
        <v>4385</v>
      </c>
      <c r="R27" s="31">
        <v>4336</v>
      </c>
      <c r="S27" s="31">
        <f>SUM(S23:S26)</f>
        <v>4751</v>
      </c>
      <c r="T27" s="31">
        <f>SUM(T23:T26)</f>
        <v>4872</v>
      </c>
      <c r="U27" s="31">
        <f>SUM(U23:U26)</f>
        <v>5013</v>
      </c>
      <c r="V27" s="31">
        <f>SUM(V23:V26)</f>
        <v>5192</v>
      </c>
      <c r="W27" s="31">
        <f t="shared" ref="W27:Y27" si="40">SUM(W23:W26)</f>
        <v>5356</v>
      </c>
      <c r="X27" s="31">
        <f t="shared" ref="X27" si="41">SUM(X23:X26)</f>
        <v>5604</v>
      </c>
      <c r="Y27" s="31">
        <f t="shared" si="40"/>
        <v>5661</v>
      </c>
      <c r="Z27" s="31">
        <f t="shared" ref="Z27" si="42">SUM(Z23:Z26)</f>
        <v>5511</v>
      </c>
      <c r="AA27" s="67">
        <f t="shared" si="34"/>
        <v>1</v>
      </c>
      <c r="AB27" s="67">
        <f t="shared" si="35"/>
        <v>1</v>
      </c>
      <c r="AC27" s="67">
        <f t="shared" si="36"/>
        <v>-2.6497085320614677E-2</v>
      </c>
      <c r="AD27" s="67">
        <f t="shared" si="37"/>
        <v>9.934171154997018E-2</v>
      </c>
      <c r="AE27" s="67">
        <f t="shared" si="38"/>
        <v>0.27539921314510529</v>
      </c>
    </row>
    <row r="28" spans="1:50" s="3" customFormat="1" ht="15.75" customHeight="1" x14ac:dyDescent="0.2">
      <c r="A28" s="54" t="s">
        <v>33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65"/>
      <c r="AB28" s="65"/>
      <c r="AC28" s="65"/>
      <c r="AD28" s="65"/>
      <c r="AE28" s="65"/>
    </row>
    <row r="29" spans="1:50" s="3" customFormat="1" ht="15.75" customHeight="1" x14ac:dyDescent="0.2">
      <c r="A29" s="32" t="s">
        <v>3</v>
      </c>
      <c r="B29" s="74" t="s">
        <v>37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14">
        <v>56.5</v>
      </c>
      <c r="V29" s="14">
        <v>20.746267</v>
      </c>
      <c r="W29" s="14">
        <v>32.663283</v>
      </c>
      <c r="X29" s="14">
        <v>27.865404999999999</v>
      </c>
      <c r="Y29" s="14">
        <v>27.882518999999998</v>
      </c>
      <c r="Z29" s="14">
        <v>26.852689999999999</v>
      </c>
      <c r="AA29" s="66">
        <f>Y29/$Y$33</f>
        <v>0.14538387978153045</v>
      </c>
      <c r="AB29" s="66">
        <f>Z29/$Z$33</f>
        <v>0.14855908359750489</v>
      </c>
      <c r="AC29" s="69">
        <f>Z29/Y29-1</f>
        <v>-3.6934575387539414E-2</v>
      </c>
      <c r="AD29" s="69">
        <f>IFERROR(Z29/U29-1,"-")</f>
        <v>-0.52473115044247787</v>
      </c>
      <c r="AE29" s="69" t="str">
        <f>IFERROR(Z29/P29-1,"-")</f>
        <v>-</v>
      </c>
    </row>
    <row r="30" spans="1:50" s="3" customFormat="1" ht="15.75" customHeight="1" x14ac:dyDescent="0.2">
      <c r="A30" s="32" t="s">
        <v>2</v>
      </c>
      <c r="B30" s="74" t="s">
        <v>37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14">
        <v>1.655184</v>
      </c>
      <c r="Y30" s="14">
        <v>1.268337</v>
      </c>
      <c r="Z30" s="14">
        <v>0.3178917</v>
      </c>
      <c r="AA30" s="66">
        <f t="shared" ref="AA30:AA33" si="43">Y30/$Y$33</f>
        <v>6.6133104376425609E-3</v>
      </c>
      <c r="AB30" s="66">
        <f t="shared" ref="AB30:AB33" si="44">Z30/$Z$33</f>
        <v>1.758695297761712E-3</v>
      </c>
      <c r="AC30" s="69">
        <f t="shared" ref="AC30:AC33" si="45">Z30/Y30-1</f>
        <v>-0.74936337897577698</v>
      </c>
      <c r="AD30" s="69" t="str">
        <f t="shared" ref="AD30:AD33" si="46">IFERROR(Z30/U30-1,"-")</f>
        <v>-</v>
      </c>
      <c r="AE30" s="69" t="str">
        <f t="shared" ref="AE30:AE33" si="47">IFERROR(Z30/P30-1,"-")</f>
        <v>-</v>
      </c>
    </row>
    <row r="31" spans="1:50" s="3" customFormat="1" ht="15.75" customHeight="1" x14ac:dyDescent="0.2">
      <c r="A31" s="32" t="s">
        <v>1</v>
      </c>
      <c r="B31" s="74" t="s">
        <v>37</v>
      </c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14">
        <v>0.61006000000000005</v>
      </c>
      <c r="Y31" s="14">
        <v>0.43831599999999998</v>
      </c>
      <c r="Z31" s="14">
        <v>0.349383</v>
      </c>
      <c r="AA31" s="66">
        <f t="shared" si="43"/>
        <v>2.2854491966927846E-3</v>
      </c>
      <c r="AB31" s="66">
        <f t="shared" si="44"/>
        <v>1.9329168997425231E-3</v>
      </c>
      <c r="AC31" s="69">
        <f t="shared" si="45"/>
        <v>-0.20289699668732142</v>
      </c>
      <c r="AD31" s="69" t="str">
        <f t="shared" si="46"/>
        <v>-</v>
      </c>
      <c r="AE31" s="69" t="str">
        <f t="shared" si="47"/>
        <v>-</v>
      </c>
    </row>
    <row r="32" spans="1:50" s="3" customFormat="1" ht="15.75" customHeight="1" x14ac:dyDescent="0.2">
      <c r="A32" s="32" t="s">
        <v>0</v>
      </c>
      <c r="B32" s="74" t="s">
        <v>37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14">
        <v>252.16722200000001</v>
      </c>
      <c r="V32" s="14">
        <v>163.19318699999999</v>
      </c>
      <c r="W32" s="14">
        <v>116.128162</v>
      </c>
      <c r="X32" s="14">
        <v>86.124553000000006</v>
      </c>
      <c r="Y32" s="14">
        <v>162.19632060000001</v>
      </c>
      <c r="Z32" s="15">
        <v>153.23431400000001</v>
      </c>
      <c r="AA32" s="66">
        <f t="shared" si="43"/>
        <v>0.84571736058413427</v>
      </c>
      <c r="AB32" s="66">
        <f t="shared" si="44"/>
        <v>0.84774930420499084</v>
      </c>
      <c r="AC32" s="69">
        <f t="shared" si="45"/>
        <v>-5.5254068445249271E-2</v>
      </c>
      <c r="AD32" s="69">
        <f t="shared" si="46"/>
        <v>-0.39233056229647478</v>
      </c>
      <c r="AE32" s="69" t="str">
        <f t="shared" si="47"/>
        <v>-</v>
      </c>
    </row>
    <row r="33" spans="1:46" s="3" customFormat="1" ht="15.75" customHeight="1" x14ac:dyDescent="0.2">
      <c r="A33" s="33" t="s">
        <v>23</v>
      </c>
      <c r="B33" s="74" t="s">
        <v>37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51">
        <f>SUM(U29:U32)</f>
        <v>308.66722200000004</v>
      </c>
      <c r="V33" s="51">
        <f>SUM(V29:V32)</f>
        <v>183.93945399999998</v>
      </c>
      <c r="W33" s="51">
        <f t="shared" ref="W33:Y33" si="48">SUM(W29:W32)</f>
        <v>148.79144500000001</v>
      </c>
      <c r="X33" s="51">
        <f t="shared" ref="X33" si="49">SUM(X29:X32)</f>
        <v>116.255202</v>
      </c>
      <c r="Y33" s="51">
        <f t="shared" si="48"/>
        <v>191.7854926</v>
      </c>
      <c r="Z33" s="51">
        <f t="shared" ref="Z33" si="50">SUM(Z29:Z32)</f>
        <v>180.75427870000001</v>
      </c>
      <c r="AA33" s="67">
        <f t="shared" si="43"/>
        <v>1</v>
      </c>
      <c r="AB33" s="67">
        <f t="shared" si="44"/>
        <v>1</v>
      </c>
      <c r="AC33" s="70">
        <f t="shared" si="45"/>
        <v>-5.7518500228833203E-2</v>
      </c>
      <c r="AD33" s="70">
        <f t="shared" si="46"/>
        <v>-0.4144040383400347</v>
      </c>
      <c r="AE33" s="70" t="str">
        <f t="shared" si="47"/>
        <v>-</v>
      </c>
    </row>
    <row r="34" spans="1:46" s="4" customFormat="1" ht="15.75" customHeight="1" x14ac:dyDescent="0.2">
      <c r="A34" s="11" t="s">
        <v>36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63"/>
      <c r="AB34" s="63"/>
      <c r="AC34" s="63"/>
      <c r="AD34" s="63"/>
      <c r="AE34" s="63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58"/>
      <c r="AT34" s="58"/>
    </row>
    <row r="35" spans="1:46" ht="15.75" customHeight="1" x14ac:dyDescent="0.2">
      <c r="A35" s="32" t="s">
        <v>3</v>
      </c>
      <c r="B35" s="14">
        <f>B5</f>
        <v>214.22115500000001</v>
      </c>
      <c r="C35" s="14">
        <f>C5+C29</f>
        <v>219.047102</v>
      </c>
      <c r="D35" s="14">
        <f t="shared" ref="D35:U35" si="51">D5+D29</f>
        <v>229.04158999999999</v>
      </c>
      <c r="E35" s="14">
        <f t="shared" si="51"/>
        <v>250.43610999999999</v>
      </c>
      <c r="F35" s="14">
        <f t="shared" si="51"/>
        <v>259.68872099999999</v>
      </c>
      <c r="G35" s="14">
        <f t="shared" si="51"/>
        <v>257.59999500000004</v>
      </c>
      <c r="H35" s="14">
        <f t="shared" si="51"/>
        <v>256.45291199999997</v>
      </c>
      <c r="I35" s="14">
        <f t="shared" si="51"/>
        <v>266.08855700000004</v>
      </c>
      <c r="J35" s="14">
        <f t="shared" si="51"/>
        <v>280.009343</v>
      </c>
      <c r="K35" s="14">
        <f t="shared" si="51"/>
        <v>339.68475999999998</v>
      </c>
      <c r="L35" s="14">
        <f t="shared" si="51"/>
        <v>454.38681600000001</v>
      </c>
      <c r="M35" s="14">
        <f t="shared" si="51"/>
        <v>359.12907700000005</v>
      </c>
      <c r="N35" s="14">
        <f t="shared" si="51"/>
        <v>380.70459300000005</v>
      </c>
      <c r="O35" s="14">
        <f t="shared" si="51"/>
        <v>351.87510700000001</v>
      </c>
      <c r="P35" s="14">
        <f t="shared" si="51"/>
        <v>412.10141199999998</v>
      </c>
      <c r="Q35" s="14">
        <f t="shared" si="51"/>
        <v>425.59394299999997</v>
      </c>
      <c r="R35" s="14">
        <f t="shared" si="51"/>
        <v>436.84433899999999</v>
      </c>
      <c r="S35" s="14">
        <f t="shared" si="51"/>
        <v>507.91172400000005</v>
      </c>
      <c r="T35" s="14">
        <f t="shared" si="51"/>
        <v>511.143415</v>
      </c>
      <c r="U35" s="14">
        <f t="shared" si="51"/>
        <v>630.91244099999994</v>
      </c>
      <c r="V35" s="14">
        <f t="shared" ref="V35" si="52">V5+V29</f>
        <v>613.92962599999998</v>
      </c>
      <c r="W35" s="14">
        <f t="shared" ref="W35" si="53">W5+W29</f>
        <v>634.42200800000001</v>
      </c>
      <c r="X35" s="14">
        <f t="shared" ref="X35:Y35" si="54">X5+X29</f>
        <v>657.95084099999997</v>
      </c>
      <c r="Y35" s="14">
        <f t="shared" si="54"/>
        <v>684.24865</v>
      </c>
      <c r="Z35" s="14">
        <f t="shared" ref="Z35" si="55">Z5+Z29</f>
        <v>742.21580300000005</v>
      </c>
      <c r="AA35" s="66">
        <f>Y35/$Y$39</f>
        <v>0.42835646391623206</v>
      </c>
      <c r="AB35" s="66">
        <f>Z35/$Z$39</f>
        <v>0.43577359796244736</v>
      </c>
      <c r="AC35" s="66">
        <f>Z35/Y35-1</f>
        <v>8.4716503276988542E-2</v>
      </c>
      <c r="AD35" s="66">
        <f>Z35/U35-1</f>
        <v>0.17641649580341712</v>
      </c>
      <c r="AE35" s="66">
        <f>Z35/P35-1</f>
        <v>0.80105134655544474</v>
      </c>
      <c r="AF35" s="50"/>
      <c r="AG35" s="50"/>
      <c r="AH35" s="50"/>
      <c r="AI35" s="50"/>
      <c r="AJ35" s="50"/>
      <c r="AK35" s="49"/>
      <c r="AL35" s="50"/>
      <c r="AM35" s="49"/>
      <c r="AN35" s="50"/>
      <c r="AO35" s="49"/>
      <c r="AP35" s="50"/>
      <c r="AQ35" s="49"/>
    </row>
    <row r="36" spans="1:46" ht="15.75" customHeight="1" x14ac:dyDescent="0.2">
      <c r="A36" s="32" t="s">
        <v>2</v>
      </c>
      <c r="B36" s="15">
        <f>B6</f>
        <v>2.9786220000000001</v>
      </c>
      <c r="C36" s="15">
        <f t="shared" ref="C36:U36" si="56">C6</f>
        <v>2.7894700000000001</v>
      </c>
      <c r="D36" s="15">
        <f t="shared" si="56"/>
        <v>1.905424</v>
      </c>
      <c r="E36" s="15">
        <f t="shared" si="56"/>
        <v>5.2408405199999999</v>
      </c>
      <c r="F36" s="15">
        <f t="shared" si="56"/>
        <v>6.2540610000000001</v>
      </c>
      <c r="G36" s="15">
        <f t="shared" si="56"/>
        <v>8.7054904799999999</v>
      </c>
      <c r="H36" s="15">
        <f t="shared" si="56"/>
        <v>10.28345923</v>
      </c>
      <c r="I36" s="15">
        <f t="shared" si="56"/>
        <v>7.9046693000000001</v>
      </c>
      <c r="J36" s="15">
        <f t="shared" si="56"/>
        <v>9.1727182799999998</v>
      </c>
      <c r="K36" s="15">
        <f t="shared" si="56"/>
        <v>8.6813909100000011</v>
      </c>
      <c r="L36" s="15">
        <f t="shared" si="56"/>
        <v>8.3115305700000004</v>
      </c>
      <c r="M36" s="15">
        <f t="shared" si="56"/>
        <v>12.423420699999999</v>
      </c>
      <c r="N36" s="15">
        <f t="shared" si="56"/>
        <v>5.0093050000000003</v>
      </c>
      <c r="O36" s="15">
        <f t="shared" si="56"/>
        <v>7.8300299999999998</v>
      </c>
      <c r="P36" s="15">
        <f t="shared" si="56"/>
        <v>9.3960350000000012</v>
      </c>
      <c r="Q36" s="15">
        <f t="shared" si="56"/>
        <v>10.301349999999999</v>
      </c>
      <c r="R36" s="15">
        <f t="shared" si="56"/>
        <v>7.9698684000000002</v>
      </c>
      <c r="S36" s="15">
        <f t="shared" si="56"/>
        <v>10.208772</v>
      </c>
      <c r="T36" s="15">
        <f t="shared" si="56"/>
        <v>6.9063548600000004</v>
      </c>
      <c r="U36" s="15">
        <f t="shared" si="56"/>
        <v>8.0351124700000014</v>
      </c>
      <c r="V36" s="15">
        <f t="shared" ref="V36" si="57">V6</f>
        <v>12.428253999999999</v>
      </c>
      <c r="W36" s="15">
        <f t="shared" ref="W36" si="58">W6</f>
        <v>15.92985</v>
      </c>
      <c r="X36" s="14">
        <f>X6+X30</f>
        <v>9.3298550000000002</v>
      </c>
      <c r="Y36" s="14">
        <f>Y6+Y30</f>
        <v>17.111888</v>
      </c>
      <c r="Z36" s="14">
        <f>Z6+Z30</f>
        <v>19.294279700000001</v>
      </c>
      <c r="AA36" s="66">
        <f t="shared" ref="AA36:AA39" si="59">Y36/$Y$39</f>
        <v>1.0712462252736055E-2</v>
      </c>
      <c r="AB36" s="66">
        <f t="shared" ref="AB36:AB39" si="60">Z36/$Z$39</f>
        <v>1.1328157728491276E-2</v>
      </c>
      <c r="AC36" s="66">
        <f t="shared" ref="AC36:AC39" si="61">Z36/Y36-1</f>
        <v>0.12753658158585424</v>
      </c>
      <c r="AD36" s="66">
        <f t="shared" ref="AD36:AD39" si="62">Z36/U36-1</f>
        <v>1.4012457538133249</v>
      </c>
      <c r="AE36" s="66">
        <f t="shared" ref="AE36:AE39" si="63">Z36/P36-1</f>
        <v>1.0534491091188993</v>
      </c>
      <c r="AF36" s="71"/>
      <c r="AG36" s="71"/>
      <c r="AH36" s="71"/>
      <c r="AI36" s="71"/>
      <c r="AJ36" s="50"/>
      <c r="AK36" s="49"/>
      <c r="AL36" s="50"/>
      <c r="AM36" s="49"/>
      <c r="AN36" s="50"/>
      <c r="AO36" s="49"/>
      <c r="AP36" s="50"/>
      <c r="AQ36" s="49"/>
    </row>
    <row r="37" spans="1:46" ht="15.75" customHeight="1" x14ac:dyDescent="0.2">
      <c r="A37" s="32" t="s">
        <v>1</v>
      </c>
      <c r="B37" s="14">
        <f>B7</f>
        <v>18.736204999999998</v>
      </c>
      <c r="C37" s="14">
        <f t="shared" ref="C37:U37" si="64">C7</f>
        <v>16.676174</v>
      </c>
      <c r="D37" s="14">
        <f t="shared" si="64"/>
        <v>20.315431</v>
      </c>
      <c r="E37" s="14">
        <f t="shared" si="64"/>
        <v>19.105015000000002</v>
      </c>
      <c r="F37" s="14">
        <f t="shared" si="64"/>
        <v>22.925974</v>
      </c>
      <c r="G37" s="14">
        <f t="shared" si="64"/>
        <v>18.564892</v>
      </c>
      <c r="H37" s="14">
        <f t="shared" si="64"/>
        <v>23.478096000000001</v>
      </c>
      <c r="I37" s="14">
        <f t="shared" si="64"/>
        <v>19.810388</v>
      </c>
      <c r="J37" s="14">
        <f t="shared" si="64"/>
        <v>17.936906999999998</v>
      </c>
      <c r="K37" s="14">
        <f t="shared" si="64"/>
        <v>22.792920000000002</v>
      </c>
      <c r="L37" s="14">
        <f t="shared" si="64"/>
        <v>22.236024999999998</v>
      </c>
      <c r="M37" s="14">
        <f t="shared" si="64"/>
        <v>21.769074</v>
      </c>
      <c r="N37" s="14">
        <f t="shared" si="64"/>
        <v>22.407139000000001</v>
      </c>
      <c r="O37" s="14">
        <f t="shared" si="64"/>
        <v>20.064655999999999</v>
      </c>
      <c r="P37" s="14">
        <f t="shared" si="64"/>
        <v>18.496118000000003</v>
      </c>
      <c r="Q37" s="14">
        <f t="shared" si="64"/>
        <v>22.172003</v>
      </c>
      <c r="R37" s="14">
        <f t="shared" si="64"/>
        <v>24.975175</v>
      </c>
      <c r="S37" s="14">
        <f t="shared" si="64"/>
        <v>25.871780999999999</v>
      </c>
      <c r="T37" s="14">
        <f t="shared" si="64"/>
        <v>18.804839000000001</v>
      </c>
      <c r="U37" s="14">
        <f t="shared" si="64"/>
        <v>23.438124999999999</v>
      </c>
      <c r="V37" s="14">
        <f t="shared" ref="V37" si="65">V7</f>
        <v>17.995629000000001</v>
      </c>
      <c r="W37" s="14">
        <f t="shared" ref="W37:Y38" si="66">W7+W31</f>
        <v>24.888128999999999</v>
      </c>
      <c r="X37" s="14">
        <f t="shared" ref="X37" si="67">X7+X31</f>
        <v>19.500338000000003</v>
      </c>
      <c r="Y37" s="14">
        <f t="shared" si="66"/>
        <v>29.015456</v>
      </c>
      <c r="Z37" s="14">
        <f t="shared" ref="Z37" si="68">Z7+Z31</f>
        <v>31.658714</v>
      </c>
      <c r="AA37" s="66">
        <f t="shared" si="59"/>
        <v>1.8164388239680151E-2</v>
      </c>
      <c r="AB37" s="66">
        <f t="shared" si="60"/>
        <v>1.8587628626177476E-2</v>
      </c>
      <c r="AC37" s="66">
        <f t="shared" si="61"/>
        <v>9.1098275346766844E-2</v>
      </c>
      <c r="AD37" s="66">
        <f t="shared" si="62"/>
        <v>0.35073577771259434</v>
      </c>
      <c r="AE37" s="66">
        <f t="shared" si="63"/>
        <v>0.71164100488545734</v>
      </c>
      <c r="AF37" s="50"/>
      <c r="AG37" s="50"/>
      <c r="AH37" s="50"/>
      <c r="AI37" s="50"/>
      <c r="AJ37" s="50"/>
      <c r="AK37" s="49"/>
      <c r="AL37" s="50"/>
      <c r="AM37" s="49"/>
      <c r="AN37" s="50"/>
      <c r="AO37" s="49"/>
      <c r="AP37" s="50"/>
      <c r="AQ37" s="49"/>
    </row>
    <row r="38" spans="1:46" ht="15.75" customHeight="1" x14ac:dyDescent="0.2">
      <c r="A38" s="32" t="s">
        <v>0</v>
      </c>
      <c r="B38" s="14">
        <f>B8</f>
        <v>223.97519400000002</v>
      </c>
      <c r="C38" s="14">
        <f t="shared" ref="C38:U38" si="69">C8+C32</f>
        <v>260.06623999999999</v>
      </c>
      <c r="D38" s="14">
        <f t="shared" si="69"/>
        <v>294.63</v>
      </c>
      <c r="E38" s="14">
        <f t="shared" si="69"/>
        <v>286.13</v>
      </c>
      <c r="F38" s="14">
        <f t="shared" si="69"/>
        <v>299.80711199999996</v>
      </c>
      <c r="G38" s="14">
        <f t="shared" si="69"/>
        <v>332.16858300000001</v>
      </c>
      <c r="H38" s="14">
        <f t="shared" si="69"/>
        <v>349.822588</v>
      </c>
      <c r="I38" s="14">
        <f t="shared" si="69"/>
        <v>343.61075299999999</v>
      </c>
      <c r="J38" s="14">
        <f t="shared" si="69"/>
        <v>353.58638299999996</v>
      </c>
      <c r="K38" s="14">
        <f t="shared" si="69"/>
        <v>342.35035800000003</v>
      </c>
      <c r="L38" s="14">
        <f t="shared" si="69"/>
        <v>399.18383799999998</v>
      </c>
      <c r="M38" s="14">
        <f t="shared" si="69"/>
        <v>400.14682200000004</v>
      </c>
      <c r="N38" s="14">
        <f t="shared" si="69"/>
        <v>411.70570799999996</v>
      </c>
      <c r="O38" s="14">
        <f t="shared" si="69"/>
        <v>390.76250100000004</v>
      </c>
      <c r="P38" s="14">
        <f t="shared" si="69"/>
        <v>423.31060100000002</v>
      </c>
      <c r="Q38" s="14">
        <f t="shared" si="69"/>
        <v>420.27801299999999</v>
      </c>
      <c r="R38" s="14">
        <f t="shared" si="69"/>
        <v>454.14671499999997</v>
      </c>
      <c r="S38" s="14">
        <f t="shared" si="69"/>
        <v>490.33557800000005</v>
      </c>
      <c r="T38" s="14">
        <f t="shared" si="69"/>
        <v>516.24569599999995</v>
      </c>
      <c r="U38" s="14">
        <f t="shared" si="69"/>
        <v>805.68237600000009</v>
      </c>
      <c r="V38" s="14">
        <f t="shared" ref="V38" si="70">V8+V32</f>
        <v>762.23255699999993</v>
      </c>
      <c r="W38" s="14">
        <f t="shared" si="66"/>
        <v>769.77887299999998</v>
      </c>
      <c r="X38" s="14">
        <f t="shared" ref="X38" si="71">X8+X32</f>
        <v>777.77113700000007</v>
      </c>
      <c r="Y38" s="14">
        <f t="shared" si="66"/>
        <v>867.0054106</v>
      </c>
      <c r="Z38" s="14">
        <f t="shared" ref="Z38" si="72">Z8+Z32</f>
        <v>910.04545600000006</v>
      </c>
      <c r="AA38" s="66">
        <f t="shared" si="59"/>
        <v>0.54276668559135177</v>
      </c>
      <c r="AB38" s="66">
        <f t="shared" si="60"/>
        <v>0.53431061568288396</v>
      </c>
      <c r="AC38" s="66">
        <f t="shared" si="61"/>
        <v>4.9642187780829072E-2</v>
      </c>
      <c r="AD38" s="66">
        <f t="shared" si="62"/>
        <v>0.12953377547878731</v>
      </c>
      <c r="AE38" s="66">
        <f t="shared" si="63"/>
        <v>1.1498291180286317</v>
      </c>
      <c r="AF38" s="50"/>
      <c r="AG38" s="50"/>
      <c r="AH38" s="50"/>
      <c r="AI38" s="50"/>
      <c r="AJ38" s="50"/>
      <c r="AK38" s="49"/>
      <c r="AL38" s="50"/>
      <c r="AM38" s="49"/>
      <c r="AN38" s="50"/>
      <c r="AO38" s="49"/>
      <c r="AP38" s="50"/>
      <c r="AQ38" s="49"/>
    </row>
    <row r="39" spans="1:46" s="3" customFormat="1" ht="15.75" customHeight="1" thickBot="1" x14ac:dyDescent="0.25">
      <c r="A39" s="35" t="s">
        <v>23</v>
      </c>
      <c r="B39" s="57">
        <f>SUM(B35:B38)</f>
        <v>459.91117600000007</v>
      </c>
      <c r="C39" s="57">
        <f t="shared" ref="C39:U39" si="73">SUM(C35:C38)</f>
        <v>498.57898599999999</v>
      </c>
      <c r="D39" s="57">
        <f t="shared" si="73"/>
        <v>545.89244499999995</v>
      </c>
      <c r="E39" s="57">
        <f t="shared" si="73"/>
        <v>560.91196551999997</v>
      </c>
      <c r="F39" s="57">
        <f t="shared" si="73"/>
        <v>588.67586799999992</v>
      </c>
      <c r="G39" s="57">
        <f t="shared" si="73"/>
        <v>617.03896048000001</v>
      </c>
      <c r="H39" s="57">
        <f t="shared" si="73"/>
        <v>640.03705522999996</v>
      </c>
      <c r="I39" s="57">
        <f t="shared" si="73"/>
        <v>637.41436730000009</v>
      </c>
      <c r="J39" s="57">
        <f t="shared" si="73"/>
        <v>660.70535128000006</v>
      </c>
      <c r="K39" s="57">
        <f t="shared" si="73"/>
        <v>713.50942891</v>
      </c>
      <c r="L39" s="57">
        <f t="shared" si="73"/>
        <v>884.11820956999998</v>
      </c>
      <c r="M39" s="57">
        <f t="shared" si="73"/>
        <v>793.46839370000009</v>
      </c>
      <c r="N39" s="57">
        <f t="shared" si="73"/>
        <v>819.82674499999996</v>
      </c>
      <c r="O39" s="57">
        <f t="shared" si="73"/>
        <v>770.53229400000009</v>
      </c>
      <c r="P39" s="57">
        <f t="shared" si="73"/>
        <v>863.30416600000001</v>
      </c>
      <c r="Q39" s="57">
        <f t="shared" si="73"/>
        <v>878.34530900000004</v>
      </c>
      <c r="R39" s="57">
        <f t="shared" si="73"/>
        <v>923.93609739999988</v>
      </c>
      <c r="S39" s="57">
        <f t="shared" si="73"/>
        <v>1034.327855</v>
      </c>
      <c r="T39" s="57">
        <f t="shared" si="73"/>
        <v>1053.1003048600001</v>
      </c>
      <c r="U39" s="57">
        <f t="shared" si="73"/>
        <v>1468.0680544700001</v>
      </c>
      <c r="V39" s="57">
        <f t="shared" ref="V39:W39" si="74">SUM(V35:V38)</f>
        <v>1406.5860659999998</v>
      </c>
      <c r="W39" s="57">
        <f t="shared" si="74"/>
        <v>1445.0188600000001</v>
      </c>
      <c r="X39" s="57">
        <f t="shared" ref="X39:Y39" si="75">SUM(X35:X38)</f>
        <v>1464.552171</v>
      </c>
      <c r="Y39" s="57">
        <f t="shared" si="75"/>
        <v>1597.3814046</v>
      </c>
      <c r="Z39" s="57">
        <f t="shared" ref="Z39" si="76">SUM(Z35:Z38)</f>
        <v>1703.2142527000001</v>
      </c>
      <c r="AA39" s="68">
        <f t="shared" si="59"/>
        <v>1</v>
      </c>
      <c r="AB39" s="68">
        <f t="shared" si="60"/>
        <v>1</v>
      </c>
      <c r="AC39" s="68">
        <f t="shared" si="61"/>
        <v>6.6253962763828333E-2</v>
      </c>
      <c r="AD39" s="68">
        <f t="shared" si="62"/>
        <v>0.16017390850105517</v>
      </c>
      <c r="AE39" s="68">
        <f t="shared" si="63"/>
        <v>0.9729016953452303</v>
      </c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</row>
    <row r="40" spans="1:46" ht="16.5" hidden="1" customHeight="1" x14ac:dyDescent="0.2">
      <c r="A40" s="11" t="s">
        <v>27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</row>
    <row r="41" spans="1:46" ht="16.5" hidden="1" customHeight="1" x14ac:dyDescent="0.2">
      <c r="A41" s="32" t="s">
        <v>3</v>
      </c>
      <c r="B41" s="39"/>
      <c r="C41" s="42">
        <f t="shared" ref="C41:T41" si="77">C5/B5-1</f>
        <v>2.2527873122521358E-2</v>
      </c>
      <c r="D41" s="42">
        <f t="shared" si="77"/>
        <v>4.5627118134619282E-2</v>
      </c>
      <c r="E41" s="42">
        <f t="shared" si="77"/>
        <v>9.340888700606742E-2</v>
      </c>
      <c r="F41" s="42">
        <f t="shared" si="77"/>
        <v>3.6945993930348253E-2</v>
      </c>
      <c r="G41" s="42">
        <f t="shared" si="77"/>
        <v>-8.0431910633498305E-3</v>
      </c>
      <c r="H41" s="42">
        <f t="shared" si="77"/>
        <v>-4.4529620429537564E-3</v>
      </c>
      <c r="I41" s="42">
        <f t="shared" si="77"/>
        <v>3.7572765015045251E-2</v>
      </c>
      <c r="J41" s="42">
        <f t="shared" si="77"/>
        <v>5.2316364735669474E-2</v>
      </c>
      <c r="K41" s="42">
        <f t="shared" si="77"/>
        <v>0.21311937794875635</v>
      </c>
      <c r="L41" s="42">
        <f t="shared" si="77"/>
        <v>0.33767206983321851</v>
      </c>
      <c r="M41" s="42">
        <f t="shared" si="77"/>
        <v>-0.20964019123301314</v>
      </c>
      <c r="N41" s="42">
        <f t="shared" si="77"/>
        <v>6.0077329800839241E-2</v>
      </c>
      <c r="O41" s="42">
        <f t="shared" si="77"/>
        <v>-7.5726656652130298E-2</v>
      </c>
      <c r="P41" s="42">
        <f t="shared" si="77"/>
        <v>0.17115818596397614</v>
      </c>
      <c r="Q41" s="42">
        <f t="shared" si="77"/>
        <v>3.2740802644956712E-2</v>
      </c>
      <c r="R41" s="42">
        <f t="shared" si="77"/>
        <v>2.6434577336078346E-2</v>
      </c>
      <c r="S41" s="42">
        <f t="shared" si="77"/>
        <v>0.16268354343948599</v>
      </c>
      <c r="T41" s="42">
        <f t="shared" si="77"/>
        <v>6.3627021139600615E-3</v>
      </c>
      <c r="U41" s="42">
        <f t="shared" ref="U41:U45" si="78">U5/T5-1</f>
        <v>0.12377940152080402</v>
      </c>
      <c r="V41" s="42">
        <f t="shared" ref="V41:V45" si="79">V5/T5-1</f>
        <v>0.16050278961336129</v>
      </c>
      <c r="W41" s="42">
        <f t="shared" ref="W41:W45" si="80">W5/T5-1</f>
        <v>0.17727961926302038</v>
      </c>
      <c r="X41" s="42">
        <f t="shared" ref="X41:Y45" si="81">X5/T5-1</f>
        <v>0.23269794251384401</v>
      </c>
      <c r="Y41" s="42">
        <f t="shared" si="81"/>
        <v>0.14267394671557976</v>
      </c>
      <c r="Z41" s="42"/>
      <c r="AA41" s="42"/>
      <c r="AB41" s="42"/>
      <c r="AC41" s="42"/>
      <c r="AD41" s="42"/>
      <c r="AE41" s="42"/>
    </row>
    <row r="42" spans="1:46" ht="16.5" hidden="1" customHeight="1" x14ac:dyDescent="0.2">
      <c r="A42" s="32" t="s">
        <v>2</v>
      </c>
      <c r="B42" s="40"/>
      <c r="C42" s="42">
        <f t="shared" ref="C42:T42" si="82">C6/B6-1</f>
        <v>-6.3503190401467569E-2</v>
      </c>
      <c r="D42" s="42">
        <f t="shared" si="82"/>
        <v>-0.3169225695203749</v>
      </c>
      <c r="E42" s="42">
        <f t="shared" si="82"/>
        <v>1.7504852043429704</v>
      </c>
      <c r="F42" s="42">
        <f t="shared" si="82"/>
        <v>0.19333167573662413</v>
      </c>
      <c r="G42" s="42">
        <f t="shared" si="82"/>
        <v>0.39197402775572532</v>
      </c>
      <c r="H42" s="42">
        <f t="shared" si="82"/>
        <v>0.1812613262429299</v>
      </c>
      <c r="I42" s="42">
        <f t="shared" si="82"/>
        <v>-0.2313219585740508</v>
      </c>
      <c r="J42" s="42">
        <f t="shared" si="82"/>
        <v>0.16041771412246164</v>
      </c>
      <c r="K42" s="42">
        <f t="shared" si="82"/>
        <v>-5.3563987795338552E-2</v>
      </c>
      <c r="L42" s="42">
        <f t="shared" si="82"/>
        <v>-4.260381128258639E-2</v>
      </c>
      <c r="M42" s="42">
        <f t="shared" si="82"/>
        <v>0.49472117023086382</v>
      </c>
      <c r="N42" s="42">
        <f t="shared" si="82"/>
        <v>-0.59678536846136099</v>
      </c>
      <c r="O42" s="42">
        <f t="shared" si="82"/>
        <v>0.56309707634092931</v>
      </c>
      <c r="P42" s="42">
        <f t="shared" si="82"/>
        <v>0.19999987228656879</v>
      </c>
      <c r="Q42" s="42">
        <f t="shared" si="82"/>
        <v>9.6350747948469539E-2</v>
      </c>
      <c r="R42" s="42">
        <f t="shared" si="82"/>
        <v>-0.22632777257349757</v>
      </c>
      <c r="S42" s="42">
        <f t="shared" si="82"/>
        <v>0.28092102499459082</v>
      </c>
      <c r="T42" s="42">
        <f t="shared" si="82"/>
        <v>-0.32348818643417632</v>
      </c>
      <c r="U42" s="42">
        <f t="shared" si="78"/>
        <v>0.16343753439857278</v>
      </c>
      <c r="V42" s="42">
        <f t="shared" si="79"/>
        <v>0.79953886701964194</v>
      </c>
      <c r="W42" s="42">
        <f t="shared" si="80"/>
        <v>1.3065495942384864</v>
      </c>
      <c r="X42" s="42">
        <f t="shared" si="81"/>
        <v>0.1112477067244122</v>
      </c>
      <c r="Y42" s="42">
        <f t="shared" si="81"/>
        <v>0.97178957471394267</v>
      </c>
      <c r="Z42" s="42"/>
      <c r="AA42" s="42"/>
      <c r="AB42" s="42"/>
      <c r="AC42" s="42"/>
      <c r="AD42" s="42"/>
      <c r="AE42" s="42"/>
    </row>
    <row r="43" spans="1:46" ht="16.5" hidden="1" customHeight="1" x14ac:dyDescent="0.2">
      <c r="A43" s="32" t="s">
        <v>1</v>
      </c>
      <c r="B43" s="39"/>
      <c r="C43" s="42">
        <f t="shared" ref="C43:T43" si="83">C7/B7-1</f>
        <v>-0.10994921330119944</v>
      </c>
      <c r="D43" s="42">
        <f t="shared" si="83"/>
        <v>0.21823093234695201</v>
      </c>
      <c r="E43" s="42">
        <f t="shared" si="83"/>
        <v>-5.9581113489543869E-2</v>
      </c>
      <c r="F43" s="42">
        <f t="shared" si="83"/>
        <v>0.19999769693978253</v>
      </c>
      <c r="G43" s="42">
        <f t="shared" si="83"/>
        <v>-0.19022450256639045</v>
      </c>
      <c r="H43" s="42">
        <f t="shared" si="83"/>
        <v>0.26465028721955397</v>
      </c>
      <c r="I43" s="42">
        <f t="shared" si="83"/>
        <v>-0.15621828959213735</v>
      </c>
      <c r="J43" s="42">
        <f t="shared" si="83"/>
        <v>-9.4570636375219008E-2</v>
      </c>
      <c r="K43" s="42">
        <f t="shared" si="83"/>
        <v>0.27072744481531874</v>
      </c>
      <c r="L43" s="42">
        <f t="shared" si="83"/>
        <v>-2.4432806327579049E-2</v>
      </c>
      <c r="M43" s="42">
        <f t="shared" si="83"/>
        <v>-2.0999751529331312E-2</v>
      </c>
      <c r="N43" s="42">
        <f t="shared" si="83"/>
        <v>2.9310617438297992E-2</v>
      </c>
      <c r="O43" s="42">
        <f t="shared" si="83"/>
        <v>-0.10454181589180134</v>
      </c>
      <c r="P43" s="42">
        <f t="shared" si="83"/>
        <v>-7.8174178515694304E-2</v>
      </c>
      <c r="Q43" s="42">
        <f t="shared" si="83"/>
        <v>0.19873818927842035</v>
      </c>
      <c r="R43" s="42">
        <f t="shared" si="83"/>
        <v>0.12642845123194335</v>
      </c>
      <c r="S43" s="42">
        <f t="shared" si="83"/>
        <v>3.58998885893691E-2</v>
      </c>
      <c r="T43" s="42">
        <f t="shared" si="83"/>
        <v>-0.27315251315709566</v>
      </c>
      <c r="U43" s="42">
        <f t="shared" si="78"/>
        <v>0.24638796428940424</v>
      </c>
      <c r="V43" s="42">
        <f t="shared" si="79"/>
        <v>-4.3032008941953692E-2</v>
      </c>
      <c r="W43" s="42">
        <f t="shared" si="80"/>
        <v>0.32349598951631542</v>
      </c>
      <c r="X43" s="42">
        <f t="shared" si="81"/>
        <v>4.5434582024339587E-3</v>
      </c>
      <c r="Y43" s="42">
        <f t="shared" si="81"/>
        <v>0.21925879309885077</v>
      </c>
      <c r="Z43" s="42"/>
      <c r="AA43" s="42"/>
      <c r="AB43" s="42"/>
      <c r="AC43" s="42"/>
      <c r="AD43" s="42"/>
      <c r="AE43" s="42"/>
    </row>
    <row r="44" spans="1:46" ht="16.5" hidden="1" customHeight="1" x14ac:dyDescent="0.2">
      <c r="A44" s="32" t="s">
        <v>0</v>
      </c>
      <c r="B44" s="39"/>
      <c r="C44" s="42">
        <f t="shared" ref="C44:T44" si="84">C8/B8-1</f>
        <v>0.16113858573106077</v>
      </c>
      <c r="D44" s="42">
        <f t="shared" si="84"/>
        <v>0.13290367869355135</v>
      </c>
      <c r="E44" s="42">
        <f t="shared" si="84"/>
        <v>-2.8849743746393819E-2</v>
      </c>
      <c r="F44" s="42">
        <f t="shared" si="84"/>
        <v>4.7800342501659987E-2</v>
      </c>
      <c r="G44" s="42">
        <f t="shared" si="84"/>
        <v>0.10794097172718198</v>
      </c>
      <c r="H44" s="42">
        <f t="shared" si="84"/>
        <v>5.3147726496457937E-2</v>
      </c>
      <c r="I44" s="42">
        <f t="shared" si="84"/>
        <v>-1.7757100922253799E-2</v>
      </c>
      <c r="J44" s="42">
        <f t="shared" si="84"/>
        <v>2.9031774800132526E-2</v>
      </c>
      <c r="K44" s="42">
        <f t="shared" si="84"/>
        <v>-3.1777312532988322E-2</v>
      </c>
      <c r="L44" s="42">
        <f t="shared" si="84"/>
        <v>0.16600969933847698</v>
      </c>
      <c r="M44" s="42">
        <f t="shared" si="84"/>
        <v>2.4123822367780878E-3</v>
      </c>
      <c r="N44" s="42">
        <f t="shared" si="84"/>
        <v>2.8886612024623171E-2</v>
      </c>
      <c r="O44" s="42">
        <f t="shared" si="84"/>
        <v>-5.0869362734217716E-2</v>
      </c>
      <c r="P44" s="42">
        <f t="shared" si="84"/>
        <v>8.3293816363407824E-2</v>
      </c>
      <c r="Q44" s="42">
        <f t="shared" si="84"/>
        <v>-7.1639783951454872E-3</v>
      </c>
      <c r="R44" s="42">
        <f t="shared" si="84"/>
        <v>8.0586423634776194E-2</v>
      </c>
      <c r="S44" s="42">
        <f t="shared" si="84"/>
        <v>7.9685400785074689E-2</v>
      </c>
      <c r="T44" s="42">
        <f t="shared" si="84"/>
        <v>5.2841603103089385E-2</v>
      </c>
      <c r="U44" s="42">
        <f t="shared" si="78"/>
        <v>7.2193256600051381E-2</v>
      </c>
      <c r="V44" s="42">
        <f t="shared" si="79"/>
        <v>0.16037649251413821</v>
      </c>
      <c r="W44" s="42">
        <f t="shared" si="80"/>
        <v>0.26616205435638163</v>
      </c>
      <c r="X44" s="42">
        <f t="shared" si="81"/>
        <v>0.33976242196118989</v>
      </c>
      <c r="Y44" s="42">
        <f t="shared" si="81"/>
        <v>0.2733329609978481</v>
      </c>
      <c r="Z44" s="42"/>
      <c r="AA44" s="42"/>
      <c r="AB44" s="42"/>
      <c r="AC44" s="42"/>
      <c r="AD44" s="42"/>
      <c r="AE44" s="42"/>
    </row>
    <row r="45" spans="1:46" ht="16.5" hidden="1" customHeight="1" x14ac:dyDescent="0.2">
      <c r="A45" s="33" t="s">
        <v>22</v>
      </c>
      <c r="B45" s="41"/>
      <c r="C45" s="43">
        <f t="shared" ref="C45:T45" si="85">C9/B9-1</f>
        <v>8.4076691365290834E-2</v>
      </c>
      <c r="D45" s="43">
        <f t="shared" si="85"/>
        <v>9.4896616842170545E-2</v>
      </c>
      <c r="E45" s="43">
        <f t="shared" si="85"/>
        <v>2.7448484875074675E-2</v>
      </c>
      <c r="F45" s="43">
        <f t="shared" si="85"/>
        <v>4.9134258767438377E-2</v>
      </c>
      <c r="G45" s="43">
        <f t="shared" si="85"/>
        <v>4.8610924636129038E-2</v>
      </c>
      <c r="H45" s="43">
        <f t="shared" si="85"/>
        <v>3.7271706039614827E-2</v>
      </c>
      <c r="I45" s="43">
        <f t="shared" si="85"/>
        <v>-4.0977126379933004E-3</v>
      </c>
      <c r="J45" s="43">
        <f t="shared" si="85"/>
        <v>3.653978506737654E-2</v>
      </c>
      <c r="K45" s="43">
        <f t="shared" si="85"/>
        <v>7.992076578114804E-2</v>
      </c>
      <c r="L45" s="43">
        <f t="shared" si="85"/>
        <v>0.23911215990604662</v>
      </c>
      <c r="M45" s="43">
        <f t="shared" si="85"/>
        <v>-0.10253132996105618</v>
      </c>
      <c r="N45" s="43">
        <f t="shared" si="85"/>
        <v>3.3219157195523596E-2</v>
      </c>
      <c r="O45" s="43">
        <f t="shared" si="85"/>
        <v>-6.0127888362558668E-2</v>
      </c>
      <c r="P45" s="43">
        <f t="shared" si="85"/>
        <v>0.12039971941785987</v>
      </c>
      <c r="Q45" s="43">
        <f t="shared" si="85"/>
        <v>1.7422761979350998E-2</v>
      </c>
      <c r="R45" s="43">
        <f t="shared" si="85"/>
        <v>5.190531324395109E-2</v>
      </c>
      <c r="S45" s="43">
        <f t="shared" si="85"/>
        <v>0.11947986220112794</v>
      </c>
      <c r="T45" s="43">
        <f t="shared" si="85"/>
        <v>1.8149419228393526E-2</v>
      </c>
      <c r="U45" s="43">
        <f t="shared" si="78"/>
        <v>0.10094055344911479</v>
      </c>
      <c r="V45" s="43">
        <f t="shared" si="79"/>
        <v>0.16099730135634105</v>
      </c>
      <c r="W45" s="43">
        <f t="shared" si="80"/>
        <v>0.23086795153128503</v>
      </c>
      <c r="X45" s="43">
        <f t="shared" si="81"/>
        <v>0.28031201090502345</v>
      </c>
      <c r="Y45" s="43">
        <f t="shared" si="81"/>
        <v>0.21234681969781177</v>
      </c>
      <c r="Z45" s="43"/>
      <c r="AA45" s="43"/>
      <c r="AB45" s="43"/>
      <c r="AC45" s="43"/>
      <c r="AD45" s="43"/>
      <c r="AE45" s="43"/>
    </row>
    <row r="46" spans="1:46" ht="16.5" hidden="1" customHeight="1" x14ac:dyDescent="0.2">
      <c r="A46" s="11" t="s">
        <v>28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</row>
    <row r="47" spans="1:46" ht="16.5" hidden="1" customHeight="1" x14ac:dyDescent="0.2">
      <c r="A47" s="32" t="s">
        <v>3</v>
      </c>
      <c r="B47" s="39"/>
      <c r="C47" s="42">
        <f t="shared" ref="C47:T47" si="86">C11/B11-1</f>
        <v>1.6026082238762118E-2</v>
      </c>
      <c r="D47" s="42">
        <f t="shared" si="86"/>
        <v>2.3226534628828288E-2</v>
      </c>
      <c r="E47" s="42">
        <f t="shared" si="86"/>
        <v>9.2419164682395083E-2</v>
      </c>
      <c r="F47" s="42">
        <f t="shared" si="86"/>
        <v>-5.7577407489950438E-4</v>
      </c>
      <c r="G47" s="42">
        <f t="shared" si="86"/>
        <v>-6.1322738221697315E-2</v>
      </c>
      <c r="H47" s="42">
        <f t="shared" si="86"/>
        <v>2.0468520323338124E-2</v>
      </c>
      <c r="I47" s="42">
        <f t="shared" si="86"/>
        <v>5.7107039092680889E-3</v>
      </c>
      <c r="J47" s="42">
        <f t="shared" si="86"/>
        <v>0.13999234069158439</v>
      </c>
      <c r="K47" s="42">
        <f t="shared" si="86"/>
        <v>0.14029279529431293</v>
      </c>
      <c r="L47" s="42">
        <f t="shared" si="86"/>
        <v>0.4835306051623629</v>
      </c>
      <c r="M47" s="42">
        <f t="shared" si="86"/>
        <v>-0.27068544517407067</v>
      </c>
      <c r="N47" s="42">
        <f t="shared" si="86"/>
        <v>7.6983234228954922E-2</v>
      </c>
      <c r="O47" s="42">
        <f t="shared" si="86"/>
        <v>-7.5874290491742435E-2</v>
      </c>
      <c r="P47" s="42">
        <f t="shared" si="86"/>
        <v>0.2127087692295524</v>
      </c>
      <c r="Q47" s="42">
        <f t="shared" si="86"/>
        <v>-0.11301121625388988</v>
      </c>
      <c r="R47" s="42">
        <f t="shared" si="86"/>
        <v>0.13184510122942616</v>
      </c>
      <c r="S47" s="42">
        <f t="shared" si="86"/>
        <v>6.7024169926632515E-2</v>
      </c>
      <c r="T47" s="42">
        <f t="shared" si="86"/>
        <v>4.1717831546124406E-2</v>
      </c>
      <c r="U47" s="42">
        <f t="shared" ref="U47:U51" si="87">U11/T11-1</f>
        <v>0.21011868832069269</v>
      </c>
      <c r="V47" s="42">
        <f t="shared" ref="V47:V51" si="88">V11/T11-1</f>
        <v>0.23816352637290428</v>
      </c>
      <c r="W47" s="42">
        <f t="shared" ref="W47:W51" si="89">W11/T11-1</f>
        <v>0.30320569216240822</v>
      </c>
      <c r="X47" s="42">
        <f t="shared" ref="X47:Y51" si="90">X11/T11-1</f>
        <v>0.28376665452679517</v>
      </c>
      <c r="Y47" s="42">
        <f t="shared" si="90"/>
        <v>8.8318318099749549E-2</v>
      </c>
      <c r="Z47" s="42"/>
      <c r="AA47" s="42"/>
      <c r="AB47" s="42"/>
      <c r="AC47" s="42"/>
      <c r="AD47" s="42"/>
      <c r="AE47" s="42"/>
    </row>
    <row r="48" spans="1:46" ht="16.5" hidden="1" customHeight="1" x14ac:dyDescent="0.2">
      <c r="A48" s="32" t="s">
        <v>2</v>
      </c>
      <c r="B48" s="40"/>
      <c r="C48" s="42">
        <f t="shared" ref="C48:T48" si="91">C12/B12-1</f>
        <v>-0.31695748348344821</v>
      </c>
      <c r="D48" s="42">
        <f t="shared" si="91"/>
        <v>-0.26187456531522313</v>
      </c>
      <c r="E48" s="42">
        <f t="shared" si="91"/>
        <v>2.5899596847122792</v>
      </c>
      <c r="F48" s="42">
        <f t="shared" si="91"/>
        <v>0.13871907988665977</v>
      </c>
      <c r="G48" s="42">
        <f t="shared" si="91"/>
        <v>0.48262987719637507</v>
      </c>
      <c r="H48" s="42">
        <f t="shared" si="91"/>
        <v>0.26397208158678809</v>
      </c>
      <c r="I48" s="42">
        <f t="shared" si="91"/>
        <v>-0.47950616892191544</v>
      </c>
      <c r="J48" s="42">
        <f t="shared" si="91"/>
        <v>0.35183790705078466</v>
      </c>
      <c r="K48" s="42">
        <f t="shared" si="91"/>
        <v>-0.28838633481010478</v>
      </c>
      <c r="L48" s="42">
        <f t="shared" si="91"/>
        <v>-5.0753292252254667E-2</v>
      </c>
      <c r="M48" s="42">
        <f t="shared" si="91"/>
        <v>0.45164601932035064</v>
      </c>
      <c r="N48" s="42">
        <f t="shared" si="91"/>
        <v>-0.75387782276208626</v>
      </c>
      <c r="O48" s="42">
        <f t="shared" si="91"/>
        <v>1.1064437934882623</v>
      </c>
      <c r="P48" s="42">
        <f t="shared" si="91"/>
        <v>1.0075347863777706</v>
      </c>
      <c r="Q48" s="42">
        <f t="shared" si="91"/>
        <v>6.1031637340362099E-2</v>
      </c>
      <c r="R48" s="42">
        <f t="shared" si="91"/>
        <v>-4.1335295091705859E-2</v>
      </c>
      <c r="S48" s="42">
        <f t="shared" si="91"/>
        <v>-6.2044314274188772E-2</v>
      </c>
      <c r="T48" s="42">
        <f t="shared" si="91"/>
        <v>-0.3334992092793696</v>
      </c>
      <c r="U48" s="42">
        <f t="shared" si="87"/>
        <v>3.4022421063457653E-2</v>
      </c>
      <c r="V48" s="42">
        <f t="shared" si="88"/>
        <v>1.0131137925954339</v>
      </c>
      <c r="W48" s="42">
        <f t="shared" si="89"/>
        <v>1.9614110871130306</v>
      </c>
      <c r="X48" s="42">
        <f t="shared" si="90"/>
        <v>-0.10745126490266887</v>
      </c>
      <c r="Y48" s="42">
        <f t="shared" si="90"/>
        <v>0.42664975942940497</v>
      </c>
      <c r="Z48" s="42"/>
      <c r="AA48" s="42"/>
      <c r="AB48" s="42"/>
      <c r="AC48" s="42"/>
      <c r="AD48" s="42"/>
      <c r="AE48" s="42"/>
    </row>
    <row r="49" spans="1:31" ht="16.5" hidden="1" customHeight="1" x14ac:dyDescent="0.2">
      <c r="A49" s="32" t="s">
        <v>1</v>
      </c>
      <c r="B49" s="39"/>
      <c r="C49" s="42">
        <f t="shared" ref="C49:T49" si="92">C13/B13-1</f>
        <v>-0.29004636462563327</v>
      </c>
      <c r="D49" s="42">
        <f t="shared" si="92"/>
        <v>0.60386794618979422</v>
      </c>
      <c r="E49" s="42">
        <f t="shared" si="92"/>
        <v>-5.1853514269567524E-2</v>
      </c>
      <c r="F49" s="42">
        <f t="shared" si="92"/>
        <v>0.15106523197870492</v>
      </c>
      <c r="G49" s="42">
        <f t="shared" si="92"/>
        <v>-7.9180232376077075E-2</v>
      </c>
      <c r="H49" s="42">
        <f t="shared" si="92"/>
        <v>0.23853961975869353</v>
      </c>
      <c r="I49" s="42">
        <f t="shared" si="92"/>
        <v>-0.15728928114779817</v>
      </c>
      <c r="J49" s="42">
        <f t="shared" si="92"/>
        <v>-4.3769028969026347E-2</v>
      </c>
      <c r="K49" s="42">
        <f t="shared" si="92"/>
        <v>8.4633742921072841E-2</v>
      </c>
      <c r="L49" s="42">
        <f t="shared" si="92"/>
        <v>-0.11652446281105822</v>
      </c>
      <c r="M49" s="42">
        <f t="shared" si="92"/>
        <v>6.0872287117815338E-2</v>
      </c>
      <c r="N49" s="42">
        <f t="shared" si="92"/>
        <v>0.13583171345250489</v>
      </c>
      <c r="O49" s="42">
        <f t="shared" si="92"/>
        <v>-0.42474808532241193</v>
      </c>
      <c r="P49" s="42">
        <f t="shared" si="92"/>
        <v>0.10061695948629201</v>
      </c>
      <c r="Q49" s="42">
        <f t="shared" si="92"/>
        <v>0.30581288067592349</v>
      </c>
      <c r="R49" s="42">
        <f t="shared" si="92"/>
        <v>0.15664647094228501</v>
      </c>
      <c r="S49" s="42">
        <f t="shared" si="92"/>
        <v>2.8491356129468404E-2</v>
      </c>
      <c r="T49" s="42">
        <f t="shared" si="92"/>
        <v>-0.36663633113340643</v>
      </c>
      <c r="U49" s="42">
        <f t="shared" si="87"/>
        <v>0.44581850265517375</v>
      </c>
      <c r="V49" s="42">
        <f t="shared" si="88"/>
        <v>-3.4486616154001171E-2</v>
      </c>
      <c r="W49" s="42">
        <f t="shared" si="89"/>
        <v>0.2882976829608761</v>
      </c>
      <c r="X49" s="42">
        <f t="shared" si="90"/>
        <v>-8.5251650546258606E-2</v>
      </c>
      <c r="Y49" s="42">
        <f t="shared" si="90"/>
        <v>0.1402556820456391</v>
      </c>
      <c r="Z49" s="42"/>
      <c r="AA49" s="42"/>
      <c r="AB49" s="42"/>
      <c r="AC49" s="42"/>
      <c r="AD49" s="42"/>
      <c r="AE49" s="42"/>
    </row>
    <row r="50" spans="1:31" ht="16.5" hidden="1" customHeight="1" x14ac:dyDescent="0.2">
      <c r="A50" s="32" t="s">
        <v>0</v>
      </c>
      <c r="B50" s="39"/>
      <c r="C50" s="42">
        <f t="shared" ref="C50:T50" si="93">C14/B14-1</f>
        <v>0.17671854682328791</v>
      </c>
      <c r="D50" s="42">
        <f t="shared" si="93"/>
        <v>0.16686132317626257</v>
      </c>
      <c r="E50" s="42">
        <f t="shared" si="93"/>
        <v>6.0352831940575724E-2</v>
      </c>
      <c r="F50" s="42">
        <f t="shared" si="93"/>
        <v>3.3961503364365431E-2</v>
      </c>
      <c r="G50" s="42">
        <f t="shared" si="93"/>
        <v>7.5056650472564934E-2</v>
      </c>
      <c r="H50" s="42">
        <f t="shared" si="93"/>
        <v>-2.2776089354318962E-2</v>
      </c>
      <c r="I50" s="42">
        <f t="shared" si="93"/>
        <v>-5.8522082902958128E-2</v>
      </c>
      <c r="J50" s="42">
        <f t="shared" si="93"/>
        <v>-2.7330496881769917E-2</v>
      </c>
      <c r="K50" s="42">
        <f t="shared" si="93"/>
        <v>-5.509530805647489E-2</v>
      </c>
      <c r="L50" s="42">
        <f t="shared" si="93"/>
        <v>0.28370310501635942</v>
      </c>
      <c r="M50" s="42">
        <f t="shared" si="93"/>
        <v>-5.0547246919262379E-2</v>
      </c>
      <c r="N50" s="42">
        <f t="shared" si="93"/>
        <v>1.5883670989098597E-2</v>
      </c>
      <c r="O50" s="42">
        <f t="shared" si="93"/>
        <v>-6.984703995723851E-2</v>
      </c>
      <c r="P50" s="42">
        <f t="shared" si="93"/>
        <v>5.8150110170974267E-2</v>
      </c>
      <c r="Q50" s="42">
        <f t="shared" si="93"/>
        <v>2.9284911719168694E-2</v>
      </c>
      <c r="R50" s="42">
        <f t="shared" si="93"/>
        <v>-1.2078350952210215E-2</v>
      </c>
      <c r="S50" s="42">
        <f t="shared" si="93"/>
        <v>3.3961051530081887E-2</v>
      </c>
      <c r="T50" s="42">
        <f t="shared" si="93"/>
        <v>7.4523373488229128E-2</v>
      </c>
      <c r="U50" s="42">
        <f t="shared" si="87"/>
        <v>8.9982140068346705E-2</v>
      </c>
      <c r="V50" s="42">
        <f t="shared" si="88"/>
        <v>0.24591103097133127</v>
      </c>
      <c r="W50" s="42">
        <f t="shared" si="89"/>
        <v>0.30203623862939466</v>
      </c>
      <c r="X50" s="42">
        <f t="shared" si="90"/>
        <v>0.34472115510775891</v>
      </c>
      <c r="Y50" s="42">
        <f t="shared" si="90"/>
        <v>0.27619975926249452</v>
      </c>
      <c r="Z50" s="42"/>
      <c r="AA50" s="42"/>
      <c r="AB50" s="42"/>
      <c r="AC50" s="42"/>
      <c r="AD50" s="42"/>
      <c r="AE50" s="42"/>
    </row>
    <row r="51" spans="1:31" ht="16.5" hidden="1" customHeight="1" x14ac:dyDescent="0.2">
      <c r="A51" s="33" t="s">
        <v>22</v>
      </c>
      <c r="B51" s="41"/>
      <c r="C51" s="43">
        <f t="shared" ref="C51:T51" si="94">C15/B15-1</f>
        <v>7.2919172763099338E-2</v>
      </c>
      <c r="D51" s="43">
        <f t="shared" si="94"/>
        <v>0.10492771421286129</v>
      </c>
      <c r="E51" s="43">
        <f t="shared" si="94"/>
        <v>7.7397043504008778E-2</v>
      </c>
      <c r="F51" s="43">
        <f t="shared" si="94"/>
        <v>2.1998166819431786E-2</v>
      </c>
      <c r="G51" s="43">
        <f t="shared" si="94"/>
        <v>1.2291869955156853E-2</v>
      </c>
      <c r="H51" s="43">
        <f t="shared" si="94"/>
        <v>7.6453096019688527E-3</v>
      </c>
      <c r="I51" s="43">
        <f t="shared" si="94"/>
        <v>-4.2324971587355487E-2</v>
      </c>
      <c r="J51" s="43">
        <f t="shared" si="94"/>
        <v>5.0460684854993332E-2</v>
      </c>
      <c r="K51" s="43">
        <f t="shared" si="94"/>
        <v>4.1216217112956866E-2</v>
      </c>
      <c r="L51" s="43">
        <f t="shared" si="94"/>
        <v>0.37406451471516666</v>
      </c>
      <c r="M51" s="43">
        <f t="shared" si="94"/>
        <v>-0.17160009622309624</v>
      </c>
      <c r="N51" s="43">
        <f t="shared" si="94"/>
        <v>4.2233439616828683E-2</v>
      </c>
      <c r="O51" s="43">
        <f t="shared" si="94"/>
        <v>-8.056831603285608E-2</v>
      </c>
      <c r="P51" s="43">
        <f t="shared" si="94"/>
        <v>0.14512773624263375</v>
      </c>
      <c r="Q51" s="43">
        <f t="shared" si="94"/>
        <v>-4.4586962985587397E-2</v>
      </c>
      <c r="R51" s="43">
        <f t="shared" si="94"/>
        <v>6.5868057329294682E-2</v>
      </c>
      <c r="S51" s="43">
        <f t="shared" si="94"/>
        <v>5.1009786596913465E-2</v>
      </c>
      <c r="T51" s="43">
        <f t="shared" si="94"/>
        <v>4.1591195785219526E-2</v>
      </c>
      <c r="U51" s="43">
        <f t="shared" si="87"/>
        <v>0.16197868914980229</v>
      </c>
      <c r="V51" s="43">
        <f t="shared" si="88"/>
        <v>0.24141944540560512</v>
      </c>
      <c r="W51" s="43">
        <f t="shared" si="89"/>
        <v>0.31147005772199043</v>
      </c>
      <c r="X51" s="43">
        <f t="shared" si="90"/>
        <v>0.30172205948383812</v>
      </c>
      <c r="Y51" s="43">
        <f t="shared" si="90"/>
        <v>0.1655294150931923</v>
      </c>
      <c r="Z51" s="43"/>
      <c r="AA51" s="43"/>
      <c r="AB51" s="43"/>
      <c r="AC51" s="43"/>
      <c r="AD51" s="43"/>
      <c r="AE51" s="43"/>
    </row>
    <row r="52" spans="1:31" ht="16.5" hidden="1" customHeight="1" x14ac:dyDescent="0.2">
      <c r="A52" s="11" t="s">
        <v>29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</row>
    <row r="53" spans="1:31" ht="16.5" hidden="1" customHeight="1" x14ac:dyDescent="0.2">
      <c r="A53" s="32" t="s">
        <v>3</v>
      </c>
      <c r="B53" s="39"/>
      <c r="C53" s="42">
        <f t="shared" ref="C53:T53" si="95">C17/B17-1</f>
        <v>5.4570458398248478E-2</v>
      </c>
      <c r="D53" s="42">
        <f t="shared" si="95"/>
        <v>0.15198829604307873</v>
      </c>
      <c r="E53" s="42">
        <f t="shared" si="95"/>
        <v>9.7582968272803994E-2</v>
      </c>
      <c r="F53" s="42">
        <f t="shared" si="95"/>
        <v>0.19444679946227694</v>
      </c>
      <c r="G53" s="42">
        <f t="shared" si="95"/>
        <v>0.17908665992311135</v>
      </c>
      <c r="H53" s="42">
        <f t="shared" si="95"/>
        <v>-7.4135986156839251E-2</v>
      </c>
      <c r="I53" s="42">
        <f t="shared" si="95"/>
        <v>0.13576550810646215</v>
      </c>
      <c r="J53" s="42">
        <f t="shared" si="95"/>
        <v>-0.18694387421473269</v>
      </c>
      <c r="K53" s="42">
        <f t="shared" si="95"/>
        <v>0.49177079877701169</v>
      </c>
      <c r="L53" s="42">
        <f t="shared" si="95"/>
        <v>-8.8924596498802355E-2</v>
      </c>
      <c r="M53" s="42">
        <f t="shared" si="95"/>
        <v>8.1083016590712376E-2</v>
      </c>
      <c r="N53" s="42">
        <f t="shared" si="95"/>
        <v>5.7620472881367846E-3</v>
      </c>
      <c r="O53" s="42">
        <f t="shared" si="95"/>
        <v>-7.5218750764316833E-2</v>
      </c>
      <c r="P53" s="42">
        <f t="shared" si="95"/>
        <v>2.8312708771342399E-2</v>
      </c>
      <c r="Q53" s="42">
        <f t="shared" si="95"/>
        <v>0.62366974815479304</v>
      </c>
      <c r="R53" s="42">
        <f t="shared" si="95"/>
        <v>-0.20703219820317698</v>
      </c>
      <c r="S53" s="42">
        <f t="shared" si="95"/>
        <v>0.46509628679520154</v>
      </c>
      <c r="T53" s="42">
        <f t="shared" si="95"/>
        <v>-7.5038923231755761E-2</v>
      </c>
      <c r="U53" s="42">
        <f t="shared" ref="U53:U57" si="96">U17/T17-1</f>
        <v>-0.10010082751924532</v>
      </c>
      <c r="V53" s="42">
        <f t="shared" ref="V53:V57" si="97">V17/T17-1</f>
        <v>-4.0873712064759093E-2</v>
      </c>
      <c r="W53" s="42">
        <f t="shared" ref="W53:W57" si="98">W17/T17-1</f>
        <v>-0.14925027330108276</v>
      </c>
      <c r="X53" s="42">
        <f t="shared" ref="X53:Y57" si="99">X17/T17-1</f>
        <v>0.1002753181674203</v>
      </c>
      <c r="Y53" s="42">
        <f t="shared" si="99"/>
        <v>0.33220742110347423</v>
      </c>
      <c r="Z53" s="42"/>
      <c r="AA53" s="42"/>
      <c r="AB53" s="42"/>
      <c r="AC53" s="42"/>
      <c r="AD53" s="42"/>
      <c r="AE53" s="42"/>
    </row>
    <row r="54" spans="1:31" ht="16.5" hidden="1" customHeight="1" x14ac:dyDescent="0.2">
      <c r="A54" s="32" t="s">
        <v>2</v>
      </c>
      <c r="B54" s="40"/>
      <c r="C54" s="42">
        <f t="shared" ref="C54:L54" si="100">C18/B18-1</f>
        <v>0.48715875805506759</v>
      </c>
      <c r="D54" s="42">
        <f t="shared" si="100"/>
        <v>-0.37185355592496594</v>
      </c>
      <c r="E54" s="42">
        <f t="shared" si="100"/>
        <v>0.7661283194417523</v>
      </c>
      <c r="F54" s="42">
        <f t="shared" si="100"/>
        <v>0.3234999724199823</v>
      </c>
      <c r="G54" s="42">
        <f t="shared" si="100"/>
        <v>0.20606482240277235</v>
      </c>
      <c r="H54" s="42">
        <f t="shared" si="100"/>
        <v>-2.7249758205502128E-2</v>
      </c>
      <c r="I54" s="42">
        <f t="shared" si="100"/>
        <v>0.58165351177923075</v>
      </c>
      <c r="J54" s="42">
        <f t="shared" si="100"/>
        <v>-4.5927918011845259E-2</v>
      </c>
      <c r="K54" s="42">
        <f t="shared" si="100"/>
        <v>0.30510215954326303</v>
      </c>
      <c r="L54" s="42">
        <f t="shared" si="100"/>
        <v>-3.5816766976786485E-2</v>
      </c>
      <c r="M54" s="42">
        <f t="shared" ref="M54:T57" si="101">M18/L18-1</f>
        <v>0.53003924865849616</v>
      </c>
      <c r="N54" s="42">
        <f t="shared" si="101"/>
        <v>-0.47458184165930595</v>
      </c>
      <c r="O54" s="42">
        <f t="shared" si="101"/>
        <v>0.36510348516823354</v>
      </c>
      <c r="P54" s="42">
        <f t="shared" si="101"/>
        <v>-0.25406687003594042</v>
      </c>
      <c r="Q54" s="42">
        <f t="shared" si="101"/>
        <v>0.14979873175191516</v>
      </c>
      <c r="R54" s="42">
        <f t="shared" si="101"/>
        <v>-0.48466211569795736</v>
      </c>
      <c r="S54" s="42">
        <f t="shared" si="101"/>
        <v>1.1718702953254692</v>
      </c>
      <c r="T54" s="42">
        <f t="shared" si="101"/>
        <v>-0.31225689666783329</v>
      </c>
      <c r="U54" s="42">
        <f t="shared" si="96"/>
        <v>0.30414288145259261</v>
      </c>
      <c r="V54" s="42">
        <f t="shared" si="97"/>
        <v>0.56733156718625954</v>
      </c>
      <c r="W54" s="42">
        <f t="shared" si="98"/>
        <v>0.59455768500430684</v>
      </c>
      <c r="X54" s="42">
        <f t="shared" si="99"/>
        <v>0.34902607673180541</v>
      </c>
      <c r="Y54" s="42">
        <f t="shared" si="99"/>
        <v>1.441725111707111</v>
      </c>
      <c r="Z54" s="42"/>
      <c r="AA54" s="42"/>
      <c r="AB54" s="42"/>
      <c r="AC54" s="42"/>
      <c r="AD54" s="42"/>
      <c r="AE54" s="42"/>
    </row>
    <row r="55" spans="1:31" ht="16.5" hidden="1" customHeight="1" x14ac:dyDescent="0.2">
      <c r="A55" s="32" t="s">
        <v>1</v>
      </c>
      <c r="B55" s="39"/>
      <c r="C55" s="42">
        <f t="shared" ref="C55:L55" si="102">C19/B19-1</f>
        <v>0.25228390000969148</v>
      </c>
      <c r="D55" s="42">
        <f t="shared" si="102"/>
        <v>-0.22150019238632723</v>
      </c>
      <c r="E55" s="42">
        <f t="shared" si="102"/>
        <v>-7.7734731122347189E-2</v>
      </c>
      <c r="F55" s="42">
        <f t="shared" si="102"/>
        <v>0.31817532612509747</v>
      </c>
      <c r="G55" s="42">
        <f t="shared" si="102"/>
        <v>-0.4244105903812494</v>
      </c>
      <c r="H55" s="42">
        <f t="shared" si="102"/>
        <v>0.35274396679759645</v>
      </c>
      <c r="I55" s="42">
        <f t="shared" si="102"/>
        <v>-0.15290997255534822</v>
      </c>
      <c r="J55" s="42">
        <f t="shared" si="102"/>
        <v>-0.25068665884420083</v>
      </c>
      <c r="K55" s="42">
        <f t="shared" si="102"/>
        <v>1.0005227073110703</v>
      </c>
      <c r="L55" s="42">
        <f t="shared" si="102"/>
        <v>0.17137467238175241</v>
      </c>
      <c r="M55" s="42">
        <f t="shared" si="101"/>
        <v>-0.15229327225543765</v>
      </c>
      <c r="N55" s="42">
        <f t="shared" si="101"/>
        <v>-0.18446629030736439</v>
      </c>
      <c r="O55" s="42">
        <f t="shared" si="101"/>
        <v>0.79046649605452335</v>
      </c>
      <c r="P55" s="42">
        <f t="shared" si="101"/>
        <v>-0.23873334338568297</v>
      </c>
      <c r="Q55" s="42">
        <f t="shared" si="101"/>
        <v>5.9718812992398229E-2</v>
      </c>
      <c r="R55" s="42">
        <f t="shared" si="101"/>
        <v>7.8084203320493151E-2</v>
      </c>
      <c r="S55" s="42">
        <f t="shared" si="101"/>
        <v>4.8616135464147225E-2</v>
      </c>
      <c r="T55" s="42">
        <f t="shared" si="101"/>
        <v>-0.11577332023661235</v>
      </c>
      <c r="U55" s="42">
        <f t="shared" si="96"/>
        <v>5.900708148321776E-3</v>
      </c>
      <c r="V55" s="42">
        <f t="shared" si="97"/>
        <v>-5.3336639722488477E-2</v>
      </c>
      <c r="W55" s="42">
        <f t="shared" si="98"/>
        <v>0.36594056311920764</v>
      </c>
      <c r="X55" s="42">
        <f t="shared" si="99"/>
        <v>0.11282466475595232</v>
      </c>
      <c r="Y55" s="42">
        <f t="shared" si="99"/>
        <v>0.35619026095214901</v>
      </c>
      <c r="Z55" s="42"/>
      <c r="AA55" s="42"/>
      <c r="AB55" s="42"/>
      <c r="AC55" s="42"/>
      <c r="AD55" s="42"/>
      <c r="AE55" s="42"/>
    </row>
    <row r="56" spans="1:31" ht="16.5" hidden="1" customHeight="1" x14ac:dyDescent="0.2">
      <c r="A56" s="32" t="s">
        <v>0</v>
      </c>
      <c r="B56" s="39"/>
      <c r="C56" s="42">
        <f t="shared" ref="C56:L56" si="103">C20/B20-1</f>
        <v>0.1301567236209098</v>
      </c>
      <c r="D56" s="42">
        <f t="shared" si="103"/>
        <v>6.2594401919744413E-2</v>
      </c>
      <c r="E56" s="42">
        <f t="shared" si="103"/>
        <v>-0.23166666666666658</v>
      </c>
      <c r="F56" s="42">
        <f t="shared" si="103"/>
        <v>9.122407809110622E-2</v>
      </c>
      <c r="G56" s="42">
        <f t="shared" si="103"/>
        <v>0.20571124561834897</v>
      </c>
      <c r="H56" s="42">
        <f t="shared" si="103"/>
        <v>0.25442002918991635</v>
      </c>
      <c r="I56" s="42">
        <f t="shared" si="103"/>
        <v>6.6429766107903854E-2</v>
      </c>
      <c r="J56" s="42">
        <f t="shared" si="103"/>
        <v>0.13179162474137707</v>
      </c>
      <c r="K56" s="42">
        <f t="shared" si="103"/>
        <v>4.7590249732023526E-3</v>
      </c>
      <c r="L56" s="42">
        <f t="shared" si="103"/>
        <v>-7.4154254519385177E-3</v>
      </c>
      <c r="M56" s="42">
        <f t="shared" si="101"/>
        <v>0.10333811026169748</v>
      </c>
      <c r="N56" s="42">
        <f t="shared" si="101"/>
        <v>5.0210347552777312E-2</v>
      </c>
      <c r="O56" s="42">
        <f t="shared" si="101"/>
        <v>-2.0764792150898992E-2</v>
      </c>
      <c r="P56" s="42">
        <f t="shared" si="101"/>
        <v>0.12118045073451711</v>
      </c>
      <c r="Q56" s="42">
        <f t="shared" si="101"/>
        <v>-5.89977495224695E-2</v>
      </c>
      <c r="R56" s="42">
        <f t="shared" si="101"/>
        <v>0.22472761803051466</v>
      </c>
      <c r="S56" s="42">
        <f t="shared" si="101"/>
        <v>0.1370579262322813</v>
      </c>
      <c r="T56" s="42">
        <f t="shared" si="101"/>
        <v>2.8103137202315498E-2</v>
      </c>
      <c r="U56" s="42">
        <f t="shared" si="96"/>
        <v>5.0980070783686271E-2</v>
      </c>
      <c r="V56" s="42">
        <f t="shared" si="97"/>
        <v>5.8376832937790946E-2</v>
      </c>
      <c r="W56" s="42">
        <f t="shared" si="98"/>
        <v>0.2233822060117534</v>
      </c>
      <c r="X56" s="42">
        <f t="shared" si="99"/>
        <v>0.3338491487735038</v>
      </c>
      <c r="Y56" s="42">
        <f t="shared" si="99"/>
        <v>0.26978744670880639</v>
      </c>
      <c r="Z56" s="42"/>
      <c r="AA56" s="42"/>
      <c r="AB56" s="42"/>
      <c r="AC56" s="42"/>
      <c r="AD56" s="42"/>
      <c r="AE56" s="42"/>
    </row>
    <row r="57" spans="1:31" ht="16.5" hidden="1" customHeight="1" thickBot="1" x14ac:dyDescent="0.25">
      <c r="A57" s="35" t="s">
        <v>22</v>
      </c>
      <c r="B57" s="44"/>
      <c r="C57" s="45">
        <f t="shared" ref="C57:L57" si="104">C21/B21-1</f>
        <v>0.116317843815537</v>
      </c>
      <c r="D57" s="45">
        <f t="shared" si="104"/>
        <v>6.7037296129198287E-2</v>
      </c>
      <c r="E57" s="45">
        <f t="shared" si="104"/>
        <v>-0.11619942272817341</v>
      </c>
      <c r="F57" s="45">
        <f t="shared" si="104"/>
        <v>0.14427031513154698</v>
      </c>
      <c r="G57" s="45">
        <f t="shared" si="104"/>
        <v>0.16233537958225175</v>
      </c>
      <c r="H57" s="45">
        <f t="shared" si="104"/>
        <v>0.11806446697587547</v>
      </c>
      <c r="I57" s="45">
        <f t="shared" si="104"/>
        <v>8.985463148945394E-2</v>
      </c>
      <c r="J57" s="45">
        <f t="shared" si="104"/>
        <v>6.4754669543780619E-3</v>
      </c>
      <c r="K57" s="45">
        <f t="shared" si="104"/>
        <v>0.16716217417382406</v>
      </c>
      <c r="L57" s="45">
        <f t="shared" si="104"/>
        <v>-3.2250974472171845E-2</v>
      </c>
      <c r="M57" s="45">
        <f t="shared" si="101"/>
        <v>9.46639246954879E-2</v>
      </c>
      <c r="N57" s="45">
        <f t="shared" si="101"/>
        <v>1.3742915484314278E-2</v>
      </c>
      <c r="O57" s="45">
        <f t="shared" si="101"/>
        <v>-1.4723153456904003E-2</v>
      </c>
      <c r="P57" s="45">
        <f t="shared" si="101"/>
        <v>6.9141721141347867E-2</v>
      </c>
      <c r="Q57" s="45">
        <f t="shared" si="101"/>
        <v>0.15509640869855623</v>
      </c>
      <c r="R57" s="45">
        <f t="shared" si="101"/>
        <v>2.626432740552187E-2</v>
      </c>
      <c r="S57" s="45">
        <f t="shared" si="101"/>
        <v>0.25006957356648329</v>
      </c>
      <c r="T57" s="45">
        <f t="shared" si="101"/>
        <v>-1.9440487831748787E-2</v>
      </c>
      <c r="U57" s="45">
        <f t="shared" si="96"/>
        <v>-3.0287976934139094E-3</v>
      </c>
      <c r="V57" s="45">
        <f t="shared" si="97"/>
        <v>2.4010186033963432E-2</v>
      </c>
      <c r="W57" s="45">
        <f t="shared" si="98"/>
        <v>9.3574297569398501E-2</v>
      </c>
      <c r="X57" s="45">
        <f t="shared" si="99"/>
        <v>0.24384318968176499</v>
      </c>
      <c r="Y57" s="45">
        <f t="shared" si="99"/>
        <v>0.30529201765562997</v>
      </c>
      <c r="Z57" s="62"/>
      <c r="AA57" s="62"/>
      <c r="AB57" s="62"/>
      <c r="AC57" s="62"/>
      <c r="AD57" s="62"/>
      <c r="AE57" s="62"/>
    </row>
    <row r="59" spans="1:31" x14ac:dyDescent="0.2">
      <c r="A59" s="48" t="s">
        <v>52</v>
      </c>
    </row>
    <row r="60" spans="1:31" x14ac:dyDescent="0.2">
      <c r="A60" s="72" t="s">
        <v>49</v>
      </c>
    </row>
    <row r="61" spans="1:31" x14ac:dyDescent="0.2">
      <c r="A61" s="48" t="s">
        <v>46</v>
      </c>
    </row>
    <row r="63" spans="1:31" x14ac:dyDescent="0.2">
      <c r="A63" s="75" t="s">
        <v>40</v>
      </c>
      <c r="B63" s="75"/>
      <c r="C63" s="75"/>
      <c r="D63" s="75"/>
      <c r="E63" s="76"/>
      <c r="F63" s="76"/>
      <c r="G63" s="76"/>
      <c r="H63" s="76"/>
      <c r="I63" s="76"/>
      <c r="J63" s="76"/>
      <c r="K63" s="75"/>
      <c r="L63" s="75"/>
      <c r="M63" s="75"/>
      <c r="N63" s="75"/>
      <c r="O63" s="77"/>
      <c r="P63" s="77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</row>
    <row r="64" spans="1:31" x14ac:dyDescent="0.2">
      <c r="A64" s="78" t="s">
        <v>41</v>
      </c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</row>
    <row r="65" spans="1:28" x14ac:dyDescent="0.2">
      <c r="A65" s="81" t="s">
        <v>3</v>
      </c>
      <c r="B65" s="82">
        <f t="shared" ref="B65:L65" si="105">B5/B$9</f>
        <v>0.46578810470133042</v>
      </c>
      <c r="C65" s="82">
        <f t="shared" si="105"/>
        <v>0.43934282862053875</v>
      </c>
      <c r="D65" s="82">
        <f t="shared" si="105"/>
        <v>0.41957274202613304</v>
      </c>
      <c r="E65" s="82">
        <f t="shared" si="105"/>
        <v>0.44650858084885697</v>
      </c>
      <c r="F65" s="82">
        <f t="shared" si="105"/>
        <v>0.44132128971815571</v>
      </c>
      <c r="G65" s="82">
        <f t="shared" si="105"/>
        <v>0.41747768212174274</v>
      </c>
      <c r="H65" s="82">
        <f t="shared" si="105"/>
        <v>0.40068447585092165</v>
      </c>
      <c r="I65" s="82">
        <f t="shared" si="105"/>
        <v>0.41744988919392373</v>
      </c>
      <c r="J65" s="82">
        <f t="shared" si="105"/>
        <v>0.42380365537759207</v>
      </c>
      <c r="K65" s="82">
        <f t="shared" si="105"/>
        <v>0.47607606323986901</v>
      </c>
      <c r="L65" s="82">
        <f t="shared" si="105"/>
        <v>0.51394351013423401</v>
      </c>
      <c r="M65" s="82">
        <f t="shared" ref="M65:Z65" si="106">M5/M$9</f>
        <v>0.45260665686424562</v>
      </c>
      <c r="N65" s="82">
        <f t="shared" si="106"/>
        <v>0.46437200947866131</v>
      </c>
      <c r="O65" s="82">
        <f t="shared" si="106"/>
        <v>0.45666497009922852</v>
      </c>
      <c r="P65" s="82">
        <f t="shared" si="106"/>
        <v>0.4773536700389327</v>
      </c>
      <c r="Q65" s="82">
        <f t="shared" si="106"/>
        <v>0.48454057719570509</v>
      </c>
      <c r="R65" s="82">
        <f t="shared" si="106"/>
        <v>0.47280795742183968</v>
      </c>
      <c r="S65" s="82">
        <f t="shared" si="106"/>
        <v>0.49105486383715352</v>
      </c>
      <c r="T65" s="82">
        <f t="shared" si="106"/>
        <v>0.48537011397784352</v>
      </c>
      <c r="U65" s="82">
        <f t="shared" si="106"/>
        <v>0.49543904481788709</v>
      </c>
      <c r="V65" s="82">
        <f t="shared" si="106"/>
        <v>0.48516337687279337</v>
      </c>
      <c r="W65" s="82">
        <f t="shared" si="106"/>
        <v>0.46423854181482499</v>
      </c>
      <c r="X65" s="82">
        <f t="shared" si="106"/>
        <v>0.46731947819130637</v>
      </c>
      <c r="Y65" s="82">
        <f t="shared" si="106"/>
        <v>0.46696644846246538</v>
      </c>
      <c r="Z65" s="82">
        <f t="shared" si="106"/>
        <v>0.46987318236058923</v>
      </c>
      <c r="AA65" s="82"/>
      <c r="AB65" s="82"/>
    </row>
    <row r="66" spans="1:28" x14ac:dyDescent="0.2">
      <c r="A66" s="81" t="s">
        <v>2</v>
      </c>
      <c r="B66" s="82">
        <f t="shared" ref="B66:L66" si="107">B6/B$9</f>
        <v>6.4765158044343763E-3</v>
      </c>
      <c r="C66" s="82">
        <f t="shared" si="107"/>
        <v>5.5948406939076252E-3</v>
      </c>
      <c r="D66" s="82">
        <f t="shared" si="107"/>
        <v>3.4904751246374187E-3</v>
      </c>
      <c r="E66" s="82">
        <f t="shared" si="107"/>
        <v>9.3440209682237336E-3</v>
      </c>
      <c r="F66" s="82">
        <f t="shared" si="107"/>
        <v>1.0628302437886853E-2</v>
      </c>
      <c r="G66" s="82">
        <f t="shared" si="107"/>
        <v>1.4108494013454065E-2</v>
      </c>
      <c r="H66" s="82">
        <f t="shared" si="107"/>
        <v>1.6066974788365329E-2</v>
      </c>
      <c r="I66" s="82">
        <f t="shared" si="107"/>
        <v>1.2401147048948858E-2</v>
      </c>
      <c r="J66" s="82">
        <f t="shared" si="107"/>
        <v>1.3883220806717363E-2</v>
      </c>
      <c r="K66" s="82">
        <f t="shared" si="107"/>
        <v>1.2167170549185617E-2</v>
      </c>
      <c r="L66" s="82">
        <f t="shared" si="107"/>
        <v>9.4009267991917063E-3</v>
      </c>
      <c r="M66" s="82">
        <f t="shared" ref="M66:Z66" si="108">M6/M$9</f>
        <v>1.5657108460324046E-2</v>
      </c>
      <c r="N66" s="82">
        <f t="shared" si="108"/>
        <v>6.1101995397820309E-3</v>
      </c>
      <c r="O66" s="82">
        <f t="shared" si="108"/>
        <v>1.0161845338567989E-2</v>
      </c>
      <c r="P66" s="82">
        <f t="shared" si="108"/>
        <v>1.0883805928488942E-2</v>
      </c>
      <c r="Q66" s="82">
        <f t="shared" si="108"/>
        <v>1.1728132312482127E-2</v>
      </c>
      <c r="R66" s="82">
        <f t="shared" si="108"/>
        <v>8.6259952635551179E-3</v>
      </c>
      <c r="S66" s="82">
        <f t="shared" si="108"/>
        <v>9.8699575290853974E-3</v>
      </c>
      <c r="T66" s="82">
        <f t="shared" si="108"/>
        <v>6.5581168556571035E-3</v>
      </c>
      <c r="U66" s="82">
        <f t="shared" si="108"/>
        <v>6.9304008113241656E-3</v>
      </c>
      <c r="V66" s="82">
        <f t="shared" si="108"/>
        <v>1.0165041867387925E-2</v>
      </c>
      <c r="W66" s="82">
        <f t="shared" si="108"/>
        <v>1.2289394450124324E-2</v>
      </c>
      <c r="X66" s="82">
        <f t="shared" si="108"/>
        <v>5.6921221188327093E-3</v>
      </c>
      <c r="Y66" s="82">
        <f t="shared" si="108"/>
        <v>1.1271767984481731E-2</v>
      </c>
      <c r="Z66" s="82">
        <f t="shared" si="108"/>
        <v>1.2464293527627412E-2</v>
      </c>
      <c r="AA66" s="82"/>
      <c r="AB66" s="82"/>
    </row>
    <row r="67" spans="1:28" x14ac:dyDescent="0.2">
      <c r="A67" s="81" t="s">
        <v>1</v>
      </c>
      <c r="B67" s="82">
        <f t="shared" ref="B67:L67" si="109">B7/B$9</f>
        <v>4.0738746909685875E-2</v>
      </c>
      <c r="C67" s="82">
        <f t="shared" si="109"/>
        <v>3.3447406465702906E-2</v>
      </c>
      <c r="D67" s="82">
        <f t="shared" si="109"/>
        <v>3.7215079977888324E-2</v>
      </c>
      <c r="E67" s="82">
        <f t="shared" si="109"/>
        <v>3.4062792042034697E-2</v>
      </c>
      <c r="F67" s="82">
        <f t="shared" si="109"/>
        <v>3.8960954387098339E-2</v>
      </c>
      <c r="G67" s="82">
        <f t="shared" si="109"/>
        <v>3.0087066115822261E-2</v>
      </c>
      <c r="H67" s="82">
        <f t="shared" si="109"/>
        <v>3.6682401133107903E-2</v>
      </c>
      <c r="I67" s="82">
        <f t="shared" si="109"/>
        <v>3.1079293182414584E-2</v>
      </c>
      <c r="J67" s="82">
        <f t="shared" si="109"/>
        <v>2.7148118242497066E-2</v>
      </c>
      <c r="K67" s="82">
        <f t="shared" si="109"/>
        <v>3.1944805599583792E-2</v>
      </c>
      <c r="L67" s="82">
        <f t="shared" si="109"/>
        <v>2.5150511277009804E-2</v>
      </c>
      <c r="M67" s="82">
        <f t="shared" ref="M67:Z67" si="110">M7/M$9</f>
        <v>2.7435338537543062E-2</v>
      </c>
      <c r="N67" s="82">
        <f t="shared" si="110"/>
        <v>2.7331554059022559E-2</v>
      </c>
      <c r="O67" s="82">
        <f t="shared" si="110"/>
        <v>2.603999359435024E-2</v>
      </c>
      <c r="P67" s="82">
        <f t="shared" si="110"/>
        <v>2.1424798730787085E-2</v>
      </c>
      <c r="Q67" s="82">
        <f t="shared" si="110"/>
        <v>2.5242922997155779E-2</v>
      </c>
      <c r="R67" s="82">
        <f t="shared" si="110"/>
        <v>2.7031279620182959E-2</v>
      </c>
      <c r="S67" s="82">
        <f t="shared" si="110"/>
        <v>2.5013133770819696E-2</v>
      </c>
      <c r="T67" s="82">
        <f t="shared" si="110"/>
        <v>1.7856645671088217E-2</v>
      </c>
      <c r="U67" s="82">
        <f t="shared" si="110"/>
        <v>2.0215722072639161E-2</v>
      </c>
      <c r="V67" s="82">
        <f t="shared" si="110"/>
        <v>1.4718585749452845E-2</v>
      </c>
      <c r="W67" s="82">
        <f t="shared" si="110"/>
        <v>1.9200434053464298E-2</v>
      </c>
      <c r="X67" s="82">
        <f t="shared" si="110"/>
        <v>1.4010472792214667E-2</v>
      </c>
      <c r="Y67" s="82">
        <f t="shared" si="110"/>
        <v>2.0330978310358089E-2</v>
      </c>
      <c r="Z67" s="82">
        <f t="shared" si="110"/>
        <v>2.0564961663813171E-2</v>
      </c>
      <c r="AA67" s="82"/>
      <c r="AB67" s="82"/>
    </row>
    <row r="68" spans="1:28" x14ac:dyDescent="0.2">
      <c r="A68" s="81" t="s">
        <v>0</v>
      </c>
      <c r="B68" s="82">
        <f t="shared" ref="B68:L68" si="111">B8/B$9</f>
        <v>0.48699663258454934</v>
      </c>
      <c r="C68" s="82">
        <f t="shared" si="111"/>
        <v>0.52161492421985067</v>
      </c>
      <c r="D68" s="82">
        <f t="shared" si="111"/>
        <v>0.53972170287134125</v>
      </c>
      <c r="E68" s="82">
        <f t="shared" si="111"/>
        <v>0.51014807823952968</v>
      </c>
      <c r="F68" s="82">
        <f t="shared" si="111"/>
        <v>0.50949945313379841</v>
      </c>
      <c r="G68" s="82">
        <f t="shared" si="111"/>
        <v>0.53832675774898098</v>
      </c>
      <c r="H68" s="82">
        <f t="shared" si="111"/>
        <v>0.54656614822760496</v>
      </c>
      <c r="I68" s="82">
        <f t="shared" si="111"/>
        <v>0.53906967057471267</v>
      </c>
      <c r="J68" s="82">
        <f t="shared" si="111"/>
        <v>0.53516500557319358</v>
      </c>
      <c r="K68" s="82">
        <f t="shared" si="111"/>
        <v>0.47981196061136161</v>
      </c>
      <c r="L68" s="82">
        <f t="shared" si="111"/>
        <v>0.45150505178956468</v>
      </c>
      <c r="M68" s="82">
        <f t="shared" ref="M68:Z68" si="112">M8/M$9</f>
        <v>0.50430089613788742</v>
      </c>
      <c r="N68" s="82">
        <f t="shared" si="112"/>
        <v>0.50218623692253417</v>
      </c>
      <c r="O68" s="82">
        <f t="shared" si="112"/>
        <v>0.50713319096785314</v>
      </c>
      <c r="P68" s="82">
        <f t="shared" si="112"/>
        <v>0.49033772530179126</v>
      </c>
      <c r="Q68" s="82">
        <f t="shared" si="112"/>
        <v>0.4784883674946569</v>
      </c>
      <c r="R68" s="82">
        <f t="shared" si="112"/>
        <v>0.49153476769442206</v>
      </c>
      <c r="S68" s="82">
        <f t="shared" si="112"/>
        <v>0.47406204486294151</v>
      </c>
      <c r="T68" s="82">
        <f t="shared" si="112"/>
        <v>0.49021512349541108</v>
      </c>
      <c r="U68" s="82">
        <f t="shared" si="112"/>
        <v>0.47741483229814952</v>
      </c>
      <c r="V68" s="82">
        <f t="shared" si="112"/>
        <v>0.48995299551036581</v>
      </c>
      <c r="W68" s="82">
        <f t="shared" si="112"/>
        <v>0.50427162968158634</v>
      </c>
      <c r="X68" s="82">
        <f t="shared" si="112"/>
        <v>0.51297792689764632</v>
      </c>
      <c r="Y68" s="82">
        <f t="shared" si="112"/>
        <v>0.50143080524269479</v>
      </c>
      <c r="Z68" s="82">
        <f t="shared" si="112"/>
        <v>0.4970975624479701</v>
      </c>
      <c r="AA68" s="82"/>
      <c r="AB68" s="82"/>
    </row>
    <row r="69" spans="1:28" x14ac:dyDescent="0.2">
      <c r="A69" s="81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</row>
    <row r="70" spans="1:28" x14ac:dyDescent="0.2">
      <c r="A70" s="75" t="s">
        <v>39</v>
      </c>
      <c r="B70" s="75"/>
      <c r="C70" s="75"/>
      <c r="D70" s="75"/>
      <c r="E70" s="76"/>
      <c r="F70" s="76"/>
      <c r="G70" s="76"/>
      <c r="H70" s="76"/>
      <c r="I70" s="76"/>
      <c r="J70" s="76"/>
      <c r="K70" s="75"/>
      <c r="L70" s="75"/>
      <c r="M70" s="75"/>
      <c r="N70" s="75"/>
      <c r="O70" s="77"/>
      <c r="P70" s="77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</row>
    <row r="71" spans="1:28" x14ac:dyDescent="0.2">
      <c r="A71" s="78" t="s">
        <v>50</v>
      </c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</row>
    <row r="72" spans="1:28" x14ac:dyDescent="0.2">
      <c r="A72" s="81" t="s">
        <v>3</v>
      </c>
      <c r="B72" s="82">
        <f t="shared" ref="B72:Z72" si="113">B11/B5</f>
        <v>0.83131674367081065</v>
      </c>
      <c r="C72" s="82">
        <f t="shared" si="113"/>
        <v>0.82603077761786603</v>
      </c>
      <c r="D72" s="82">
        <f t="shared" si="113"/>
        <v>0.80833463040489728</v>
      </c>
      <c r="E72" s="82">
        <f t="shared" si="113"/>
        <v>0.80760294911145203</v>
      </c>
      <c r="F72" s="82">
        <f t="shared" si="113"/>
        <v>0.77837993202638944</v>
      </c>
      <c r="G72" s="82">
        <f t="shared" si="113"/>
        <v>0.73657193199867876</v>
      </c>
      <c r="H72" s="82">
        <f t="shared" si="113"/>
        <v>0.75501050266880965</v>
      </c>
      <c r="I72" s="82">
        <f t="shared" si="113"/>
        <v>0.73182543885192319</v>
      </c>
      <c r="J72" s="82">
        <f t="shared" si="113"/>
        <v>0.79279903170945265</v>
      </c>
      <c r="K72" s="82">
        <f t="shared" si="113"/>
        <v>0.74520532802236994</v>
      </c>
      <c r="L72" s="82">
        <f t="shared" si="113"/>
        <v>0.82646183334685486</v>
      </c>
      <c r="M72" s="82">
        <f t="shared" si="113"/>
        <v>0.7626281566724824</v>
      </c>
      <c r="N72" s="82">
        <f t="shared" si="113"/>
        <v>0.7747904002828776</v>
      </c>
      <c r="O72" s="82">
        <f t="shared" si="113"/>
        <v>0.77466664329852697</v>
      </c>
      <c r="P72" s="82">
        <f t="shared" si="113"/>
        <v>0.80215042068334386</v>
      </c>
      <c r="Q72" s="82">
        <f t="shared" si="113"/>
        <v>0.68894191475840627</v>
      </c>
      <c r="R72" s="82">
        <f t="shared" si="113"/>
        <v>0.75969335841616581</v>
      </c>
      <c r="S72" s="82">
        <f t="shared" si="113"/>
        <v>0.69718985852746329</v>
      </c>
      <c r="T72" s="82">
        <f t="shared" si="113"/>
        <v>0.72168325204776429</v>
      </c>
      <c r="U72" s="82">
        <f t="shared" si="113"/>
        <v>0.77712973664510177</v>
      </c>
      <c r="V72" s="82">
        <f t="shared" si="113"/>
        <v>0.76997822691785933</v>
      </c>
      <c r="W72" s="82">
        <f t="shared" si="113"/>
        <v>0.7988770948024061</v>
      </c>
      <c r="X72" s="82">
        <f t="shared" si="113"/>
        <v>0.75158143950497536</v>
      </c>
      <c r="Y72" s="82">
        <f t="shared" si="113"/>
        <v>0.74016260750663254</v>
      </c>
      <c r="Z72" s="82">
        <f t="shared" si="113"/>
        <v>0.69262148130917123</v>
      </c>
      <c r="AA72" s="82"/>
      <c r="AB72" s="82"/>
    </row>
    <row r="73" spans="1:28" x14ac:dyDescent="0.2">
      <c r="A73" s="81" t="s">
        <v>2</v>
      </c>
      <c r="B73" s="82">
        <f t="shared" ref="B73:Z73" si="114">B12/B6</f>
        <v>0.68480391268177032</v>
      </c>
      <c r="C73" s="82">
        <f t="shared" si="114"/>
        <v>0.49946799929735752</v>
      </c>
      <c r="D73" s="82">
        <f t="shared" si="114"/>
        <v>0.53971924359092782</v>
      </c>
      <c r="E73" s="82">
        <f t="shared" si="114"/>
        <v>0.70444673634144472</v>
      </c>
      <c r="F73" s="82">
        <f t="shared" si="114"/>
        <v>0.67220786621684692</v>
      </c>
      <c r="G73" s="82">
        <f t="shared" si="114"/>
        <v>0.71598711345670207</v>
      </c>
      <c r="H73" s="82">
        <f t="shared" si="114"/>
        <v>0.76611982639231024</v>
      </c>
      <c r="I73" s="82">
        <f t="shared" si="114"/>
        <v>0.51876159069677974</v>
      </c>
      <c r="J73" s="82">
        <f t="shared" si="114"/>
        <v>0.60433546859132359</v>
      </c>
      <c r="K73" s="82">
        <f t="shared" si="114"/>
        <v>0.45439244942375245</v>
      </c>
      <c r="L73" s="82">
        <f t="shared" si="114"/>
        <v>0.45052460175214154</v>
      </c>
      <c r="M73" s="82">
        <f t="shared" si="114"/>
        <v>0.43754130052120022</v>
      </c>
      <c r="N73" s="82">
        <f t="shared" si="114"/>
        <v>0.26707517310285556</v>
      </c>
      <c r="O73" s="82">
        <f t="shared" si="114"/>
        <v>0.35991292498240746</v>
      </c>
      <c r="P73" s="82">
        <f t="shared" si="114"/>
        <v>0.60211482822275564</v>
      </c>
      <c r="Q73" s="82">
        <f t="shared" si="114"/>
        <v>0.58271760497410541</v>
      </c>
      <c r="R73" s="82">
        <f t="shared" si="114"/>
        <v>0.72205099396622408</v>
      </c>
      <c r="S73" s="82">
        <f t="shared" si="114"/>
        <v>0.52872255350594566</v>
      </c>
      <c r="T73" s="82">
        <f t="shared" si="114"/>
        <v>0.52089851635570317</v>
      </c>
      <c r="U73" s="82">
        <f t="shared" si="114"/>
        <v>0.46295630756740352</v>
      </c>
      <c r="V73" s="82">
        <f t="shared" si="114"/>
        <v>0.58272038855980901</v>
      </c>
      <c r="W73" s="82">
        <f t="shared" si="114"/>
        <v>0.66878884609710698</v>
      </c>
      <c r="X73" s="82">
        <f t="shared" si="114"/>
        <v>0.41838314632640278</v>
      </c>
      <c r="Y73" s="82">
        <f t="shared" si="114"/>
        <v>0.33496297641860717</v>
      </c>
      <c r="Z73" s="82">
        <f t="shared" si="114"/>
        <v>0.57255969892689795</v>
      </c>
      <c r="AA73" s="82"/>
      <c r="AB73" s="82"/>
    </row>
    <row r="74" spans="1:28" x14ac:dyDescent="0.2">
      <c r="A74" s="81" t="s">
        <v>1</v>
      </c>
      <c r="B74" s="82">
        <f t="shared" ref="B74:Z74" si="115">B13/B7</f>
        <v>0.66791978418254927</v>
      </c>
      <c r="C74" s="82">
        <f t="shared" si="115"/>
        <v>0.53276968685982773</v>
      </c>
      <c r="D74" s="82">
        <f t="shared" si="115"/>
        <v>0.7014205605581294</v>
      </c>
      <c r="E74" s="82">
        <f t="shared" si="115"/>
        <v>0.70718426549259439</v>
      </c>
      <c r="F74" s="82">
        <f t="shared" si="115"/>
        <v>0.67834731907137291</v>
      </c>
      <c r="G74" s="82">
        <f t="shared" si="115"/>
        <v>0.77136888272767756</v>
      </c>
      <c r="H74" s="82">
        <f t="shared" si="115"/>
        <v>0.75544277525741432</v>
      </c>
      <c r="I74" s="82">
        <f t="shared" si="115"/>
        <v>0.75448391015865013</v>
      </c>
      <c r="J74" s="82">
        <f t="shared" si="115"/>
        <v>0.7968163072931137</v>
      </c>
      <c r="K74" s="82">
        <f t="shared" si="115"/>
        <v>0.68012527574352033</v>
      </c>
      <c r="L74" s="82">
        <f t="shared" si="115"/>
        <v>0.61592276497260645</v>
      </c>
      <c r="M74" s="82">
        <f t="shared" si="115"/>
        <v>0.66743128348040892</v>
      </c>
      <c r="N74" s="82">
        <f t="shared" si="115"/>
        <v>0.73650228170584375</v>
      </c>
      <c r="O74" s="82">
        <f t="shared" si="115"/>
        <v>0.47313694289102193</v>
      </c>
      <c r="P74" s="82">
        <f t="shared" si="115"/>
        <v>0.56490340297353203</v>
      </c>
      <c r="Q74" s="82">
        <f t="shared" si="115"/>
        <v>0.61536217544260663</v>
      </c>
      <c r="R74" s="82">
        <f t="shared" si="115"/>
        <v>0.63187012703614687</v>
      </c>
      <c r="S74" s="82">
        <f t="shared" si="115"/>
        <v>0.62735112824277539</v>
      </c>
      <c r="T74" s="82">
        <f t="shared" si="115"/>
        <v>0.54666407938935291</v>
      </c>
      <c r="U74" s="82">
        <f t="shared" si="115"/>
        <v>0.63413404442548205</v>
      </c>
      <c r="V74" s="82">
        <f t="shared" si="115"/>
        <v>0.55154560032327848</v>
      </c>
      <c r="W74" s="82">
        <f t="shared" si="115"/>
        <v>0.53212557681616002</v>
      </c>
      <c r="X74" s="82">
        <f t="shared" si="115"/>
        <v>0.49779833838337367</v>
      </c>
      <c r="Y74" s="82">
        <f t="shared" si="115"/>
        <v>0.59304468536739496</v>
      </c>
      <c r="Z74" s="82">
        <f t="shared" si="115"/>
        <v>0.5098872601270209</v>
      </c>
      <c r="AA74" s="82"/>
      <c r="AB74" s="82"/>
    </row>
    <row r="75" spans="1:28" x14ac:dyDescent="0.2">
      <c r="A75" s="81" t="s">
        <v>0</v>
      </c>
      <c r="B75" s="82">
        <f t="shared" ref="B75:Z75" si="116">B14/B8</f>
        <v>0.66539194514549682</v>
      </c>
      <c r="C75" s="82">
        <f t="shared" si="116"/>
        <v>0.67432006168889902</v>
      </c>
      <c r="D75" s="82">
        <f t="shared" si="116"/>
        <v>0.69453212503818351</v>
      </c>
      <c r="E75" s="82">
        <f t="shared" si="116"/>
        <v>0.75832663474644391</v>
      </c>
      <c r="F75" s="82">
        <f t="shared" si="116"/>
        <v>0.74831102405602712</v>
      </c>
      <c r="G75" s="82">
        <f t="shared" si="116"/>
        <v>0.72610072518507862</v>
      </c>
      <c r="H75" s="82">
        <f t="shared" si="116"/>
        <v>0.67375447179528614</v>
      </c>
      <c r="I75" s="82">
        <f t="shared" si="116"/>
        <v>0.64579235679507385</v>
      </c>
      <c r="J75" s="82">
        <f t="shared" si="116"/>
        <v>0.61042092788963542</v>
      </c>
      <c r="K75" s="82">
        <f t="shared" si="116"/>
        <v>0.59571997877098759</v>
      </c>
      <c r="L75" s="82">
        <f t="shared" si="116"/>
        <v>0.65585010733826354</v>
      </c>
      <c r="M75" s="82">
        <f t="shared" si="116"/>
        <v>0.6212001178907276</v>
      </c>
      <c r="N75" s="82">
        <f t="shared" si="116"/>
        <v>0.61334946806226942</v>
      </c>
      <c r="O75" s="82">
        <f t="shared" si="116"/>
        <v>0.60108566814603326</v>
      </c>
      <c r="P75" s="82">
        <f t="shared" si="116"/>
        <v>0.58713421637177476</v>
      </c>
      <c r="Q75" s="82">
        <f t="shared" si="116"/>
        <v>0.60868902509063683</v>
      </c>
      <c r="R75" s="82">
        <f t="shared" si="116"/>
        <v>0.55649141269248203</v>
      </c>
      <c r="S75" s="82">
        <f t="shared" si="116"/>
        <v>0.53292417014863236</v>
      </c>
      <c r="T75" s="82">
        <f t="shared" si="116"/>
        <v>0.5438989829369929</v>
      </c>
      <c r="U75" s="82">
        <f t="shared" si="116"/>
        <v>0.55292287444762533</v>
      </c>
      <c r="V75" s="82">
        <f t="shared" si="116"/>
        <v>0.58399127089092662</v>
      </c>
      <c r="W75" s="82">
        <f t="shared" si="116"/>
        <v>0.55930927917249684</v>
      </c>
      <c r="X75" s="82">
        <f t="shared" si="116"/>
        <v>0.54591206366747558</v>
      </c>
      <c r="Y75" s="82">
        <f t="shared" si="116"/>
        <v>0.55416773214431725</v>
      </c>
      <c r="Z75" s="82">
        <f t="shared" si="116"/>
        <v>0.55555121570871369</v>
      </c>
      <c r="AA75" s="82"/>
      <c r="AB75" s="82"/>
    </row>
    <row r="76" spans="1:28" x14ac:dyDescent="0.2">
      <c r="A76" s="83" t="s">
        <v>23</v>
      </c>
      <c r="B76" s="82">
        <f t="shared" ref="B76:Z76" si="117">B15/B9</f>
        <v>0.74290644548285556</v>
      </c>
      <c r="C76" s="82">
        <f t="shared" si="117"/>
        <v>0.73526031440081585</v>
      </c>
      <c r="D76" s="82">
        <f t="shared" si="117"/>
        <v>0.74199653743147154</v>
      </c>
      <c r="E76" s="82">
        <f t="shared" si="117"/>
        <v>0.77806808563845353</v>
      </c>
      <c r="F76" s="82">
        <f t="shared" si="117"/>
        <v>0.75794318080644507</v>
      </c>
      <c r="G76" s="82">
        <f t="shared" si="117"/>
        <v>0.73169151855303927</v>
      </c>
      <c r="H76" s="82">
        <f t="shared" si="117"/>
        <v>0.71079305687467975</v>
      </c>
      <c r="I76" s="82">
        <f t="shared" si="117"/>
        <v>0.68350958681003038</v>
      </c>
      <c r="J76" s="82">
        <f t="shared" si="117"/>
        <v>0.69268923297405993</v>
      </c>
      <c r="K76" s="82">
        <f t="shared" si="117"/>
        <v>0.66786313000512243</v>
      </c>
      <c r="L76" s="82">
        <f t="shared" si="117"/>
        <v>0.74060045355072857</v>
      </c>
      <c r="M76" s="82">
        <f t="shared" si="117"/>
        <v>0.68360419136629325</v>
      </c>
      <c r="N76" s="82">
        <f t="shared" si="117"/>
        <v>0.68956827091558226</v>
      </c>
      <c r="O76" s="82">
        <f t="shared" si="117"/>
        <v>0.67457147487188907</v>
      </c>
      <c r="P76" s="82">
        <f t="shared" si="117"/>
        <v>0.68945974598714033</v>
      </c>
      <c r="Q76" s="82">
        <f t="shared" si="117"/>
        <v>0.64743866014089446</v>
      </c>
      <c r="R76" s="82">
        <f t="shared" si="117"/>
        <v>0.65603260886297743</v>
      </c>
      <c r="S76" s="82">
        <f t="shared" si="117"/>
        <v>0.61590807974517903</v>
      </c>
      <c r="T76" s="82">
        <f t="shared" si="117"/>
        <v>0.63008868949877705</v>
      </c>
      <c r="U76" s="82">
        <f t="shared" si="117"/>
        <v>0.6650219461697261</v>
      </c>
      <c r="V76" s="82">
        <f t="shared" si="117"/>
        <v>0.67373485757469209</v>
      </c>
      <c r="W76" s="82">
        <f t="shared" si="117"/>
        <v>0.67134939126403215</v>
      </c>
      <c r="X76" s="82">
        <f t="shared" si="117"/>
        <v>0.64062536285357474</v>
      </c>
      <c r="Y76" s="82">
        <f t="shared" si="117"/>
        <v>0.63934067986959253</v>
      </c>
      <c r="Z76" s="82">
        <f t="shared" si="117"/>
        <v>0.6192297788447475</v>
      </c>
      <c r="AA76" s="82"/>
      <c r="AB76" s="82"/>
    </row>
    <row r="77" spans="1:28" x14ac:dyDescent="0.2">
      <c r="A77" s="78" t="s">
        <v>51</v>
      </c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</row>
    <row r="78" spans="1:28" x14ac:dyDescent="0.2">
      <c r="A78" s="81" t="s">
        <v>3</v>
      </c>
      <c r="B78" s="82">
        <f t="shared" ref="B78:Z78" si="118">B17/B5</f>
        <v>0.16868325632918935</v>
      </c>
      <c r="C78" s="82">
        <f t="shared" si="118"/>
        <v>0.17396922238213403</v>
      </c>
      <c r="D78" s="82">
        <f t="shared" si="118"/>
        <v>0.1916653695951028</v>
      </c>
      <c r="E78" s="82">
        <f t="shared" si="118"/>
        <v>0.192397050888548</v>
      </c>
      <c r="F78" s="82">
        <f t="shared" si="118"/>
        <v>0.22162006797361061</v>
      </c>
      <c r="G78" s="82">
        <f t="shared" si="118"/>
        <v>0.26342806800132118</v>
      </c>
      <c r="H78" s="82">
        <f t="shared" si="118"/>
        <v>0.24498949733119041</v>
      </c>
      <c r="I78" s="82">
        <f t="shared" si="118"/>
        <v>0.2681745611480767</v>
      </c>
      <c r="J78" s="82">
        <f t="shared" si="118"/>
        <v>0.20720096829054735</v>
      </c>
      <c r="K78" s="82">
        <f t="shared" si="118"/>
        <v>0.25479467197763012</v>
      </c>
      <c r="L78" s="82">
        <f t="shared" si="118"/>
        <v>0.17353816665314514</v>
      </c>
      <c r="M78" s="82">
        <f t="shared" si="118"/>
        <v>0.23737184332751754</v>
      </c>
      <c r="N78" s="82">
        <f t="shared" si="118"/>
        <v>0.22520959971712237</v>
      </c>
      <c r="O78" s="82">
        <f t="shared" si="118"/>
        <v>0.22533335670147303</v>
      </c>
      <c r="P78" s="82">
        <f t="shared" si="118"/>
        <v>0.19784957931665617</v>
      </c>
      <c r="Q78" s="82">
        <f t="shared" si="118"/>
        <v>0.31105808524159378</v>
      </c>
      <c r="R78" s="82">
        <f t="shared" si="118"/>
        <v>0.2403066415838343</v>
      </c>
      <c r="S78" s="82">
        <f t="shared" si="118"/>
        <v>0.30281014147253665</v>
      </c>
      <c r="T78" s="82">
        <f t="shared" si="118"/>
        <v>0.27831674795223565</v>
      </c>
      <c r="U78" s="82">
        <f t="shared" si="118"/>
        <v>0.22287026335489835</v>
      </c>
      <c r="V78" s="82">
        <f t="shared" si="118"/>
        <v>0.2300217730821407</v>
      </c>
      <c r="W78" s="82">
        <f t="shared" si="118"/>
        <v>0.20112290519759393</v>
      </c>
      <c r="X78" s="82">
        <f t="shared" si="118"/>
        <v>0.24841856049502467</v>
      </c>
      <c r="Y78" s="82">
        <f t="shared" si="118"/>
        <v>0.2598373924933674</v>
      </c>
      <c r="Z78" s="82">
        <f t="shared" si="118"/>
        <v>0.30737851869082883</v>
      </c>
      <c r="AA78" s="82"/>
      <c r="AB78" s="82"/>
    </row>
    <row r="79" spans="1:28" x14ac:dyDescent="0.2">
      <c r="A79" s="81" t="s">
        <v>2</v>
      </c>
      <c r="B79" s="82">
        <f t="shared" ref="B79:Z79" si="119">B18/B6</f>
        <v>0.31519608731822968</v>
      </c>
      <c r="C79" s="82">
        <f t="shared" si="119"/>
        <v>0.50053200070264248</v>
      </c>
      <c r="D79" s="82">
        <f t="shared" si="119"/>
        <v>0.46028075640907218</v>
      </c>
      <c r="E79" s="82">
        <f t="shared" si="119"/>
        <v>0.29555326365855528</v>
      </c>
      <c r="F79" s="82">
        <f t="shared" si="119"/>
        <v>0.32779213378315303</v>
      </c>
      <c r="G79" s="82">
        <f t="shared" si="119"/>
        <v>0.28401288654329787</v>
      </c>
      <c r="H79" s="82">
        <f t="shared" si="119"/>
        <v>0.23388017360768978</v>
      </c>
      <c r="I79" s="82">
        <f t="shared" si="119"/>
        <v>0.48123840930322032</v>
      </c>
      <c r="J79" s="82">
        <f t="shared" si="119"/>
        <v>0.39566453140867636</v>
      </c>
      <c r="K79" s="82">
        <f t="shared" si="119"/>
        <v>0.54560755057624744</v>
      </c>
      <c r="L79" s="82">
        <f t="shared" si="119"/>
        <v>0.54947539824785852</v>
      </c>
      <c r="M79" s="82">
        <f t="shared" si="119"/>
        <v>0.56245869947879978</v>
      </c>
      <c r="N79" s="82">
        <f t="shared" si="119"/>
        <v>0.73292482689714444</v>
      </c>
      <c r="O79" s="82">
        <f t="shared" si="119"/>
        <v>0.64008707501759254</v>
      </c>
      <c r="P79" s="82">
        <f t="shared" si="119"/>
        <v>0.39788517177724431</v>
      </c>
      <c r="Q79" s="82">
        <f t="shared" si="119"/>
        <v>0.4172823950258947</v>
      </c>
      <c r="R79" s="82">
        <f t="shared" si="119"/>
        <v>0.27794900603377592</v>
      </c>
      <c r="S79" s="82">
        <f t="shared" si="119"/>
        <v>0.47127744649405434</v>
      </c>
      <c r="T79" s="82">
        <f t="shared" si="119"/>
        <v>0.47910148364429683</v>
      </c>
      <c r="U79" s="82">
        <f t="shared" si="119"/>
        <v>0.53704369243259642</v>
      </c>
      <c r="V79" s="82">
        <f t="shared" si="119"/>
        <v>0.41727961144019105</v>
      </c>
      <c r="W79" s="82">
        <f t="shared" si="119"/>
        <v>0.33121115390289302</v>
      </c>
      <c r="X79" s="82">
        <f t="shared" si="119"/>
        <v>0.58161685367359717</v>
      </c>
      <c r="Y79" s="82">
        <f t="shared" si="119"/>
        <v>0.66503702358139283</v>
      </c>
      <c r="Z79" s="82">
        <f t="shared" si="119"/>
        <v>0.42744030107310205</v>
      </c>
      <c r="AA79" s="82"/>
      <c r="AB79" s="82"/>
    </row>
    <row r="80" spans="1:28" x14ac:dyDescent="0.2">
      <c r="A80" s="81" t="s">
        <v>1</v>
      </c>
      <c r="B80" s="82">
        <f t="shared" ref="B80:Z80" si="120">B19/B7</f>
        <v>0.33208021581745079</v>
      </c>
      <c r="C80" s="82">
        <f t="shared" si="120"/>
        <v>0.46723031314017233</v>
      </c>
      <c r="D80" s="82">
        <f t="shared" si="120"/>
        <v>0.29857943944187054</v>
      </c>
      <c r="E80" s="82">
        <f t="shared" si="120"/>
        <v>0.29281573450740545</v>
      </c>
      <c r="F80" s="82">
        <f t="shared" si="120"/>
        <v>0.32165268092862709</v>
      </c>
      <c r="G80" s="82">
        <f t="shared" si="120"/>
        <v>0.22863111727232241</v>
      </c>
      <c r="H80" s="82">
        <f t="shared" si="120"/>
        <v>0.24455722474258559</v>
      </c>
      <c r="I80" s="82">
        <f t="shared" si="120"/>
        <v>0.24551608984134987</v>
      </c>
      <c r="J80" s="82">
        <f t="shared" si="120"/>
        <v>0.20318369270688644</v>
      </c>
      <c r="K80" s="82">
        <f t="shared" si="120"/>
        <v>0.31987472425647961</v>
      </c>
      <c r="L80" s="82">
        <f t="shared" si="120"/>
        <v>0.3840772350273936</v>
      </c>
      <c r="M80" s="82">
        <f t="shared" si="120"/>
        <v>0.33256871651959108</v>
      </c>
      <c r="N80" s="82">
        <f t="shared" si="120"/>
        <v>0.26349771829415614</v>
      </c>
      <c r="O80" s="82">
        <f t="shared" si="120"/>
        <v>0.52686305710897807</v>
      </c>
      <c r="P80" s="82">
        <f t="shared" si="120"/>
        <v>0.43509659702646791</v>
      </c>
      <c r="Q80" s="82">
        <f t="shared" si="120"/>
        <v>0.38463782455739337</v>
      </c>
      <c r="R80" s="82">
        <f t="shared" si="120"/>
        <v>0.36812987296385308</v>
      </c>
      <c r="S80" s="82">
        <f t="shared" si="120"/>
        <v>0.37264887175722461</v>
      </c>
      <c r="T80" s="82">
        <f t="shared" si="120"/>
        <v>0.45333592061064698</v>
      </c>
      <c r="U80" s="82">
        <f t="shared" si="120"/>
        <v>0.36586595557451806</v>
      </c>
      <c r="V80" s="82">
        <f t="shared" si="120"/>
        <v>0.44845439967672146</v>
      </c>
      <c r="W80" s="82">
        <f t="shared" si="120"/>
        <v>0.46787442318384004</v>
      </c>
      <c r="X80" s="82">
        <f t="shared" si="120"/>
        <v>0.50220166161662627</v>
      </c>
      <c r="Y80" s="82">
        <f t="shared" si="120"/>
        <v>0.40695531463260493</v>
      </c>
      <c r="Z80" s="82">
        <f t="shared" si="120"/>
        <v>0.4901127398729791</v>
      </c>
      <c r="AA80" s="82"/>
      <c r="AB80" s="82"/>
    </row>
    <row r="81" spans="1:28" x14ac:dyDescent="0.2">
      <c r="A81" s="81" t="s">
        <v>0</v>
      </c>
      <c r="B81" s="82">
        <f t="shared" ref="B81:Z81" si="121">B20/B8</f>
        <v>0.33460805485450323</v>
      </c>
      <c r="C81" s="82">
        <f t="shared" si="121"/>
        <v>0.32567993831110104</v>
      </c>
      <c r="D81" s="82">
        <f t="shared" si="121"/>
        <v>0.30546787496181654</v>
      </c>
      <c r="E81" s="82">
        <f t="shared" si="121"/>
        <v>0.24167336525355609</v>
      </c>
      <c r="F81" s="82">
        <f t="shared" si="121"/>
        <v>0.25168897594397299</v>
      </c>
      <c r="G81" s="82">
        <f t="shared" si="121"/>
        <v>0.27389927481492132</v>
      </c>
      <c r="H81" s="82">
        <f t="shared" si="121"/>
        <v>0.32624552820471386</v>
      </c>
      <c r="I81" s="82">
        <f t="shared" si="121"/>
        <v>0.35420764320492615</v>
      </c>
      <c r="J81" s="82">
        <f t="shared" si="121"/>
        <v>0.38957907211036463</v>
      </c>
      <c r="K81" s="82">
        <f t="shared" si="121"/>
        <v>0.40428002122901235</v>
      </c>
      <c r="L81" s="82">
        <f t="shared" si="121"/>
        <v>0.34414989266173651</v>
      </c>
      <c r="M81" s="82">
        <f t="shared" si="121"/>
        <v>0.37879988210927235</v>
      </c>
      <c r="N81" s="82">
        <f t="shared" si="121"/>
        <v>0.38665053193773063</v>
      </c>
      <c r="O81" s="82">
        <f t="shared" si="121"/>
        <v>0.39891433185396669</v>
      </c>
      <c r="P81" s="82">
        <f t="shared" si="121"/>
        <v>0.41286578362822529</v>
      </c>
      <c r="Q81" s="82">
        <f t="shared" si="121"/>
        <v>0.39131097490936312</v>
      </c>
      <c r="R81" s="82">
        <f t="shared" si="121"/>
        <v>0.44350858730751802</v>
      </c>
      <c r="S81" s="82">
        <f t="shared" si="121"/>
        <v>0.46707582985136759</v>
      </c>
      <c r="T81" s="82">
        <f t="shared" si="121"/>
        <v>0.45610101706300715</v>
      </c>
      <c r="U81" s="82">
        <f t="shared" si="121"/>
        <v>0.44707712555237461</v>
      </c>
      <c r="V81" s="82">
        <f t="shared" si="121"/>
        <v>0.41600872910907344</v>
      </c>
      <c r="W81" s="82">
        <f t="shared" si="121"/>
        <v>0.44069072082750321</v>
      </c>
      <c r="X81" s="82">
        <f t="shared" si="121"/>
        <v>0.45408793633252437</v>
      </c>
      <c r="Y81" s="82">
        <f t="shared" si="121"/>
        <v>0.44583226785568275</v>
      </c>
      <c r="Z81" s="82">
        <f t="shared" si="121"/>
        <v>0.4444487842912862</v>
      </c>
      <c r="AA81" s="82"/>
      <c r="AB81" s="82"/>
    </row>
    <row r="82" spans="1:28" x14ac:dyDescent="0.2">
      <c r="A82" s="83" t="s">
        <v>23</v>
      </c>
      <c r="B82" s="82">
        <f t="shared" ref="B82:Z82" si="122">B21/B9</f>
        <v>0.25709355451714444</v>
      </c>
      <c r="C82" s="82">
        <f t="shared" si="122"/>
        <v>0.26473968559918409</v>
      </c>
      <c r="D82" s="82">
        <f t="shared" si="122"/>
        <v>0.25800346256852852</v>
      </c>
      <c r="E82" s="82">
        <f t="shared" si="122"/>
        <v>0.22193191436154633</v>
      </c>
      <c r="F82" s="82">
        <f t="shared" si="122"/>
        <v>0.24205681919355493</v>
      </c>
      <c r="G82" s="82">
        <f t="shared" si="122"/>
        <v>0.26830848144696068</v>
      </c>
      <c r="H82" s="82">
        <f t="shared" si="122"/>
        <v>0.28920694312532014</v>
      </c>
      <c r="I82" s="82">
        <f t="shared" si="122"/>
        <v>0.31649041318996951</v>
      </c>
      <c r="J82" s="82">
        <f t="shared" si="122"/>
        <v>0.30731076702594012</v>
      </c>
      <c r="K82" s="82">
        <f t="shared" si="122"/>
        <v>0.33213686999487757</v>
      </c>
      <c r="L82" s="82">
        <f t="shared" si="122"/>
        <v>0.25939954644927155</v>
      </c>
      <c r="M82" s="82">
        <f t="shared" si="122"/>
        <v>0.31639580863370687</v>
      </c>
      <c r="N82" s="82">
        <f t="shared" si="122"/>
        <v>0.31043172908441768</v>
      </c>
      <c r="O82" s="82">
        <f t="shared" si="122"/>
        <v>0.32542852512811093</v>
      </c>
      <c r="P82" s="82">
        <f t="shared" si="122"/>
        <v>0.31054025401285967</v>
      </c>
      <c r="Q82" s="82">
        <f t="shared" si="122"/>
        <v>0.35256133985910543</v>
      </c>
      <c r="R82" s="82">
        <f t="shared" si="122"/>
        <v>0.34396739113702257</v>
      </c>
      <c r="S82" s="82">
        <f t="shared" si="122"/>
        <v>0.38409192025482092</v>
      </c>
      <c r="T82" s="82">
        <f t="shared" si="122"/>
        <v>0.36991131050122295</v>
      </c>
      <c r="U82" s="82">
        <f t="shared" si="122"/>
        <v>0.33497805383027385</v>
      </c>
      <c r="V82" s="82">
        <f t="shared" si="122"/>
        <v>0.32626514242530774</v>
      </c>
      <c r="W82" s="82">
        <f t="shared" si="122"/>
        <v>0.3286506087359678</v>
      </c>
      <c r="X82" s="82">
        <f t="shared" si="122"/>
        <v>0.35937463714642526</v>
      </c>
      <c r="Y82" s="82">
        <f t="shared" si="122"/>
        <v>0.36065932013040741</v>
      </c>
      <c r="Z82" s="82">
        <f t="shared" si="122"/>
        <v>0.38077022115525255</v>
      </c>
      <c r="AA82" s="82"/>
      <c r="AB82" s="82"/>
    </row>
  </sheetData>
  <mergeCells count="5">
    <mergeCell ref="B29:T29"/>
    <mergeCell ref="B32:T32"/>
    <mergeCell ref="B33:T33"/>
    <mergeCell ref="B30:W30"/>
    <mergeCell ref="B31:W31"/>
  </mergeCells>
  <phoneticPr fontId="14" type="noConversion"/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view="pageBreakPreview" zoomScaleNormal="100" zoomScaleSheetLayoutView="100" workbookViewId="0">
      <selection activeCell="S41" sqref="S41"/>
    </sheetView>
  </sheetViews>
  <sheetFormatPr defaultRowHeight="15" x14ac:dyDescent="0.25"/>
  <sheetData>
    <row r="1" spans="1:1" ht="24.75" customHeight="1" x14ac:dyDescent="0.4">
      <c r="A1" s="52" t="s">
        <v>47</v>
      </c>
    </row>
  </sheetData>
  <pageMargins left="0.7" right="0.7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historical trend</vt:lpstr>
      <vt:lpstr>Awards Campus Pies</vt:lpstr>
      <vt:lpstr>Awards+Gifts Pie</vt:lpstr>
      <vt:lpstr>Awards Pie</vt:lpstr>
      <vt:lpstr>Awards History</vt:lpstr>
      <vt:lpstr>Awards Source</vt:lpstr>
      <vt:lpstr>'Awards Campus Pies'!Print_Area</vt:lpstr>
      <vt:lpstr>'historical trend'!Print_Area</vt:lpstr>
    </vt:vector>
  </TitlesOfParts>
  <Company>University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Taylor</dc:creator>
  <cp:lastModifiedBy>Ryan Allred</cp:lastModifiedBy>
  <cp:lastPrinted>2022-09-01T20:01:41Z</cp:lastPrinted>
  <dcterms:created xsi:type="dcterms:W3CDTF">2014-08-26T21:20:42Z</dcterms:created>
  <dcterms:modified xsi:type="dcterms:W3CDTF">2024-09-23T15:45:10Z</dcterms:modified>
</cp:coreProperties>
</file>