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17040" windowHeight="9285" tabRatio="799" activeTab="0"/>
  </bookViews>
  <sheets>
    <sheet name="All CU" sheetId="1" r:id="rId1"/>
    <sheet name="System" sheetId="2" r:id="rId2"/>
    <sheet name="UCB" sheetId="3" r:id="rId3"/>
    <sheet name="UCCS" sheetId="4" r:id="rId4"/>
    <sheet name="Denver" sheetId="5" r:id="rId5"/>
    <sheet name="AMC" sheetId="6" r:id="rId6"/>
  </sheets>
  <definedNames>
    <definedName name="________________FMT10" localSheetId="0">#REF!</definedName>
    <definedName name="________________FMT10" localSheetId="5">#REF!</definedName>
    <definedName name="________________FMT10" localSheetId="4">#REF!</definedName>
    <definedName name="________________FMT10" localSheetId="1">#REF!</definedName>
    <definedName name="________________FMT10" localSheetId="2">#REF!</definedName>
    <definedName name="________________FMT10" localSheetId="3">#REF!</definedName>
    <definedName name="________________FMT10">#REF!</definedName>
    <definedName name="________________FMT100" localSheetId="0">#REF!</definedName>
    <definedName name="________________FMT100" localSheetId="5">#REF!</definedName>
    <definedName name="________________FMT100" localSheetId="4">#REF!</definedName>
    <definedName name="________________FMT100" localSheetId="1">#REF!</definedName>
    <definedName name="________________FMT100" localSheetId="2">#REF!</definedName>
    <definedName name="________________FMT100" localSheetId="3">#REF!</definedName>
    <definedName name="________________FMT100">#REF!</definedName>
    <definedName name="________________FMT1100" localSheetId="0">#REF!</definedName>
    <definedName name="________________FMT1100" localSheetId="5">#REF!</definedName>
    <definedName name="________________FMT1100" localSheetId="4">#REF!</definedName>
    <definedName name="________________FMT1100" localSheetId="1">#REF!</definedName>
    <definedName name="________________FMT1100" localSheetId="2">#REF!</definedName>
    <definedName name="________________FMT1100" localSheetId="3">#REF!</definedName>
    <definedName name="________________FMT1100">#REF!</definedName>
    <definedName name="________________FMT1200" localSheetId="0">#REF!</definedName>
    <definedName name="________________FMT1200">#REF!</definedName>
    <definedName name="________________FMT1300" localSheetId="0">#REF!</definedName>
    <definedName name="________________FMT1300">#REF!</definedName>
    <definedName name="________________FMT1400" localSheetId="0">#REF!</definedName>
    <definedName name="________________FMT1400">#REF!</definedName>
    <definedName name="________________FMT15" localSheetId="0">#REF!</definedName>
    <definedName name="________________FMT15">#REF!</definedName>
    <definedName name="________________FMT1500" localSheetId="0">#REF!</definedName>
    <definedName name="________________FMT1500">#REF!</definedName>
    <definedName name="________________FMT1600" localSheetId="0">#REF!</definedName>
    <definedName name="________________FMT1600">#REF!</definedName>
    <definedName name="________________FMT1700" localSheetId="0">#REF!</definedName>
    <definedName name="________________FMT1700">#REF!</definedName>
    <definedName name="________________FMT1800" localSheetId="0">#REF!</definedName>
    <definedName name="________________FMT1800">#REF!</definedName>
    <definedName name="________________FMT1900" localSheetId="0">#REF!</definedName>
    <definedName name="________________FMT1900">#REF!</definedName>
    <definedName name="________________FMT20" localSheetId="0">#REF!</definedName>
    <definedName name="________________FMT20">#REF!</definedName>
    <definedName name="________________FMT2000" localSheetId="0">#REF!</definedName>
    <definedName name="________________FMT2000">#REF!</definedName>
    <definedName name="________________FMT30" localSheetId="0">#REF!</definedName>
    <definedName name="________________FMT30">#REF!</definedName>
    <definedName name="________________FMT410" localSheetId="0">#REF!</definedName>
    <definedName name="________________FMT410">#REF!</definedName>
    <definedName name="________________FMT411" localSheetId="0">#REF!</definedName>
    <definedName name="________________FMT411">#REF!</definedName>
    <definedName name="________________FMT600" localSheetId="0">#REF!</definedName>
    <definedName name="________________FMT600">#REF!</definedName>
    <definedName name="________________FMT9100" localSheetId="0">#REF!</definedName>
    <definedName name="________________FMT9100">#REF!</definedName>
    <definedName name="________________FMT9999" localSheetId="0">#REF!</definedName>
    <definedName name="________________FMT9999">#REF!</definedName>
    <definedName name="______________FMT10" localSheetId="0">#REF!</definedName>
    <definedName name="______________FMT10">#REF!</definedName>
    <definedName name="______________FMT100" localSheetId="0">#REF!</definedName>
    <definedName name="______________FMT100">#REF!</definedName>
    <definedName name="______________FMT1100" localSheetId="0">#REF!</definedName>
    <definedName name="______________FMT1100">#REF!</definedName>
    <definedName name="______________FMT1200" localSheetId="0">#REF!</definedName>
    <definedName name="______________FMT1200">#REF!</definedName>
    <definedName name="______________FMT1300" localSheetId="0">#REF!</definedName>
    <definedName name="______________FMT1300">#REF!</definedName>
    <definedName name="______________FMT1400" localSheetId="0">#REF!</definedName>
    <definedName name="______________FMT1400">#REF!</definedName>
    <definedName name="______________FMT15" localSheetId="0">#REF!</definedName>
    <definedName name="______________FMT15">#REF!</definedName>
    <definedName name="______________FMT1500" localSheetId="0">#REF!</definedName>
    <definedName name="______________FMT1500">#REF!</definedName>
    <definedName name="______________FMT1600" localSheetId="0">#REF!</definedName>
    <definedName name="______________FMT1600">#REF!</definedName>
    <definedName name="______________FMT1700" localSheetId="0">#REF!</definedName>
    <definedName name="______________FMT1700">#REF!</definedName>
    <definedName name="______________FMT1800" localSheetId="0">#REF!</definedName>
    <definedName name="______________FMT1800">#REF!</definedName>
    <definedName name="______________FMT1900" localSheetId="0">#REF!</definedName>
    <definedName name="______________FMT1900">#REF!</definedName>
    <definedName name="______________FMT20" localSheetId="0">#REF!</definedName>
    <definedName name="______________FMT20">#REF!</definedName>
    <definedName name="______________FMT2000" localSheetId="0">#REF!</definedName>
    <definedName name="______________FMT2000">#REF!</definedName>
    <definedName name="______________FMT30" localSheetId="0">#REF!</definedName>
    <definedName name="______________FMT30">#REF!</definedName>
    <definedName name="______________FMT410" localSheetId="0">#REF!</definedName>
    <definedName name="______________FMT410">#REF!</definedName>
    <definedName name="______________FMT411" localSheetId="0">#REF!</definedName>
    <definedName name="______________FMT411">#REF!</definedName>
    <definedName name="______________FMT600" localSheetId="0">#REF!</definedName>
    <definedName name="______________FMT600">#REF!</definedName>
    <definedName name="______________FMT9100" localSheetId="0">#REF!</definedName>
    <definedName name="______________FMT9100">#REF!</definedName>
    <definedName name="______________FMT9999" localSheetId="0">#REF!</definedName>
    <definedName name="______________FMT9999">#REF!</definedName>
    <definedName name="______FMT10" localSheetId="0">#REF!</definedName>
    <definedName name="______FMT10">#REF!</definedName>
    <definedName name="______FMT100" localSheetId="0">#REF!</definedName>
    <definedName name="______FMT100">#REF!</definedName>
    <definedName name="______FMT1100" localSheetId="0">#REF!</definedName>
    <definedName name="______FMT1100">#REF!</definedName>
    <definedName name="______FMT1200" localSheetId="0">#REF!</definedName>
    <definedName name="______FMT1200">#REF!</definedName>
    <definedName name="______FMT1300" localSheetId="0">#REF!</definedName>
    <definedName name="______FMT1300">#REF!</definedName>
    <definedName name="______FMT1400" localSheetId="0">#REF!</definedName>
    <definedName name="______FMT1400">#REF!</definedName>
    <definedName name="______FMT15" localSheetId="0">#REF!</definedName>
    <definedName name="______FMT15">#REF!</definedName>
    <definedName name="______FMT1500" localSheetId="0">#REF!</definedName>
    <definedName name="______FMT1500">#REF!</definedName>
    <definedName name="______FMT1600" localSheetId="0">#REF!</definedName>
    <definedName name="______FMT1600">#REF!</definedName>
    <definedName name="______FMT1700" localSheetId="0">#REF!</definedName>
    <definedName name="______FMT1700">#REF!</definedName>
    <definedName name="______FMT1800" localSheetId="0">#REF!</definedName>
    <definedName name="______FMT1800">#REF!</definedName>
    <definedName name="______FMT1900" localSheetId="0">#REF!</definedName>
    <definedName name="______FMT1900">#REF!</definedName>
    <definedName name="______FMT20" localSheetId="0">#REF!</definedName>
    <definedName name="______FMT20">#REF!</definedName>
    <definedName name="______FMT2000" localSheetId="0">#REF!</definedName>
    <definedName name="______FMT2000">#REF!</definedName>
    <definedName name="______FMT30" localSheetId="0">#REF!</definedName>
    <definedName name="______FMT30">#REF!</definedName>
    <definedName name="______FMT410" localSheetId="0">#REF!</definedName>
    <definedName name="______FMT410">#REF!</definedName>
    <definedName name="______FMT411" localSheetId="0">#REF!</definedName>
    <definedName name="______FMT411">#REF!</definedName>
    <definedName name="______FMT600" localSheetId="0">#REF!</definedName>
    <definedName name="______FMT600">#REF!</definedName>
    <definedName name="______FMT9100" localSheetId="0">#REF!</definedName>
    <definedName name="______FMT9100">#REF!</definedName>
    <definedName name="______FMT9999" localSheetId="0">#REF!</definedName>
    <definedName name="______FMT9999">#REF!</definedName>
    <definedName name="_____FMT10" localSheetId="0">'All CU'!#REF!</definedName>
    <definedName name="_____FMT10" localSheetId="5">'AMC'!#REF!</definedName>
    <definedName name="_____FMT10" localSheetId="4">'Denver'!#REF!</definedName>
    <definedName name="_____FMT10" localSheetId="1">'System'!#REF!</definedName>
    <definedName name="_____FMT10" localSheetId="2">'UCB'!#REF!</definedName>
    <definedName name="_____FMT10" localSheetId="3">'UCCS'!#REF!</definedName>
    <definedName name="_____FMT10">#REF!</definedName>
    <definedName name="_____FMT100" localSheetId="0">'All CU'!#REF!</definedName>
    <definedName name="_____FMT100" localSheetId="5">'AMC'!#REF!</definedName>
    <definedName name="_____FMT100" localSheetId="4">'Denver'!#REF!</definedName>
    <definedName name="_____FMT100" localSheetId="1">'System'!#REF!</definedName>
    <definedName name="_____FMT100" localSheetId="2">'UCB'!#REF!</definedName>
    <definedName name="_____FMT100" localSheetId="3">'UCCS'!#REF!</definedName>
    <definedName name="_____FMT100">#REF!</definedName>
    <definedName name="_____FMT1100" localSheetId="0">'All CU'!#REF!</definedName>
    <definedName name="_____FMT1100" localSheetId="5">'AMC'!$A$446:$K$480</definedName>
    <definedName name="_____FMT1100" localSheetId="4">'Denver'!$A$446:$K$480</definedName>
    <definedName name="_____FMT1100" localSheetId="1">'System'!$A$446:$K$480</definedName>
    <definedName name="_____FMT1100" localSheetId="2">'UCB'!$A$446:$K$480</definedName>
    <definedName name="_____FMT1100" localSheetId="3">'UCCS'!$A$446:$K$480</definedName>
    <definedName name="_____FMT1100">#REF!</definedName>
    <definedName name="_____FMT1200" localSheetId="0">'All CU'!#REF!</definedName>
    <definedName name="_____FMT1200" localSheetId="5">'AMC'!#REF!</definedName>
    <definedName name="_____FMT1200" localSheetId="4">'Denver'!#REF!</definedName>
    <definedName name="_____FMT1200" localSheetId="1">'System'!#REF!</definedName>
    <definedName name="_____FMT1200" localSheetId="2">'UCB'!#REF!</definedName>
    <definedName name="_____FMT1200" localSheetId="3">'UCCS'!#REF!</definedName>
    <definedName name="_____FMT1200">#REF!</definedName>
    <definedName name="_____FMT1300" localSheetId="0">'All CU'!#REF!</definedName>
    <definedName name="_____FMT1300" localSheetId="5">'AMC'!$A$522:$K$556</definedName>
    <definedName name="_____FMT1300" localSheetId="4">'Denver'!$A$522:$K$556</definedName>
    <definedName name="_____FMT1300" localSheetId="1">'System'!$A$522:$K$556</definedName>
    <definedName name="_____FMT1300" localSheetId="2">'UCB'!$A$522:$K$556</definedName>
    <definedName name="_____FMT1300" localSheetId="3">'UCCS'!$A$522:$K$556</definedName>
    <definedName name="_____FMT1300">#REF!</definedName>
    <definedName name="_____FMT1400" localSheetId="0">'All CU'!#REF!</definedName>
    <definedName name="_____FMT1400" localSheetId="5">'AMC'!$A$559:$K$592</definedName>
    <definedName name="_____FMT1400" localSheetId="4">'Denver'!$A$559:$K$592</definedName>
    <definedName name="_____FMT1400" localSheetId="1">'System'!$A$559:$K$592</definedName>
    <definedName name="_____FMT1400" localSheetId="2">'UCB'!$A$559:$K$592</definedName>
    <definedName name="_____FMT1400" localSheetId="3">'UCCS'!$A$559:$K$592</definedName>
    <definedName name="_____FMT1400">#REF!</definedName>
    <definedName name="_____FMT15" localSheetId="0">'All CU'!#REF!</definedName>
    <definedName name="_____FMT15" localSheetId="5">'AMC'!#REF!</definedName>
    <definedName name="_____FMT15" localSheetId="4">'Denver'!#REF!</definedName>
    <definedName name="_____FMT15" localSheetId="1">'System'!#REF!</definedName>
    <definedName name="_____FMT15" localSheetId="2">'UCB'!#REF!</definedName>
    <definedName name="_____FMT15" localSheetId="3">'UCCS'!#REF!</definedName>
    <definedName name="_____FMT15">#REF!</definedName>
    <definedName name="_____FMT1500" localSheetId="0">'All CU'!#REF!</definedName>
    <definedName name="_____FMT1500" localSheetId="5">'AMC'!$A$596:$K$630</definedName>
    <definedName name="_____FMT1500" localSheetId="4">'Denver'!$A$596:$K$630</definedName>
    <definedName name="_____FMT1500" localSheetId="1">'System'!$A$596:$K$630</definedName>
    <definedName name="_____FMT1500" localSheetId="2">'UCB'!$A$596:$K$630</definedName>
    <definedName name="_____FMT1500" localSheetId="3">'UCCS'!$A$596:$K$630</definedName>
    <definedName name="_____FMT1500">#REF!</definedName>
    <definedName name="_____FMT1600" localSheetId="0">'All CU'!#REF!</definedName>
    <definedName name="_____FMT1600" localSheetId="5">'AMC'!$A$634:$K$667</definedName>
    <definedName name="_____FMT1600" localSheetId="4">'Denver'!$A$634:$K$667</definedName>
    <definedName name="_____FMT1600" localSheetId="1">'System'!$A$634:$K$667</definedName>
    <definedName name="_____FMT1600" localSheetId="2">'UCB'!$A$634:$K$667</definedName>
    <definedName name="_____FMT1600" localSheetId="3">'UCCS'!$A$634:$K$667</definedName>
    <definedName name="_____FMT1600">#REF!</definedName>
    <definedName name="_____FMT1700" localSheetId="0">'All CU'!#REF!</definedName>
    <definedName name="_____FMT1700" localSheetId="5">'AMC'!$A$670:$K$706</definedName>
    <definedName name="_____FMT1700" localSheetId="4">'Denver'!$A$670:$K$706</definedName>
    <definedName name="_____FMT1700" localSheetId="1">'System'!$A$670:$K$706</definedName>
    <definedName name="_____FMT1700" localSheetId="2">'UCB'!$A$670:$K$706</definedName>
    <definedName name="_____FMT1700" localSheetId="3">'UCCS'!$A$670:$K$706</definedName>
    <definedName name="_____FMT1700">#REF!</definedName>
    <definedName name="_____FMT1800" localSheetId="0">'All CU'!#REF!</definedName>
    <definedName name="_____FMT1800" localSheetId="5">'AMC'!$A$708:$K$742</definedName>
    <definedName name="_____FMT1800" localSheetId="4">'Denver'!$A$708:$K$742</definedName>
    <definedName name="_____FMT1800" localSheetId="1">'System'!$A$708:$K$742</definedName>
    <definedName name="_____FMT1800" localSheetId="2">'UCB'!$A$708:$K$742</definedName>
    <definedName name="_____FMT1800" localSheetId="3">'UCCS'!$A$708:$K$742</definedName>
    <definedName name="_____FMT1800">#REF!</definedName>
    <definedName name="_____FMT1900" localSheetId="0">'All CU'!#REF!</definedName>
    <definedName name="_____FMT1900" localSheetId="5">'AMC'!$A$781:$K$781</definedName>
    <definedName name="_____FMT1900" localSheetId="4">'Denver'!$A$781:$K$781</definedName>
    <definedName name="_____FMT1900" localSheetId="1">'System'!$A$781:$K$781</definedName>
    <definedName name="_____FMT1900" localSheetId="2">'UCB'!$A$781:$K$781</definedName>
    <definedName name="_____FMT1900" localSheetId="3">'UCCS'!$A$781:$K$781</definedName>
    <definedName name="_____FMT1900">#REF!</definedName>
    <definedName name="_____FMT20" localSheetId="0">'All CU'!#REF!</definedName>
    <definedName name="_____FMT20" localSheetId="5">'AMC'!$A$82:$K$116</definedName>
    <definedName name="_____FMT20" localSheetId="4">'Denver'!$A$82:$K$116</definedName>
    <definedName name="_____FMT20" localSheetId="1">'System'!$A$82:$K$116</definedName>
    <definedName name="_____FMT20" localSheetId="2">'UCB'!$A$82:$K$116</definedName>
    <definedName name="_____FMT20" localSheetId="3">'UCCS'!$A$82:$K$116</definedName>
    <definedName name="_____FMT20">#REF!</definedName>
    <definedName name="_____FMT2000" localSheetId="0">'All CU'!#REF!</definedName>
    <definedName name="_____FMT2000" localSheetId="5">'AMC'!$A$783:$K$815</definedName>
    <definedName name="_____FMT2000" localSheetId="4">'Denver'!$A$783:$K$815</definedName>
    <definedName name="_____FMT2000" localSheetId="1">'System'!$A$783:$K$815</definedName>
    <definedName name="_____FMT2000" localSheetId="2">'UCB'!$A$783:$K$815</definedName>
    <definedName name="_____FMT2000" localSheetId="3">'UCCS'!$A$783:$K$815</definedName>
    <definedName name="_____FMT2000">#REF!</definedName>
    <definedName name="_____FMT30" localSheetId="0">'All CU'!#REF!</definedName>
    <definedName name="_____FMT30" localSheetId="5">'AMC'!#REF!</definedName>
    <definedName name="_____FMT30" localSheetId="4">'Denver'!#REF!</definedName>
    <definedName name="_____FMT30" localSheetId="1">'System'!#REF!</definedName>
    <definedName name="_____FMT30" localSheetId="2">'UCB'!#REF!</definedName>
    <definedName name="_____FMT30" localSheetId="3">'UCCS'!#REF!</definedName>
    <definedName name="_____FMT30">#REF!</definedName>
    <definedName name="_____FMT410" localSheetId="0">'All CU'!#REF!</definedName>
    <definedName name="_____FMT410" localSheetId="5">'AMC'!#REF!</definedName>
    <definedName name="_____FMT410" localSheetId="4">'Denver'!#REF!</definedName>
    <definedName name="_____FMT410" localSheetId="1">'System'!#REF!</definedName>
    <definedName name="_____FMT410" localSheetId="2">'UCB'!#REF!</definedName>
    <definedName name="_____FMT410" localSheetId="3">'UCCS'!#REF!</definedName>
    <definedName name="_____FMT410">#REF!</definedName>
    <definedName name="_____FMT411" localSheetId="0">'All CU'!#REF!</definedName>
    <definedName name="_____FMT411" localSheetId="5">'AMC'!#REF!</definedName>
    <definedName name="_____FMT411" localSheetId="4">'Denver'!#REF!</definedName>
    <definedName name="_____FMT411" localSheetId="1">'System'!#REF!</definedName>
    <definedName name="_____FMT411" localSheetId="2">'UCB'!#REF!</definedName>
    <definedName name="_____FMT411" localSheetId="3">'UCCS'!#REF!</definedName>
    <definedName name="_____FMT411">#REF!</definedName>
    <definedName name="_____FMT600" localSheetId="0">'All CU'!#REF!</definedName>
    <definedName name="_____FMT600" localSheetId="5">'AMC'!#REF!</definedName>
    <definedName name="_____FMT600" localSheetId="4">'Denver'!#REF!</definedName>
    <definedName name="_____FMT600" localSheetId="1">'System'!#REF!</definedName>
    <definedName name="_____FMT600" localSheetId="2">'UCB'!#REF!</definedName>
    <definedName name="_____FMT600" localSheetId="3">'UCCS'!#REF!</definedName>
    <definedName name="_____FMT600">#REF!</definedName>
    <definedName name="_____FMT9100" localSheetId="0">'All CU'!#REF!</definedName>
    <definedName name="_____FMT9100" localSheetId="5">'AMC'!#REF!</definedName>
    <definedName name="_____FMT9100" localSheetId="4">'Denver'!#REF!</definedName>
    <definedName name="_____FMT9100" localSheetId="1">'System'!#REF!</definedName>
    <definedName name="_____FMT9100" localSheetId="2">'UCB'!#REF!</definedName>
    <definedName name="_____FMT9100" localSheetId="3">'UCCS'!#REF!</definedName>
    <definedName name="_____FMT9100">#REF!</definedName>
    <definedName name="_____FMT9999" localSheetId="0">'All CU'!#REF!</definedName>
    <definedName name="_____FMT9999" localSheetId="5">'AMC'!#REF!</definedName>
    <definedName name="_____FMT9999" localSheetId="4">'Denver'!#REF!</definedName>
    <definedName name="_____FMT9999" localSheetId="1">'System'!#REF!</definedName>
    <definedName name="_____FMT9999" localSheetId="2">'UCB'!#REF!</definedName>
    <definedName name="_____FMT9999" localSheetId="3">'UCCS'!#REF!</definedName>
    <definedName name="_____FMT9999">#REF!</definedName>
    <definedName name="____FMT10" localSheetId="0">#REF!</definedName>
    <definedName name="____FMT10" localSheetId="5">#REF!</definedName>
    <definedName name="____FMT10" localSheetId="4">#REF!</definedName>
    <definedName name="____FMT10" localSheetId="1">#REF!</definedName>
    <definedName name="____FMT10" localSheetId="2">#REF!</definedName>
    <definedName name="____FMT10" localSheetId="3">#REF!</definedName>
    <definedName name="____FMT10">#REF!</definedName>
    <definedName name="____FMT100" localSheetId="0">#REF!</definedName>
    <definedName name="____FMT100" localSheetId="5">#REF!</definedName>
    <definedName name="____FMT100" localSheetId="4">#REF!</definedName>
    <definedName name="____FMT100" localSheetId="1">#REF!</definedName>
    <definedName name="____FMT100" localSheetId="2">#REF!</definedName>
    <definedName name="____FMT100" localSheetId="3">#REF!</definedName>
    <definedName name="____FMT100">#REF!</definedName>
    <definedName name="____FMT1100" localSheetId="0">#REF!</definedName>
    <definedName name="____FMT1100" localSheetId="5">#REF!</definedName>
    <definedName name="____FMT1100" localSheetId="4">#REF!</definedName>
    <definedName name="____FMT1100" localSheetId="1">#REF!</definedName>
    <definedName name="____FMT1100" localSheetId="2">#REF!</definedName>
    <definedName name="____FMT1100" localSheetId="3">#REF!</definedName>
    <definedName name="____FMT1100">#REF!</definedName>
    <definedName name="____FMT1200" localSheetId="0">#REF!</definedName>
    <definedName name="____FMT1200">#REF!</definedName>
    <definedName name="____FMT1300" localSheetId="0">#REF!</definedName>
    <definedName name="____FMT1300">#REF!</definedName>
    <definedName name="____FMT1400" localSheetId="0">#REF!</definedName>
    <definedName name="____FMT1400">#REF!</definedName>
    <definedName name="____FMT15" localSheetId="0">#REF!</definedName>
    <definedName name="____FMT15">#REF!</definedName>
    <definedName name="____FMT1500" localSheetId="0">#REF!</definedName>
    <definedName name="____FMT1500">#REF!</definedName>
    <definedName name="____FMT1600" localSheetId="0">#REF!</definedName>
    <definedName name="____FMT1600">#REF!</definedName>
    <definedName name="____FMT1700" localSheetId="0">#REF!</definedName>
    <definedName name="____FMT1700">#REF!</definedName>
    <definedName name="____FMT1800" localSheetId="0">#REF!</definedName>
    <definedName name="____FMT1800">#REF!</definedName>
    <definedName name="____FMT1900" localSheetId="0">#REF!</definedName>
    <definedName name="____FMT1900">#REF!</definedName>
    <definedName name="____FMT20" localSheetId="0">#REF!</definedName>
    <definedName name="____FMT20">#REF!</definedName>
    <definedName name="____FMT2000" localSheetId="0">#REF!</definedName>
    <definedName name="____FMT2000">#REF!</definedName>
    <definedName name="____FMT30" localSheetId="0">#REF!</definedName>
    <definedName name="____FMT30">#REF!</definedName>
    <definedName name="____FMT410" localSheetId="0">#REF!</definedName>
    <definedName name="____FMT410">#REF!</definedName>
    <definedName name="____FMT411" localSheetId="0">#REF!</definedName>
    <definedName name="____FMT411">#REF!</definedName>
    <definedName name="____FMT600" localSheetId="0">#REF!</definedName>
    <definedName name="____FMT600">#REF!</definedName>
    <definedName name="____FMT9100" localSheetId="0">#REF!</definedName>
    <definedName name="____FMT9100">#REF!</definedName>
    <definedName name="____FMT9999" localSheetId="0">#REF!</definedName>
    <definedName name="____FMT9999">#REF!</definedName>
    <definedName name="___FMT10" localSheetId="0">#REF!</definedName>
    <definedName name="___FMT10">#REF!</definedName>
    <definedName name="___FMT100" localSheetId="0">#REF!</definedName>
    <definedName name="___FMT100">#REF!</definedName>
    <definedName name="___FMT1100" localSheetId="0">#REF!</definedName>
    <definedName name="___FMT1100">#REF!</definedName>
    <definedName name="___FMT1200" localSheetId="0">#REF!</definedName>
    <definedName name="___FMT1200">#REF!</definedName>
    <definedName name="___FMT1300" localSheetId="0">#REF!</definedName>
    <definedName name="___FMT1300">#REF!</definedName>
    <definedName name="___FMT1400" localSheetId="0">#REF!</definedName>
    <definedName name="___FMT1400">#REF!</definedName>
    <definedName name="___FMT15" localSheetId="0">#REF!</definedName>
    <definedName name="___FMT15">#REF!</definedName>
    <definedName name="___FMT1500" localSheetId="0">#REF!</definedName>
    <definedName name="___FMT1500">#REF!</definedName>
    <definedName name="___FMT1600" localSheetId="0">#REF!</definedName>
    <definedName name="___FMT1600">#REF!</definedName>
    <definedName name="___FMT1700" localSheetId="0">#REF!</definedName>
    <definedName name="___FMT1700">#REF!</definedName>
    <definedName name="___FMT1800" localSheetId="0">#REF!</definedName>
    <definedName name="___FMT1800">#REF!</definedName>
    <definedName name="___FMT1900" localSheetId="0">#REF!</definedName>
    <definedName name="___FMT1900">#REF!</definedName>
    <definedName name="___FMT20" localSheetId="0">#REF!</definedName>
    <definedName name="___FMT20">#REF!</definedName>
    <definedName name="___FMT2000" localSheetId="0">#REF!</definedName>
    <definedName name="___FMT2000">#REF!</definedName>
    <definedName name="___FMT30" localSheetId="0">#REF!</definedName>
    <definedName name="___FMT30">#REF!</definedName>
    <definedName name="___FMT410" localSheetId="0">#REF!</definedName>
    <definedName name="___FMT410">#REF!</definedName>
    <definedName name="___FMT411" localSheetId="0">#REF!</definedName>
    <definedName name="___FMT411">#REF!</definedName>
    <definedName name="___FMT600" localSheetId="0">#REF!</definedName>
    <definedName name="___FMT600">#REF!</definedName>
    <definedName name="___FMT9100" localSheetId="0">#REF!</definedName>
    <definedName name="___FMT9100">#REF!</definedName>
    <definedName name="___FMT9999" localSheetId="0">#REF!</definedName>
    <definedName name="___FMT9999">#REF!</definedName>
    <definedName name="__FMT10" localSheetId="0">#REF!</definedName>
    <definedName name="__FMT10">#REF!</definedName>
    <definedName name="__FMT100" localSheetId="0">#REF!</definedName>
    <definedName name="__FMT100">#REF!</definedName>
    <definedName name="__FMT1100" localSheetId="0">#REF!</definedName>
    <definedName name="__FMT1100">#REF!</definedName>
    <definedName name="__FMT1200" localSheetId="0">#REF!</definedName>
    <definedName name="__FMT1200">#REF!</definedName>
    <definedName name="__FMT1300" localSheetId="0">#REF!</definedName>
    <definedName name="__FMT1300">#REF!</definedName>
    <definedName name="__FMT1400" localSheetId="0">#REF!</definedName>
    <definedName name="__FMT1400">#REF!</definedName>
    <definedName name="__FMT15" localSheetId="0">#REF!</definedName>
    <definedName name="__FMT15">#REF!</definedName>
    <definedName name="__FMT1500" localSheetId="0">#REF!</definedName>
    <definedName name="__FMT1500">#REF!</definedName>
    <definedName name="__FMT1600" localSheetId="0">#REF!</definedName>
    <definedName name="__FMT1600">#REF!</definedName>
    <definedName name="__FMT1700" localSheetId="0">#REF!</definedName>
    <definedName name="__FMT1700">#REF!</definedName>
    <definedName name="__FMT1800" localSheetId="0">#REF!</definedName>
    <definedName name="__FMT1800">#REF!</definedName>
    <definedName name="__FMT1900" localSheetId="0">#REF!</definedName>
    <definedName name="__FMT1900">#REF!</definedName>
    <definedName name="__FMT20" localSheetId="0">#REF!</definedName>
    <definedName name="__FMT20">#REF!</definedName>
    <definedName name="__FMT2000" localSheetId="0">#REF!</definedName>
    <definedName name="__FMT2000">#REF!</definedName>
    <definedName name="__FMT30" localSheetId="0">#REF!</definedName>
    <definedName name="__FMT30">#REF!</definedName>
    <definedName name="__FMT410" localSheetId="0">#REF!</definedName>
    <definedName name="__FMT410">#REF!</definedName>
    <definedName name="__FMT411" localSheetId="0">#REF!</definedName>
    <definedName name="__FMT411">#REF!</definedName>
    <definedName name="__FMT600" localSheetId="0">#REF!</definedName>
    <definedName name="__FMT600">#REF!</definedName>
    <definedName name="__FMT9100" localSheetId="0">#REF!</definedName>
    <definedName name="__FMT9100">#REF!</definedName>
    <definedName name="__FMT9999" localSheetId="0">#REF!</definedName>
    <definedName name="__FMT9999">#REF!</definedName>
    <definedName name="_Fill" localSheetId="0" hidden="1">'All CU'!#REF!</definedName>
    <definedName name="_Fill" localSheetId="5" hidden="1">'AMC'!#REF!</definedName>
    <definedName name="_Fill" localSheetId="4" hidden="1">'Denver'!#REF!</definedName>
    <definedName name="_Fill" localSheetId="1" hidden="1">'System'!#REF!</definedName>
    <definedName name="_Fill" localSheetId="2" hidden="1">'UCB'!#REF!</definedName>
    <definedName name="_Fill" localSheetId="3" hidden="1">'UCCS'!#REF!</definedName>
    <definedName name="_Fill" hidden="1">#REF!</definedName>
    <definedName name="_FMT10" localSheetId="0">#REF!</definedName>
    <definedName name="_FMT10" localSheetId="5">#REF!</definedName>
    <definedName name="_FMT10" localSheetId="4">#REF!</definedName>
    <definedName name="_FMT10" localSheetId="1">#REF!</definedName>
    <definedName name="_FMT10" localSheetId="2">#REF!</definedName>
    <definedName name="_FMT10" localSheetId="3">#REF!</definedName>
    <definedName name="_FMT10">#REF!</definedName>
    <definedName name="_FMT100" localSheetId="0">#REF!</definedName>
    <definedName name="_FMT100" localSheetId="5">#REF!</definedName>
    <definedName name="_FMT100" localSheetId="4">#REF!</definedName>
    <definedName name="_FMT100" localSheetId="1">#REF!</definedName>
    <definedName name="_FMT100" localSheetId="2">#REF!</definedName>
    <definedName name="_FMT100" localSheetId="3">#REF!</definedName>
    <definedName name="_FMT100">#REF!</definedName>
    <definedName name="_FMT1100" localSheetId="0">#REF!</definedName>
    <definedName name="_FMT1100">#REF!</definedName>
    <definedName name="_FMT1200" localSheetId="0">#REF!</definedName>
    <definedName name="_FMT1200">#REF!</definedName>
    <definedName name="_FMT1300" localSheetId="0">#REF!</definedName>
    <definedName name="_FMT1300">#REF!</definedName>
    <definedName name="_FMT1400" localSheetId="0">#REF!</definedName>
    <definedName name="_FMT1400">#REF!</definedName>
    <definedName name="_FMT15" localSheetId="0">#REF!</definedName>
    <definedName name="_FMT15">#REF!</definedName>
    <definedName name="_FMT1500" localSheetId="0">#REF!</definedName>
    <definedName name="_FMT1500">#REF!</definedName>
    <definedName name="_FMT1600" localSheetId="0">#REF!</definedName>
    <definedName name="_FMT1600">#REF!</definedName>
    <definedName name="_FMT1700" localSheetId="0">#REF!</definedName>
    <definedName name="_FMT1700">#REF!</definedName>
    <definedName name="_FMT1800" localSheetId="0">#REF!</definedName>
    <definedName name="_FMT1800">#REF!</definedName>
    <definedName name="_FMT1900" localSheetId="0">#REF!</definedName>
    <definedName name="_FMT1900">#REF!</definedName>
    <definedName name="_FMT20" localSheetId="0">#REF!</definedName>
    <definedName name="_FMT20">#REF!</definedName>
    <definedName name="_FMT2000" localSheetId="0">#REF!</definedName>
    <definedName name="_FMT2000">#REF!</definedName>
    <definedName name="_FMT30" localSheetId="0">#REF!</definedName>
    <definedName name="_FMT30">#REF!</definedName>
    <definedName name="_FMT410" localSheetId="0">#REF!</definedName>
    <definedName name="_FMT410">#REF!</definedName>
    <definedName name="_FMT411" localSheetId="0">#REF!</definedName>
    <definedName name="_FMT411">#REF!</definedName>
    <definedName name="_FMT600" localSheetId="0">#REF!</definedName>
    <definedName name="_FMT600">#REF!</definedName>
    <definedName name="_FMT9100" localSheetId="0">#REF!</definedName>
    <definedName name="_FMT9100">#REF!</definedName>
    <definedName name="_FMT9999" localSheetId="0">#REF!</definedName>
    <definedName name="_FMT9999">#REF!</definedName>
    <definedName name="_Regression_Int" localSheetId="0" hidden="1">1</definedName>
    <definedName name="_Regression_Int" localSheetId="5" hidden="1">1</definedName>
    <definedName name="_Regression_Int" localSheetId="4" hidden="1">1</definedName>
    <definedName name="_Regression_Int" localSheetId="1" hidden="1">1</definedName>
    <definedName name="_Regression_Int" localSheetId="2" hidden="1">1</definedName>
    <definedName name="_Regression_Int" localSheetId="3" hidden="1">1</definedName>
    <definedName name="FMT35NR" localSheetId="0">'All CU'!#REF!</definedName>
    <definedName name="FMT35NR" localSheetId="5">'AMC'!#REF!</definedName>
    <definedName name="FMT35NR" localSheetId="4">'Denver'!#REF!</definedName>
    <definedName name="FMT35NR" localSheetId="1">'System'!#REF!</definedName>
    <definedName name="FMT35NR" localSheetId="2">'UCB'!#REF!</definedName>
    <definedName name="FMT35NR" localSheetId="3">'UCCS'!#REF!</definedName>
    <definedName name="FMT35NR">#REF!</definedName>
    <definedName name="FMT35R" localSheetId="0">'All CU'!#REF!</definedName>
    <definedName name="FMT35R" localSheetId="5">'AMC'!#REF!</definedName>
    <definedName name="FMT35R" localSheetId="4">'Denver'!#REF!</definedName>
    <definedName name="FMT35R" localSheetId="1">'System'!#REF!</definedName>
    <definedName name="FMT35R" localSheetId="2">'UCB'!#REF!</definedName>
    <definedName name="FMT35R" localSheetId="3">'UCCS'!#REF!</definedName>
    <definedName name="FMT35R">#REF!</definedName>
    <definedName name="OLE_LINK1" localSheetId="0">'All CU'!#REF!</definedName>
    <definedName name="OLE_LINK1" localSheetId="5">'AMC'!#REF!</definedName>
    <definedName name="OLE_LINK1" localSheetId="4">'Denver'!#REF!</definedName>
    <definedName name="OLE_LINK1" localSheetId="1">'System'!#REF!</definedName>
    <definedName name="OLE_LINK1" localSheetId="2">'UCB'!#REF!</definedName>
    <definedName name="OLE_LINK1" localSheetId="3">'UCCS'!#REF!</definedName>
    <definedName name="_xlnm.Print_Area" localSheetId="0">'All CU'!$A$1:$K$130</definedName>
    <definedName name="_xlnm.Print_Area" localSheetId="5">'AMC'!$A$1:$K$816</definedName>
    <definedName name="_xlnm.Print_Area" localSheetId="4">'Denver'!$A$1:$K$816</definedName>
    <definedName name="_xlnm.Print_Area" localSheetId="1">'System'!$A$1:$K$816</definedName>
    <definedName name="_xlnm.Print_Area" localSheetId="2">'UCB'!$A$1:$K$816</definedName>
    <definedName name="_xlnm.Print_Area" localSheetId="3">'UCCS'!$A$1:$K$816</definedName>
    <definedName name="Print_Area_MI" localSheetId="0">'All CU'!#REF!</definedName>
    <definedName name="Print_Area_MI" localSheetId="5">'AMC'!#REF!</definedName>
    <definedName name="Print_Area_MI" localSheetId="4">'Denver'!#REF!</definedName>
    <definedName name="Print_Area_MI" localSheetId="1">'System'!#REF!</definedName>
    <definedName name="Print_Area_MI" localSheetId="2">'UCB'!#REF!</definedName>
    <definedName name="Print_Area_MI" localSheetId="3">'UCCS'!#REF!</definedName>
  </definedNames>
  <calcPr fullCalcOnLoad="1"/>
</workbook>
</file>

<file path=xl/sharedStrings.xml><?xml version="1.0" encoding="utf-8"?>
<sst xmlns="http://schemas.openxmlformats.org/spreadsheetml/2006/main" count="5949" uniqueCount="285">
  <si>
    <t>Format 1</t>
  </si>
  <si>
    <t>Budget Data Book</t>
  </si>
  <si>
    <t>Tuition rate information previously provided in Formats 35R and 35NR can be found in the DHE Tuition and Fee Survey.</t>
  </si>
  <si>
    <t>Format   10</t>
  </si>
  <si>
    <t>Governing Board Summary</t>
  </si>
  <si>
    <t xml:space="preserve">NAME: </t>
  </si>
  <si>
    <t>-</t>
  </si>
  <si>
    <t>Ln</t>
  </si>
  <si>
    <t>Functional Expenditure</t>
  </si>
  <si>
    <t>2011-12</t>
  </si>
  <si>
    <t>No</t>
  </si>
  <si>
    <t xml:space="preserve">Summary  </t>
  </si>
  <si>
    <t xml:space="preserve">FTE </t>
  </si>
  <si>
    <t>Actual</t>
  </si>
  <si>
    <t>Estimate</t>
  </si>
  <si>
    <t>Instruction</t>
  </si>
  <si>
    <t>Fmt. 1100 Ln 25</t>
  </si>
  <si>
    <t>Research (State Supported)</t>
  </si>
  <si>
    <t>Fmt. 1200 Ln 25</t>
  </si>
  <si>
    <t>Public Service</t>
  </si>
  <si>
    <t>Fmt. 1300 Ln 25</t>
  </si>
  <si>
    <t>Academic Support</t>
  </si>
  <si>
    <t>Fmt. 1400 Ln 25</t>
  </si>
  <si>
    <t>Student Services</t>
  </si>
  <si>
    <t>Fmt. 1500 Ln 25</t>
  </si>
  <si>
    <t>Institutional Support</t>
  </si>
  <si>
    <t>Fmt. 1600 Ln 25</t>
  </si>
  <si>
    <t xml:space="preserve">Operation &amp; Maintenance of Plant </t>
  </si>
  <si>
    <t>Fmt. 1700 Ln 25</t>
  </si>
  <si>
    <t>Scholarships &amp; Fellowships</t>
  </si>
  <si>
    <t>Fmt. 1800 Ln 25</t>
  </si>
  <si>
    <t>Hospitals</t>
  </si>
  <si>
    <t>Fmt. 1900 Ln 25</t>
  </si>
  <si>
    <t>Transfers</t>
  </si>
  <si>
    <t>Fmt. 2000 Ln 20</t>
  </si>
  <si>
    <r>
      <t>TOTAL</t>
    </r>
    <r>
      <rPr>
        <b/>
        <sz val="9"/>
        <rFont val="Times New Roman"/>
        <family val="1"/>
      </rPr>
      <t xml:space="preserve"> </t>
    </r>
    <r>
      <rPr>
        <sz val="9"/>
        <rFont val="Times New Roman"/>
        <family val="1"/>
      </rPr>
      <t>EDUCATION &amp; GENERAL EXPENDITURES</t>
    </r>
  </si>
  <si>
    <t>SOURCE OF FUNDS (Fund Number)</t>
  </si>
  <si>
    <t>State Appropriation</t>
  </si>
  <si>
    <t>Fmt. 600 Ln 25</t>
  </si>
  <si>
    <t xml:space="preserve"> </t>
  </si>
  <si>
    <t>FFS Contracts</t>
  </si>
  <si>
    <t>Fmt. 700 Ln 1</t>
  </si>
  <si>
    <t>Undergraduate Resident Tuition "Stipend"</t>
  </si>
  <si>
    <t>Undergraduate Resident Tuition "Student Share"</t>
  </si>
  <si>
    <t>Subtotal Undergraduate Tuition</t>
  </si>
  <si>
    <t>Graduate Resident Tuition</t>
  </si>
  <si>
    <t>Non-Resident Tuition</t>
  </si>
  <si>
    <t>Total Tuition</t>
  </si>
  <si>
    <t>Appropriated E&amp;G</t>
  </si>
  <si>
    <t>Federal Stabilization Funds (ARRA) (RSC 7540)</t>
  </si>
  <si>
    <t>Non Appropriated E &amp; G (Other than Tuition) Program Code 11XX</t>
  </si>
  <si>
    <r>
      <t>TOTAL</t>
    </r>
    <r>
      <rPr>
        <sz val="9"/>
        <rFont val="Times New Roman"/>
        <family val="1"/>
      </rPr>
      <t xml:space="preserve"> EDUCATION &amp; GENERAL REVENUE</t>
    </r>
  </si>
  <si>
    <t>Scholarship allowance information can be found on the institution's audited financial statements or in the state's accounting system (COFRS).  The actual institutional funds devoted to student financial aid are reported on Format 1800.</t>
  </si>
  <si>
    <t>FTE Note:  For actual years the FTE Staff reported is actual staff filled positions and does not include vacancies.  The estimate year responses should assume all positions are filled.</t>
  </si>
  <si>
    <t>COFRS Code: 4407</t>
  </si>
  <si>
    <t>Format  070</t>
  </si>
  <si>
    <t>Fee-For-Service Contracts (System Level Only)*</t>
  </si>
  <si>
    <t xml:space="preserve"> Object</t>
  </si>
  <si>
    <t>Contracts:</t>
  </si>
  <si>
    <t xml:space="preserve">Reciprocal </t>
  </si>
  <si>
    <t>Graduate school services</t>
  </si>
  <si>
    <t>Economic development</t>
  </si>
  <si>
    <t xml:space="preserve">Specialized educational services and professional degrees, including but not limited to the areas of dentistry medicine, venerinary medicine, nursing, law, forestry, and engineering. </t>
  </si>
  <si>
    <t>Total</t>
  </si>
  <si>
    <t>* This is not needed by institution, but only in total for the system.</t>
  </si>
  <si>
    <t xml:space="preserve">Institution No.:  </t>
  </si>
  <si>
    <t>Format   20</t>
  </si>
  <si>
    <t>INSTITUTION SUMMARY</t>
  </si>
  <si>
    <r>
      <t xml:space="preserve">TOTAL </t>
    </r>
    <r>
      <rPr>
        <sz val="9"/>
        <rFont val="Times New Roman"/>
        <family val="1"/>
      </rPr>
      <t>EDUCATION &amp; GENERAL EXPENDITURES</t>
    </r>
  </si>
  <si>
    <t>Fmt. 070 Ln 12</t>
  </si>
  <si>
    <t>Subtotal Undergraduate Resident Tuition</t>
  </si>
  <si>
    <t>Fmt. 100</t>
  </si>
  <si>
    <t>Appropriated E&amp;G (not including ARRA)</t>
  </si>
  <si>
    <t>Fmt. 410 Ln 20</t>
  </si>
  <si>
    <t>Fmt. 411 Ln 20</t>
  </si>
  <si>
    <t>Educational services in rural areas or communities in which the cost of delivering       the educational services is not sustained by the amount received in student tuition</t>
  </si>
  <si>
    <t>Format   30</t>
  </si>
  <si>
    <t>STUDENT, FACULTY, AND  STAFF DATA</t>
  </si>
  <si>
    <t>STUDENT FTE DATA:</t>
  </si>
  <si>
    <t>2A</t>
  </si>
  <si>
    <t>COF Resident Undergraduate FTE</t>
  </si>
  <si>
    <t>2B</t>
  </si>
  <si>
    <t>Non-COF Resident Undergraduate FTE</t>
  </si>
  <si>
    <t>2C</t>
  </si>
  <si>
    <t>Total Resident Undergraduate FTE</t>
  </si>
  <si>
    <t xml:space="preserve">  Resident Graduate FTE</t>
  </si>
  <si>
    <t xml:space="preserve">  Total Resident FTE </t>
  </si>
  <si>
    <t xml:space="preserve">  Nonresident Undergraduate FTE</t>
  </si>
  <si>
    <t xml:space="preserve">  Nonresident Graduate FTE</t>
  </si>
  <si>
    <t xml:space="preserve">  Total Nonresident FTE </t>
  </si>
  <si>
    <t xml:space="preserve">  Total FTE Undergraduate</t>
  </si>
  <si>
    <t xml:space="preserve">  Total FTE Graduate</t>
  </si>
  <si>
    <t xml:space="preserve">  Total FTE Students</t>
  </si>
  <si>
    <t>COST PER STUDENT</t>
  </si>
  <si>
    <t>Total E&amp;G Cost Per FTE Student</t>
  </si>
  <si>
    <t xml:space="preserve">COF Stipend Per Undergraduate Resident FTE </t>
  </si>
  <si>
    <t>INSTRUCTIONAL and RESEARCH FACULTY DATA (SOURCE FMT 40 OR FMT 1100 and 1200)</t>
  </si>
  <si>
    <t xml:space="preserve">  Faculty FTE Total</t>
  </si>
  <si>
    <t xml:space="preserve">  FTE Full-time Faculty</t>
  </si>
  <si>
    <t xml:space="preserve">  FTE Part-time Faculty</t>
  </si>
  <si>
    <t>AVG COMPENSATION INSTRUCTIONAL and RESEARCH FACULTY</t>
  </si>
  <si>
    <t xml:space="preserve">  All Faculty Combined</t>
  </si>
  <si>
    <t xml:space="preserve">  Full-time Average Compensation</t>
  </si>
  <si>
    <t xml:space="preserve">  Part-time Average Compensation</t>
  </si>
  <si>
    <t>Total Faculty and Staff FTE  (Format 20)</t>
  </si>
  <si>
    <t>Note: Rows 19 through 27 provide compensation information for instructional and research faculty only.  Prior to FY 2010-11, past budget databooks provided compensation information for instructional faculty and staff.</t>
  </si>
  <si>
    <t>Format   40</t>
  </si>
  <si>
    <t>SUMMARY</t>
  </si>
  <si>
    <t>Acutual</t>
  </si>
  <si>
    <t>FTE</t>
  </si>
  <si>
    <t>S/F</t>
  </si>
  <si>
    <t>COURSE LEVEL</t>
  </si>
  <si>
    <t>STUDENTS</t>
  </si>
  <si>
    <t>FACULTY</t>
  </si>
  <si>
    <t>RATIO</t>
  </si>
  <si>
    <t>Vocational</t>
  </si>
  <si>
    <t>Lower Level</t>
  </si>
  <si>
    <t>Upper Level</t>
  </si>
  <si>
    <t xml:space="preserve">     Total Undergraduate</t>
  </si>
  <si>
    <t>Graduate I</t>
  </si>
  <si>
    <t>Graduate II</t>
  </si>
  <si>
    <t xml:space="preserve">     Total Graduate</t>
  </si>
  <si>
    <t>Grand Total</t>
  </si>
  <si>
    <t xml:space="preserve">NOTE:  Institutions are required to maintain detailed information on the above data by Classification of Instructional Program (CIP) area.  </t>
  </si>
  <si>
    <t xml:space="preserve">            Detailed data available upon request.</t>
  </si>
  <si>
    <t>Format  100</t>
  </si>
  <si>
    <t>TOTAL TUITION REVENUE and STUDENT FTE</t>
  </si>
  <si>
    <t>COFRS Revenue Source Code (RSC):</t>
  </si>
  <si>
    <t>SUMMER</t>
  </si>
  <si>
    <t xml:space="preserve">  Resident</t>
  </si>
  <si>
    <t>Graduate (4801)</t>
  </si>
  <si>
    <t>Undergraduate (4802)</t>
  </si>
  <si>
    <t xml:space="preserve">  Nonresident</t>
  </si>
  <si>
    <t>Graduate (4901)</t>
  </si>
  <si>
    <t>Undergraduate (4902)</t>
  </si>
  <si>
    <t xml:space="preserve">  Subtotal Summer</t>
  </si>
  <si>
    <t>FALL</t>
  </si>
  <si>
    <t xml:space="preserve">  Subtotal Fall</t>
  </si>
  <si>
    <t>WINTER</t>
  </si>
  <si>
    <t xml:space="preserve">  Subtotal Winter</t>
  </si>
  <si>
    <t>SPRING</t>
  </si>
  <si>
    <t xml:space="preserve">  Subtotal Spring</t>
  </si>
  <si>
    <t>SUBTOTAL</t>
  </si>
  <si>
    <t>SUBTOTAL RESIDENT</t>
  </si>
  <si>
    <t>SUBTOTAL NONRESIDENT</t>
  </si>
  <si>
    <t>SUBTOTAL GRADUATE</t>
  </si>
  <si>
    <t>SUBTOTAL UNDERGRADUATE</t>
  </si>
  <si>
    <t>TOTAL TUITION REVENUE</t>
  </si>
  <si>
    <t>(E&amp;G COFRS Program Code 1100)</t>
  </si>
  <si>
    <t>Total Tuition Includes Stipend Reimbursement</t>
  </si>
  <si>
    <t>Format  410</t>
  </si>
  <si>
    <t>APPROPRIATED EDUCATION &amp; GENERAL REVENUE (Other than Tuition) (Program Code 1100)*</t>
  </si>
  <si>
    <t>Appropriated Academic Fees ( RSC 5002)**</t>
  </si>
  <si>
    <t>Amendment 50 Moneys (Transfer Code EAT1)</t>
  </si>
  <si>
    <t>Tobacco Settlement Moneys</t>
  </si>
  <si>
    <t>DOLA Local Govt Mineral Impact Fund</t>
  </si>
  <si>
    <t>TOTAL OTHER APPROPRIATED E &amp; G REVENUES</t>
  </si>
  <si>
    <t>*Tuition revenue is reported on Format 100</t>
  </si>
  <si>
    <t>**Pursuant to HB11-1301,  fees are no longer appropriated beginning in FY 2011-12.  This category will be reported on Format 411 beginning in FY 2011-12.</t>
  </si>
  <si>
    <t>Format  411</t>
  </si>
  <si>
    <t>NON APPROPRIATED EDUCATION &amp; GENERAL REVENUES (Other than Tuition) - Balance of Program Code 1100*</t>
  </si>
  <si>
    <t>Non Appropriated Education &amp; General Revenues (Itemize below)</t>
  </si>
  <si>
    <r>
      <t xml:space="preserve">Academic Fees </t>
    </r>
    <r>
      <rPr>
        <sz val="9"/>
        <color indexed="10"/>
        <rFont val="Times New Roman"/>
        <family val="1"/>
      </rPr>
      <t>( RSC 5009)</t>
    </r>
    <r>
      <rPr>
        <sz val="9"/>
        <rFont val="Times New Roman"/>
        <family val="1"/>
      </rPr>
      <t xml:space="preserve"> **</t>
    </r>
  </si>
  <si>
    <t>Indirect Cost Recoveries</t>
  </si>
  <si>
    <t>Miscellaneous Revenues</t>
  </si>
  <si>
    <t>Mandatory Registration and Course Fees****</t>
  </si>
  <si>
    <t>Incidental Income - Educational Activities</t>
  </si>
  <si>
    <t>Student Activity Fees</t>
  </si>
  <si>
    <t>State Grants and Contracts (not FFS)</t>
  </si>
  <si>
    <t>Other Mandatory Fees</t>
  </si>
  <si>
    <t>Rents</t>
  </si>
  <si>
    <t>Investment Income</t>
  </si>
  <si>
    <t>Miscellaneous Non-Operating Income</t>
  </si>
  <si>
    <t>Total Non Appropriated Education &amp; General Revenues</t>
  </si>
  <si>
    <t>E&amp;G Rollforward (TO future year) / FROM prior year***</t>
  </si>
  <si>
    <t>TOTAL NON APPROPRIATED E &amp; G REVENUES</t>
  </si>
  <si>
    <t xml:space="preserve">*** This cell, in each column, is meant to demonstrate whether the E&amp;G revenues for the year are more or less than actual or projected expenses for the year.  This difference between revenues and </t>
  </si>
  <si>
    <t xml:space="preserve">      expenses should approximate the  E&amp;G portion of the institutions overall "change in fund balance".  </t>
  </si>
  <si>
    <t xml:space="preserve">**** The Course Fees reported on this line are the fees that have historically been non-appropriated.  They are not the same fees reported in line 1 that are moving from Fmt 410 to 411 </t>
  </si>
  <si>
    <t xml:space="preserve">        as a result of HB 11-1301.</t>
  </si>
  <si>
    <t>Format  600</t>
  </si>
  <si>
    <t>STATE SUPPORT</t>
  </si>
  <si>
    <t>General Fund Appropriations</t>
  </si>
  <si>
    <t>Local District College Appropriation</t>
  </si>
  <si>
    <t>Other Restrictions of General Fund / Revenue</t>
  </si>
  <si>
    <t>TOTAL APPROPRIATION REVENUES</t>
  </si>
  <si>
    <t>Format 1100</t>
  </si>
  <si>
    <t>EDUCATION &amp; GENERAL - INSTRUCTION</t>
  </si>
  <si>
    <t>Salaries, Full-Time Faculty Non-Classified</t>
  </si>
  <si>
    <t>Benefits, Full-time Faculty Non-Classified</t>
  </si>
  <si>
    <t>Salaries, Part-Time Faculty Non-Classified</t>
  </si>
  <si>
    <t>Benefits, Part-Time Faculty, Non-Classified</t>
  </si>
  <si>
    <t>Subtotal, Faculty</t>
  </si>
  <si>
    <t>Salaries, Other, Non-Classified</t>
  </si>
  <si>
    <t>Benefits, Other, Non-Classified</t>
  </si>
  <si>
    <t xml:space="preserve">  Subtotal Non-Classified Staff</t>
  </si>
  <si>
    <t>Compensation, Support Assistants</t>
  </si>
  <si>
    <t>Salaries, Classified Staff</t>
  </si>
  <si>
    <t>Benefits, Classified Staff</t>
  </si>
  <si>
    <t xml:space="preserve">  Subtotal Support Staff</t>
  </si>
  <si>
    <t>Total Personnel</t>
  </si>
  <si>
    <t>Hourly Compensation</t>
  </si>
  <si>
    <t>Travel</t>
  </si>
  <si>
    <t>Other Current Expense</t>
  </si>
  <si>
    <t>Capital</t>
  </si>
  <si>
    <r>
      <t>TOTAL</t>
    </r>
    <r>
      <rPr>
        <b/>
        <sz val="9"/>
        <rFont val="Times New Roman"/>
        <family val="1"/>
      </rPr>
      <t xml:space="preserve"> EDUCATION &amp; GENERAL</t>
    </r>
    <r>
      <rPr>
        <sz val="9"/>
        <rFont val="Times New Roman"/>
        <family val="1"/>
      </rPr>
      <t xml:space="preserve"> INSTRUCTION </t>
    </r>
  </si>
  <si>
    <t>Format 1200</t>
  </si>
  <si>
    <t>EDUCATION &amp; GENERAL - RESEARCH</t>
  </si>
  <si>
    <t xml:space="preserve">    Subtotal Non-Classified Staff</t>
  </si>
  <si>
    <t xml:space="preserve">   Subtotal Support Staff</t>
  </si>
  <si>
    <r>
      <t>TOTAL</t>
    </r>
    <r>
      <rPr>
        <b/>
        <sz val="9"/>
        <rFont val="Times New Roman"/>
        <family val="1"/>
      </rPr>
      <t xml:space="preserve"> EDUCATION &amp; GENERAL</t>
    </r>
    <r>
      <rPr>
        <sz val="9"/>
        <rFont val="Times New Roman"/>
        <family val="1"/>
      </rPr>
      <t xml:space="preserve"> RESEARCH </t>
    </r>
  </si>
  <si>
    <t>Format 1300</t>
  </si>
  <si>
    <t>EDUCATION &amp; GENERAL - PUBLIC SERVICE</t>
  </si>
  <si>
    <t>Salaries, Non-Classified Staff</t>
  </si>
  <si>
    <t>Benefits, Non-Classified Staff</t>
  </si>
  <si>
    <t xml:space="preserve">     Subtotal, Non-Classified Staff</t>
  </si>
  <si>
    <t xml:space="preserve">     Subtotal Classified Staff</t>
  </si>
  <si>
    <t xml:space="preserve">Capital </t>
  </si>
  <si>
    <r>
      <t>TOTAL</t>
    </r>
    <r>
      <rPr>
        <b/>
        <sz val="9"/>
        <rFont val="Times New Roman"/>
        <family val="1"/>
      </rPr>
      <t xml:space="preserve"> EDUCATION &amp; GENERAL</t>
    </r>
    <r>
      <rPr>
        <sz val="9"/>
        <rFont val="Times New Roman"/>
        <family val="1"/>
      </rPr>
      <t xml:space="preserve"> PUBLIC SERVICE</t>
    </r>
  </si>
  <si>
    <t>Format 1400</t>
  </si>
  <si>
    <t>EDUCATION &amp; GENERAL - ACADEMIC SUPPORT</t>
  </si>
  <si>
    <r>
      <t>TOTAL</t>
    </r>
    <r>
      <rPr>
        <b/>
        <sz val="9"/>
        <rFont val="Times New Roman"/>
        <family val="1"/>
      </rPr>
      <t xml:space="preserve"> EDUCATION &amp; GENERAL</t>
    </r>
    <r>
      <rPr>
        <sz val="9"/>
        <rFont val="Times New Roman"/>
        <family val="1"/>
      </rPr>
      <t xml:space="preserve"> ACADEMIC SUPPORT</t>
    </r>
  </si>
  <si>
    <t>Format 1500</t>
  </si>
  <si>
    <t>EDUCATION &amp; GENERAL - STUDENT SERVICES</t>
  </si>
  <si>
    <r>
      <t>TOTAL</t>
    </r>
    <r>
      <rPr>
        <b/>
        <sz val="9"/>
        <rFont val="Times New Roman"/>
        <family val="1"/>
      </rPr>
      <t xml:space="preserve"> EDUCATION &amp; GENERAL</t>
    </r>
    <r>
      <rPr>
        <sz val="9"/>
        <rFont val="Times New Roman"/>
        <family val="1"/>
      </rPr>
      <t xml:space="preserve"> STUDENT SERVICES</t>
    </r>
  </si>
  <si>
    <t>Format 1600</t>
  </si>
  <si>
    <t>EDUCATION &amp; GENERAL - INSTITUTIONAL SUPPORT</t>
  </si>
  <si>
    <r>
      <t>TOTAL</t>
    </r>
    <r>
      <rPr>
        <b/>
        <sz val="9"/>
        <rFont val="Times New Roman"/>
        <family val="1"/>
      </rPr>
      <t xml:space="preserve"> EDUCATION &amp; GENERAL</t>
    </r>
    <r>
      <rPr>
        <sz val="9"/>
        <rFont val="Times New Roman"/>
        <family val="1"/>
      </rPr>
      <t xml:space="preserve"> INSTITUTIONAL SUPPORT</t>
    </r>
  </si>
  <si>
    <t>Format 1700</t>
  </si>
  <si>
    <t>EDUCATION &amp; GENERAL - OPERATION &amp; MAINTENANCE OF PLANT</t>
  </si>
  <si>
    <r>
      <t>TOTAL</t>
    </r>
    <r>
      <rPr>
        <b/>
        <sz val="9"/>
        <rFont val="Times New Roman"/>
        <family val="1"/>
      </rPr>
      <t xml:space="preserve"> EDUCATION &amp; GENERAL</t>
    </r>
    <r>
      <rPr>
        <sz val="9"/>
        <rFont val="Times New Roman"/>
        <family val="1"/>
      </rPr>
      <t xml:space="preserve"> OPERATION &amp; MAINTENANCE OF PLANT</t>
    </r>
  </si>
  <si>
    <t>Format 1800</t>
  </si>
  <si>
    <t>EDUCATION &amp; GENERAL - SCHOLARSHIPS &amp; FELLOWSHIPS</t>
  </si>
  <si>
    <t>Scholarships and Fellowships</t>
  </si>
  <si>
    <r>
      <t>TOTAL</t>
    </r>
    <r>
      <rPr>
        <b/>
        <sz val="9"/>
        <rFont val="Times New Roman"/>
        <family val="1"/>
      </rPr>
      <t xml:space="preserve"> EDUCATION &amp; GENERAL</t>
    </r>
    <r>
      <rPr>
        <sz val="9"/>
        <rFont val="Times New Roman"/>
        <family val="1"/>
      </rPr>
      <t xml:space="preserve"> SCHOLARSHIPS &amp; FELLOWSHIPS</t>
    </r>
  </si>
  <si>
    <t>Scholarship allowance information can be found on the institution's audited financial statements or in the state's accounting system (COFRS).  The actual institutional funds devoted to student financial aid are reported on this format.</t>
  </si>
  <si>
    <t>Format 1900</t>
  </si>
  <si>
    <t>EDUCATION &amp; GENERAL - HOSPITALS</t>
  </si>
  <si>
    <t>Compensation, Part-Time Non-Classified</t>
  </si>
  <si>
    <r>
      <t>TOTAL</t>
    </r>
    <r>
      <rPr>
        <b/>
        <sz val="9"/>
        <rFont val="Times New Roman"/>
        <family val="1"/>
      </rPr>
      <t xml:space="preserve"> EDUCATION &amp; GENERAL</t>
    </r>
    <r>
      <rPr>
        <sz val="9"/>
        <rFont val="Times New Roman"/>
        <family val="1"/>
      </rPr>
      <t xml:space="preserve"> HOSPITALS </t>
    </r>
  </si>
  <si>
    <t>Format 2000</t>
  </si>
  <si>
    <t>TRANSFERS (TO) FROM CURRENT EDUCATION &amp; GENERAL FUNDS</t>
  </si>
  <si>
    <t>Mandatory Transfers:</t>
  </si>
  <si>
    <t>Subtotal Mandatory Transfers:</t>
  </si>
  <si>
    <t>Non-mandatory Transfers:</t>
  </si>
  <si>
    <t>rounding</t>
  </si>
  <si>
    <t>Subtotal Non-mandatory Transfers:</t>
  </si>
  <si>
    <r>
      <t xml:space="preserve">TOTAL TRANSFERS </t>
    </r>
    <r>
      <rPr>
        <b/>
        <sz val="9"/>
        <rFont val="Times New Roman"/>
        <family val="1"/>
      </rPr>
      <t xml:space="preserve">(TO) FROM FUNDS CURRENT </t>
    </r>
  </si>
  <si>
    <t xml:space="preserve">EDUCATION &amp; GENERAL FUNDS </t>
  </si>
  <si>
    <t>Utilities</t>
  </si>
  <si>
    <t>2012-13</t>
  </si>
  <si>
    <t>Report in Format 411</t>
  </si>
  <si>
    <t>Date: October 1, 2012</t>
  </si>
  <si>
    <t>DO NOT DELETE ROWS 1-5</t>
  </si>
  <si>
    <t>Fixed Asset Additions</t>
  </si>
  <si>
    <t xml:space="preserve">Contracts: </t>
  </si>
  <si>
    <t>Graduate school services-FFS</t>
  </si>
  <si>
    <t>All faculty salary and benefit from Formats 1300-1700 are included in Format 1100 respective lines.</t>
  </si>
  <si>
    <t>.</t>
  </si>
  <si>
    <t>FY2011-12 Actual $41.7M is the net financial aid including scholarship activities and scholarship allowance, and FY2012-13 Estimate represents budget final with no scholarship allowance.</t>
  </si>
  <si>
    <t xml:space="preserve">      </t>
  </si>
  <si>
    <t>*Source: Fall 2011 AMC EOT Enrollment Reports.</t>
  </si>
  <si>
    <t xml:space="preserve">Data are headcount numbers.  Table 1B  </t>
  </si>
  <si>
    <t xml:space="preserve">NOTE: Graduate I counts include UNC, CSU Public Health Students.  UNC Students = 30 (Masters = 20, Certificates = 10)  CSU students = 45 (All Masters)  </t>
  </si>
  <si>
    <t>Submitted: October 1, 2012</t>
  </si>
  <si>
    <r>
      <rPr>
        <b/>
        <sz val="48"/>
        <rFont val="Times New Roman"/>
        <family val="1"/>
      </rPr>
      <t>University of Colorado</t>
    </r>
    <r>
      <rPr>
        <b/>
        <sz val="36"/>
        <rFont val="Times New Roman"/>
        <family val="1"/>
      </rPr>
      <t xml:space="preserve"> </t>
    </r>
  </si>
  <si>
    <t>Actual Fiscal Year 2011-12</t>
  </si>
  <si>
    <t>Estimate Fiscal Year 2012-13</t>
  </si>
  <si>
    <t xml:space="preserve">   </t>
  </si>
  <si>
    <t>NAME: University of Colorado Colorado Springs</t>
  </si>
  <si>
    <t xml:space="preserve">Institution No.: GFC  </t>
  </si>
  <si>
    <t xml:space="preserve">   Science and Engineering Building</t>
  </si>
  <si>
    <t xml:space="preserve">   Lane Center</t>
  </si>
  <si>
    <t xml:space="preserve">   New Office Building</t>
  </si>
  <si>
    <t xml:space="preserve">   Fixed Assets addition</t>
  </si>
  <si>
    <t xml:space="preserve"> Estimate Fiscal Year 2012-13</t>
  </si>
  <si>
    <t>Board of Regents &amp; System Administration</t>
  </si>
  <si>
    <t>University of Colorado Boulder</t>
  </si>
  <si>
    <t xml:space="preserve">University of Colorado Colorado Springs </t>
  </si>
  <si>
    <t>NAME:  System Administration</t>
  </si>
  <si>
    <t>NAME: University of Colorado Boulder</t>
  </si>
  <si>
    <t xml:space="preserve">NAME: University of Colorado Denver </t>
  </si>
  <si>
    <t xml:space="preserve">University of Colorado Denver </t>
  </si>
  <si>
    <t>NAME: University of Colorado Anschutz Medical Campus</t>
  </si>
  <si>
    <t>University of Colorado Anschutz Medical Campus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</si>
</sst>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_)"/>
    <numFmt numFmtId="166" formatCode="_(* #,##0_);_(* \(#,##0\);_(* &quot;-&quot;??_);_(@_)"/>
    <numFmt numFmtId="167" formatCode="_(* #,##0.00_);_(* \(#,##0.00\);_(* &quot;-&quot;_);_(@_)"/>
    <numFmt numFmtId="168" formatCode="#,##0.0_);\(#,##0.0\)"/>
    <numFmt numFmtId="169" formatCode="0.0_)"/>
    <numFmt numFmtId="170" formatCode="_(* #,##0.0_);_(* \(#,##0.0\);_(* &quot;-&quot;??_);_(@_)"/>
    <numFmt numFmtId="171" formatCode="_(* #,##0.000_);_(* \(#,##0.000\);_(* &quot;-&quot;??_);_(@_)"/>
    <numFmt numFmtId="172" formatCode="0_);\(0\)"/>
  </numFmts>
  <fonts count="65">
    <font>
      <sz val="11"/>
      <color theme="1"/>
      <name val="Arial"/>
      <family val="2"/>
    </font>
    <font>
      <sz val="9"/>
      <color indexed="8"/>
      <name val="Arial"/>
      <family val="2"/>
    </font>
    <font>
      <sz val="11"/>
      <color indexed="8"/>
      <name val="Calibri"/>
      <family val="2"/>
    </font>
    <font>
      <sz val="10"/>
      <name val="Courier"/>
      <family val="0"/>
    </font>
    <font>
      <sz val="9"/>
      <name val="Times New Roman"/>
      <family val="1"/>
    </font>
    <font>
      <b/>
      <sz val="9"/>
      <name val="Times New Roman"/>
      <family val="1"/>
    </font>
    <font>
      <b/>
      <sz val="8"/>
      <name val="Times New Roman"/>
      <family val="1"/>
    </font>
    <font>
      <b/>
      <u val="single"/>
      <sz val="36"/>
      <name val="Times New Roman"/>
      <family val="1"/>
    </font>
    <font>
      <b/>
      <sz val="26"/>
      <name val="Times New Roman"/>
      <family val="1"/>
    </font>
    <font>
      <sz val="26"/>
      <name val="Times New Roman"/>
      <family val="1"/>
    </font>
    <font>
      <b/>
      <i/>
      <sz val="9"/>
      <name val="Times New Roman"/>
      <family val="1"/>
    </font>
    <font>
      <b/>
      <sz val="22"/>
      <name val="Times New Roman"/>
      <family val="1"/>
    </font>
    <font>
      <sz val="10"/>
      <name val="Arial"/>
      <family val="2"/>
    </font>
    <font>
      <strike/>
      <sz val="9"/>
      <name val="Times New Roman"/>
      <family val="1"/>
    </font>
    <font>
      <sz val="9"/>
      <color indexed="10"/>
      <name val="Times New Roman"/>
      <family val="1"/>
    </font>
    <font>
      <i/>
      <sz val="10"/>
      <name val="Times New Roman"/>
      <family val="1"/>
    </font>
    <font>
      <sz val="10"/>
      <name val="Times New Roman"/>
      <family val="1"/>
    </font>
    <font>
      <sz val="12"/>
      <color indexed="8"/>
      <name val="Times New Roman"/>
      <family val="1"/>
    </font>
    <font>
      <u val="single"/>
      <sz val="11"/>
      <color indexed="12"/>
      <name val="Calibri"/>
      <family val="2"/>
    </font>
    <font>
      <sz val="12"/>
      <name val="Arial MT"/>
      <family val="0"/>
    </font>
    <font>
      <sz val="11"/>
      <color indexed="8"/>
      <name val="Arial"/>
      <family val="2"/>
    </font>
    <font>
      <i/>
      <sz val="9"/>
      <name val="Times New Roman"/>
      <family val="1"/>
    </font>
    <font>
      <sz val="9"/>
      <name val="Microsoft Sans Serif"/>
      <family val="2"/>
    </font>
    <font>
      <sz val="11"/>
      <name val="Garamond"/>
      <family val="1"/>
    </font>
    <font>
      <b/>
      <sz val="9"/>
      <color indexed="10"/>
      <name val="Times New Roman"/>
      <family val="1"/>
    </font>
    <font>
      <b/>
      <sz val="36"/>
      <name val="Times New Roman"/>
      <family val="1"/>
    </font>
    <font>
      <b/>
      <sz val="48"/>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17"/>
      <name val="Arial"/>
      <family val="2"/>
    </font>
    <font>
      <sz val="9"/>
      <color indexed="20"/>
      <name val="Arial"/>
      <family val="2"/>
    </font>
    <font>
      <sz val="9"/>
      <color indexed="60"/>
      <name val="Arial"/>
      <family val="2"/>
    </font>
    <font>
      <sz val="9"/>
      <color indexed="62"/>
      <name val="Arial"/>
      <family val="2"/>
    </font>
    <font>
      <b/>
      <sz val="9"/>
      <color indexed="63"/>
      <name val="Arial"/>
      <family val="2"/>
    </font>
    <font>
      <b/>
      <sz val="9"/>
      <color indexed="52"/>
      <name val="Arial"/>
      <family val="2"/>
    </font>
    <font>
      <sz val="9"/>
      <color indexed="52"/>
      <name val="Arial"/>
      <family val="2"/>
    </font>
    <font>
      <b/>
      <sz val="9"/>
      <color indexed="9"/>
      <name val="Arial"/>
      <family val="2"/>
    </font>
    <font>
      <sz val="9"/>
      <color indexed="10"/>
      <name val="Arial"/>
      <family val="2"/>
    </font>
    <font>
      <i/>
      <sz val="9"/>
      <color indexed="23"/>
      <name val="Arial"/>
      <family val="2"/>
    </font>
    <font>
      <b/>
      <sz val="9"/>
      <color indexed="8"/>
      <name val="Arial"/>
      <family val="2"/>
    </font>
    <font>
      <sz val="9"/>
      <color indexed="9"/>
      <name val="Arial"/>
      <family val="2"/>
    </font>
    <font>
      <sz val="9"/>
      <color theme="1"/>
      <name val="Arial"/>
      <family val="2"/>
    </font>
    <font>
      <sz val="9"/>
      <color theme="0"/>
      <name val="Arial"/>
      <family val="2"/>
    </font>
    <font>
      <sz val="9"/>
      <color rgb="FF9C0006"/>
      <name val="Arial"/>
      <family val="2"/>
    </font>
    <font>
      <b/>
      <sz val="9"/>
      <color rgb="FFFA7D00"/>
      <name val="Arial"/>
      <family val="2"/>
    </font>
    <font>
      <b/>
      <sz val="9"/>
      <color theme="0"/>
      <name val="Arial"/>
      <family val="2"/>
    </font>
    <font>
      <i/>
      <sz val="9"/>
      <color rgb="FF7F7F7F"/>
      <name val="Arial"/>
      <family val="2"/>
    </font>
    <font>
      <sz val="9"/>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9"/>
      <color rgb="FF3F3F76"/>
      <name val="Arial"/>
      <family val="2"/>
    </font>
    <font>
      <sz val="9"/>
      <color rgb="FFFA7D00"/>
      <name val="Arial"/>
      <family val="2"/>
    </font>
    <font>
      <sz val="9"/>
      <color rgb="FF9C6500"/>
      <name val="Arial"/>
      <family val="2"/>
    </font>
    <font>
      <sz val="11"/>
      <color theme="1"/>
      <name val="Calibri"/>
      <family val="2"/>
    </font>
    <font>
      <b/>
      <sz val="9"/>
      <color rgb="FF3F3F3F"/>
      <name val="Arial"/>
      <family val="2"/>
    </font>
    <font>
      <b/>
      <sz val="18"/>
      <color theme="3"/>
      <name val="Cambria"/>
      <family val="2"/>
    </font>
    <font>
      <b/>
      <sz val="9"/>
      <color theme="1"/>
      <name val="Arial"/>
      <family val="2"/>
    </font>
    <font>
      <sz val="9"/>
      <color rgb="FFFF0000"/>
      <name val="Arial"/>
      <family val="2"/>
    </font>
    <font>
      <sz val="9"/>
      <color rgb="FFFF0000"/>
      <name val="Times New Roman"/>
      <family val="1"/>
    </font>
    <font>
      <sz val="12"/>
      <color rgb="FF000000"/>
      <name val="Times New Roman"/>
      <family val="1"/>
    </font>
    <font>
      <b/>
      <sz val="9"/>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1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22" fillId="0" borderId="0">
      <alignment/>
      <protection/>
    </xf>
    <xf numFmtId="0" fontId="57" fillId="0" borderId="0">
      <alignment/>
      <protection/>
    </xf>
    <xf numFmtId="0" fontId="3" fillId="0" borderId="0">
      <alignment/>
      <protection/>
    </xf>
    <xf numFmtId="0" fontId="3" fillId="0" borderId="0">
      <alignment/>
      <protection/>
    </xf>
    <xf numFmtId="0" fontId="19" fillId="0" borderId="0">
      <alignment/>
      <protection/>
    </xf>
    <xf numFmtId="0" fontId="3" fillId="0" borderId="0">
      <alignment/>
      <protection/>
    </xf>
    <xf numFmtId="0" fontId="3" fillId="0" borderId="0">
      <alignment/>
      <protection/>
    </xf>
    <xf numFmtId="0" fontId="12"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35">
    <xf numFmtId="0" fontId="0" fillId="0" borderId="0" xfId="0" applyAlignment="1">
      <alignment/>
    </xf>
    <xf numFmtId="0" fontId="4" fillId="0" borderId="0" xfId="98" applyFont="1" applyFill="1">
      <alignment/>
      <protection/>
    </xf>
    <xf numFmtId="164" fontId="4" fillId="0" borderId="0" xfId="98" applyNumberFormat="1" applyFont="1" applyFill="1">
      <alignment/>
      <protection/>
    </xf>
    <xf numFmtId="3" fontId="4" fillId="0" borderId="0" xfId="98" applyNumberFormat="1" applyFont="1" applyFill="1">
      <alignment/>
      <protection/>
    </xf>
    <xf numFmtId="3" fontId="5" fillId="0" borderId="0" xfId="98" applyNumberFormat="1" applyFont="1" applyFill="1" applyAlignment="1">
      <alignment horizontal="right"/>
      <protection/>
    </xf>
    <xf numFmtId="3" fontId="6" fillId="0" borderId="0" xfId="98" applyNumberFormat="1" applyFont="1" applyFill="1">
      <alignment/>
      <protection/>
    </xf>
    <xf numFmtId="0" fontId="9" fillId="0" borderId="0" xfId="98" applyFont="1" applyFill="1">
      <alignment/>
      <protection/>
    </xf>
    <xf numFmtId="0" fontId="10" fillId="0" borderId="0" xfId="98" applyFont="1" applyFill="1" applyAlignment="1">
      <alignment/>
      <protection/>
    </xf>
    <xf numFmtId="0" fontId="4" fillId="0" borderId="0" xfId="98" applyFont="1" applyFill="1" applyProtection="1">
      <alignment/>
      <protection/>
    </xf>
    <xf numFmtId="0" fontId="4" fillId="0" borderId="0" xfId="98" applyFont="1" applyFill="1" applyAlignment="1" applyProtection="1">
      <alignment horizontal="left"/>
      <protection/>
    </xf>
    <xf numFmtId="0" fontId="4" fillId="0" borderId="0" xfId="98" applyFont="1" applyFill="1" applyProtection="1">
      <alignment/>
      <protection locked="0"/>
    </xf>
    <xf numFmtId="164" fontId="4" fillId="0" borderId="0" xfId="98" applyNumberFormat="1" applyFont="1" applyFill="1" applyProtection="1">
      <alignment/>
      <protection locked="0"/>
    </xf>
    <xf numFmtId="3" fontId="4" fillId="0" borderId="0" xfId="98" applyNumberFormat="1" applyFont="1" applyFill="1" applyProtection="1">
      <alignment/>
      <protection locked="0"/>
    </xf>
    <xf numFmtId="0" fontId="4" fillId="0" borderId="0" xfId="98" applyFont="1" applyFill="1" applyAlignment="1" applyProtection="1">
      <alignment horizontal="left"/>
      <protection locked="0"/>
    </xf>
    <xf numFmtId="164" fontId="4" fillId="0" borderId="0" xfId="98" applyNumberFormat="1" applyFont="1" applyFill="1" applyProtection="1">
      <alignment/>
      <protection/>
    </xf>
    <xf numFmtId="3" fontId="5" fillId="0" borderId="0" xfId="98" applyNumberFormat="1" applyFont="1" applyFill="1" applyAlignment="1" applyProtection="1">
      <alignment horizontal="right"/>
      <protection/>
    </xf>
    <xf numFmtId="0" fontId="5" fillId="0" borderId="0" xfId="98" applyFont="1" applyFill="1" applyAlignment="1" applyProtection="1">
      <alignment horizontal="left"/>
      <protection locked="0"/>
    </xf>
    <xf numFmtId="39" fontId="4" fillId="0" borderId="0" xfId="98" applyNumberFormat="1" applyFont="1" applyFill="1" applyProtection="1">
      <alignment/>
      <protection/>
    </xf>
    <xf numFmtId="3" fontId="6" fillId="0" borderId="0" xfId="98" applyNumberFormat="1" applyFont="1" applyFill="1" applyAlignment="1" applyProtection="1">
      <alignment horizontal="left"/>
      <protection locked="0"/>
    </xf>
    <xf numFmtId="0" fontId="4" fillId="0" borderId="0" xfId="98" applyFont="1" applyFill="1" applyAlignment="1" applyProtection="1">
      <alignment horizontal="fill"/>
      <protection/>
    </xf>
    <xf numFmtId="164" fontId="4" fillId="0" borderId="0" xfId="98" applyNumberFormat="1" applyFont="1" applyFill="1" applyAlignment="1" applyProtection="1">
      <alignment horizontal="fill"/>
      <protection/>
    </xf>
    <xf numFmtId="3" fontId="4" fillId="0" borderId="0" xfId="98" applyNumberFormat="1" applyFont="1" applyFill="1" applyAlignment="1" applyProtection="1">
      <alignment horizontal="fill"/>
      <protection/>
    </xf>
    <xf numFmtId="165" fontId="4" fillId="0" borderId="0" xfId="98" applyNumberFormat="1" applyFont="1" applyFill="1" applyAlignment="1" applyProtection="1">
      <alignment horizontal="center"/>
      <protection/>
    </xf>
    <xf numFmtId="0" fontId="4" fillId="0" borderId="0" xfId="98" applyFont="1" applyFill="1" applyAlignment="1">
      <alignment horizontal="center"/>
      <protection/>
    </xf>
    <xf numFmtId="164" fontId="4" fillId="0" borderId="0" xfId="98" applyNumberFormat="1" applyFont="1" applyFill="1" applyAlignment="1" applyProtection="1">
      <alignment horizontal="center"/>
      <protection/>
    </xf>
    <xf numFmtId="3" fontId="4" fillId="0" borderId="0" xfId="98" applyNumberFormat="1" applyFont="1" applyFill="1" applyAlignment="1" applyProtection="1">
      <alignment horizontal="center"/>
      <protection/>
    </xf>
    <xf numFmtId="0" fontId="4" fillId="0" borderId="0" xfId="98" applyFont="1" applyFill="1" applyAlignment="1" applyProtection="1">
      <alignment horizontal="center"/>
      <protection/>
    </xf>
    <xf numFmtId="0" fontId="4" fillId="0" borderId="0" xfId="98" applyFont="1" applyFill="1" applyAlignment="1" applyProtection="1">
      <alignment horizontal="right"/>
      <protection/>
    </xf>
    <xf numFmtId="39" fontId="4" fillId="0" borderId="0" xfId="98" applyNumberFormat="1" applyFont="1" applyFill="1" applyAlignment="1" applyProtection="1">
      <alignment horizontal="fill"/>
      <protection/>
    </xf>
    <xf numFmtId="2" fontId="4" fillId="0" borderId="0" xfId="98" applyNumberFormat="1" applyFont="1" applyFill="1" applyAlignment="1" applyProtection="1">
      <alignment horizontal="center"/>
      <protection/>
    </xf>
    <xf numFmtId="2" fontId="4" fillId="0" borderId="0" xfId="98" applyNumberFormat="1" applyFont="1" applyFill="1" applyAlignment="1">
      <alignment horizontal="center"/>
      <protection/>
    </xf>
    <xf numFmtId="0" fontId="5" fillId="0" borderId="0" xfId="98" applyFont="1" applyFill="1" applyAlignment="1" applyProtection="1">
      <alignment horizontal="left"/>
      <protection/>
    </xf>
    <xf numFmtId="0" fontId="13" fillId="0" borderId="0" xfId="98" applyFont="1" applyFill="1" applyAlignment="1" applyProtection="1">
      <alignment horizontal="left"/>
      <protection/>
    </xf>
    <xf numFmtId="0" fontId="4" fillId="33" borderId="0" xfId="98" applyFont="1" applyFill="1">
      <alignment/>
      <protection/>
    </xf>
    <xf numFmtId="3" fontId="4" fillId="33" borderId="0" xfId="98" applyNumberFormat="1" applyFont="1" applyFill="1" applyAlignment="1" applyProtection="1">
      <alignment horizontal="fill"/>
      <protection/>
    </xf>
    <xf numFmtId="165" fontId="4" fillId="0" borderId="0" xfId="98" applyNumberFormat="1" applyFont="1" applyFill="1" applyProtection="1">
      <alignment/>
      <protection/>
    </xf>
    <xf numFmtId="0" fontId="5" fillId="0" borderId="0" xfId="98" applyFont="1" applyFill="1">
      <alignment/>
      <protection/>
    </xf>
    <xf numFmtId="165" fontId="5" fillId="0" borderId="0" xfId="98" applyNumberFormat="1" applyFont="1" applyFill="1" applyProtection="1">
      <alignment/>
      <protection/>
    </xf>
    <xf numFmtId="164" fontId="5" fillId="0" borderId="0" xfId="98" applyNumberFormat="1" applyFont="1" applyFill="1" applyProtection="1">
      <alignment/>
      <protection/>
    </xf>
    <xf numFmtId="3" fontId="5" fillId="0" borderId="0" xfId="98" applyNumberFormat="1" applyFont="1" applyFill="1" applyProtection="1">
      <alignment/>
      <protection/>
    </xf>
    <xf numFmtId="3" fontId="4" fillId="0" borderId="0" xfId="98" applyNumberFormat="1" applyFont="1" applyFill="1" applyProtection="1">
      <alignment/>
      <protection/>
    </xf>
    <xf numFmtId="0" fontId="4" fillId="0" borderId="0" xfId="98" applyFont="1" applyFill="1" applyAlignment="1">
      <alignment vertical="center"/>
      <protection/>
    </xf>
    <xf numFmtId="0" fontId="62" fillId="0" borderId="0" xfId="98" applyFont="1" applyFill="1">
      <alignment/>
      <protection/>
    </xf>
    <xf numFmtId="164" fontId="62" fillId="0" borderId="0" xfId="98" applyNumberFormat="1" applyFont="1" applyFill="1">
      <alignment/>
      <protection/>
    </xf>
    <xf numFmtId="3" fontId="62" fillId="0" borderId="0" xfId="98" applyNumberFormat="1" applyFont="1" applyFill="1">
      <alignment/>
      <protection/>
    </xf>
    <xf numFmtId="0" fontId="15" fillId="0" borderId="0" xfId="98" applyFont="1" applyFill="1">
      <alignment/>
      <protection/>
    </xf>
    <xf numFmtId="0" fontId="16" fillId="0" borderId="0" xfId="98" applyFont="1" applyFill="1">
      <alignment/>
      <protection/>
    </xf>
    <xf numFmtId="6" fontId="16" fillId="0" borderId="0" xfId="98" applyNumberFormat="1" applyFont="1" applyFill="1">
      <alignment/>
      <protection/>
    </xf>
    <xf numFmtId="41" fontId="4" fillId="0" borderId="0" xfId="98" applyNumberFormat="1" applyFont="1" applyFill="1" applyAlignment="1">
      <alignment horizontal="center"/>
      <protection/>
    </xf>
    <xf numFmtId="41" fontId="4" fillId="0" borderId="0" xfId="98" applyNumberFormat="1" applyFont="1" applyFill="1" applyAlignment="1" applyProtection="1">
      <alignment horizontal="fill"/>
      <protection/>
    </xf>
    <xf numFmtId="167" fontId="4" fillId="0" borderId="0" xfId="98" applyNumberFormat="1" applyFont="1" applyFill="1" applyAlignment="1">
      <alignment horizontal="center"/>
      <protection/>
    </xf>
    <xf numFmtId="167" fontId="4" fillId="0" borderId="0" xfId="98" applyNumberFormat="1" applyFont="1" applyFill="1" applyAlignment="1">
      <alignment horizontal="left"/>
      <protection/>
    </xf>
    <xf numFmtId="168" fontId="4" fillId="33" borderId="0" xfId="98" applyNumberFormat="1" applyFont="1" applyFill="1" applyAlignment="1" applyProtection="1">
      <alignment horizontal="center"/>
      <protection/>
    </xf>
    <xf numFmtId="37" fontId="4" fillId="0" borderId="0" xfId="98" applyNumberFormat="1" applyFont="1" applyFill="1" applyProtection="1">
      <alignment/>
      <protection/>
    </xf>
    <xf numFmtId="39" fontId="5" fillId="0" borderId="0" xfId="98" applyNumberFormat="1" applyFont="1" applyFill="1" applyProtection="1">
      <alignment/>
      <protection/>
    </xf>
    <xf numFmtId="37" fontId="5" fillId="0" borderId="0" xfId="98" applyNumberFormat="1" applyFont="1" applyFill="1" applyProtection="1">
      <alignment/>
      <protection/>
    </xf>
    <xf numFmtId="169" fontId="4" fillId="0" borderId="0" xfId="98" applyNumberFormat="1" applyFont="1" applyFill="1" applyProtection="1">
      <alignment/>
      <protection/>
    </xf>
    <xf numFmtId="168" fontId="4" fillId="0" borderId="0" xfId="98" applyNumberFormat="1" applyFont="1" applyFill="1" applyProtection="1">
      <alignment/>
      <protection/>
    </xf>
    <xf numFmtId="164" fontId="5" fillId="0" borderId="0" xfId="98" applyNumberFormat="1" applyFont="1" applyFill="1">
      <alignment/>
      <protection/>
    </xf>
    <xf numFmtId="0" fontId="5" fillId="0" borderId="0" xfId="98" applyFont="1" applyFill="1" applyAlignment="1" applyProtection="1" quotePrefix="1">
      <alignment horizontal="left"/>
      <protection/>
    </xf>
    <xf numFmtId="2" fontId="4" fillId="0" borderId="0" xfId="98" applyNumberFormat="1" applyFont="1" applyFill="1">
      <alignment/>
      <protection/>
    </xf>
    <xf numFmtId="43" fontId="4" fillId="0" borderId="0" xfId="98" applyNumberFormat="1" applyFont="1" applyFill="1" applyAlignment="1">
      <alignment horizontal="right"/>
      <protection/>
    </xf>
    <xf numFmtId="164" fontId="13" fillId="0" borderId="0" xfId="98" applyNumberFormat="1" applyFont="1" applyFill="1">
      <alignment/>
      <protection/>
    </xf>
    <xf numFmtId="3" fontId="13" fillId="0" borderId="0" xfId="98" applyNumberFormat="1" applyFont="1" applyFill="1" applyProtection="1">
      <alignment/>
      <protection/>
    </xf>
    <xf numFmtId="0" fontId="4" fillId="0" borderId="0" xfId="98" applyFont="1" applyFill="1" applyAlignment="1">
      <alignment horizontal="right" wrapText="1"/>
      <protection/>
    </xf>
    <xf numFmtId="37" fontId="4" fillId="0" borderId="0" xfId="98" applyNumberFormat="1" applyFont="1" applyFill="1" applyProtection="1">
      <alignment/>
      <protection locked="0"/>
    </xf>
    <xf numFmtId="168" fontId="4" fillId="0" borderId="0" xfId="98" applyNumberFormat="1" applyFont="1" applyFill="1" applyAlignment="1" applyProtection="1">
      <alignment horizontal="fill"/>
      <protection/>
    </xf>
    <xf numFmtId="3" fontId="5" fillId="0" borderId="0" xfId="98" applyNumberFormat="1" applyFont="1" applyFill="1" applyAlignment="1" applyProtection="1">
      <alignment horizontal="left"/>
      <protection/>
    </xf>
    <xf numFmtId="0" fontId="13" fillId="0" borderId="0" xfId="98" applyFont="1" applyFill="1">
      <alignment/>
      <protection/>
    </xf>
    <xf numFmtId="1" fontId="4" fillId="0" borderId="0" xfId="98" applyNumberFormat="1" applyFont="1" applyFill="1" applyProtection="1">
      <alignment/>
      <protection/>
    </xf>
    <xf numFmtId="0" fontId="4" fillId="0" borderId="0" xfId="98" applyFont="1" applyFill="1" applyBorder="1" applyAlignment="1" applyProtection="1">
      <alignment horizontal="left"/>
      <protection/>
    </xf>
    <xf numFmtId="0" fontId="4" fillId="0" borderId="0" xfId="98" applyFont="1" applyFill="1" applyBorder="1">
      <alignment/>
      <protection/>
    </xf>
    <xf numFmtId="1" fontId="4" fillId="0" borderId="0" xfId="98" applyNumberFormat="1" applyFont="1" applyFill="1">
      <alignment/>
      <protection/>
    </xf>
    <xf numFmtId="1" fontId="4" fillId="0" borderId="0" xfId="98" applyNumberFormat="1" applyFont="1" applyFill="1" applyAlignment="1" applyProtection="1">
      <alignment horizontal="right"/>
      <protection/>
    </xf>
    <xf numFmtId="1" fontId="4" fillId="0" borderId="0" xfId="98" applyNumberFormat="1" applyFont="1" applyFill="1" applyAlignment="1">
      <alignment horizontal="right"/>
      <protection/>
    </xf>
    <xf numFmtId="164" fontId="13" fillId="0" borderId="0" xfId="98" applyNumberFormat="1" applyFont="1" applyFill="1" applyAlignment="1" applyProtection="1">
      <alignment horizontal="left"/>
      <protection/>
    </xf>
    <xf numFmtId="0" fontId="4" fillId="0" borderId="0" xfId="98" applyFont="1" applyFill="1" applyAlignment="1" applyProtection="1">
      <alignment horizontal="left" wrapText="1"/>
      <protection/>
    </xf>
    <xf numFmtId="0" fontId="4" fillId="34" borderId="0" xfId="98" applyFont="1" applyFill="1">
      <alignment/>
      <protection/>
    </xf>
    <xf numFmtId="43" fontId="4" fillId="0" borderId="0" xfId="98" applyNumberFormat="1" applyFont="1" applyFill="1" applyAlignment="1" applyProtection="1">
      <alignment horizontal="fill"/>
      <protection/>
    </xf>
    <xf numFmtId="0" fontId="63" fillId="0" borderId="0" xfId="98" applyFont="1" applyAlignment="1">
      <alignment horizontal="justify"/>
      <protection/>
    </xf>
    <xf numFmtId="2" fontId="4" fillId="0" borderId="0" xfId="98" applyNumberFormat="1" applyFont="1" applyFill="1" applyAlignment="1" applyProtection="1">
      <alignment horizontal="center"/>
      <protection locked="0"/>
    </xf>
    <xf numFmtId="2" fontId="4" fillId="0" borderId="0" xfId="98" applyNumberFormat="1" applyFont="1" applyFill="1" applyAlignment="1" applyProtection="1">
      <alignment horizontal="fill"/>
      <protection/>
    </xf>
    <xf numFmtId="0" fontId="4" fillId="0" borderId="0" xfId="98" applyFont="1" applyFill="1" applyAlignment="1">
      <alignment horizontal="right"/>
      <protection/>
    </xf>
    <xf numFmtId="3" fontId="13" fillId="0" borderId="0" xfId="98" applyNumberFormat="1" applyFont="1" applyFill="1" applyAlignment="1" applyProtection="1">
      <alignment horizontal="left"/>
      <protection/>
    </xf>
    <xf numFmtId="0" fontId="4" fillId="0" borderId="0" xfId="98" applyFont="1" applyFill="1" applyBorder="1" applyProtection="1">
      <alignment/>
      <protection locked="0"/>
    </xf>
    <xf numFmtId="2" fontId="4" fillId="0" borderId="0" xfId="98" applyNumberFormat="1" applyFont="1" applyFill="1" applyAlignment="1" applyProtection="1">
      <alignment horizontal="right"/>
      <protection/>
    </xf>
    <xf numFmtId="0" fontId="4" fillId="35" borderId="0" xfId="98" applyFont="1" applyFill="1">
      <alignment/>
      <protection/>
    </xf>
    <xf numFmtId="0" fontId="10" fillId="34" borderId="0" xfId="98" applyFont="1" applyFill="1" applyBorder="1" applyAlignment="1">
      <alignment/>
      <protection/>
    </xf>
    <xf numFmtId="0" fontId="4" fillId="34" borderId="0" xfId="98" applyFont="1" applyFill="1" applyBorder="1">
      <alignment/>
      <protection/>
    </xf>
    <xf numFmtId="167" fontId="4" fillId="0" borderId="0" xfId="98" applyNumberFormat="1" applyFont="1" applyFill="1" applyAlignment="1" applyProtection="1">
      <alignment horizontal="center"/>
      <protection/>
    </xf>
    <xf numFmtId="41" fontId="4" fillId="0" borderId="0" xfId="98" applyNumberFormat="1" applyFont="1" applyFill="1" applyAlignment="1" applyProtection="1">
      <alignment horizontal="center"/>
      <protection/>
    </xf>
    <xf numFmtId="166" fontId="4" fillId="0" borderId="0" xfId="44" applyNumberFormat="1" applyFont="1" applyFill="1" applyAlignment="1">
      <alignment/>
    </xf>
    <xf numFmtId="166" fontId="4" fillId="0" borderId="0" xfId="44" applyNumberFormat="1" applyFont="1" applyFill="1" applyAlignment="1">
      <alignment vertical="center"/>
    </xf>
    <xf numFmtId="166" fontId="4" fillId="0" borderId="0" xfId="44" applyNumberFormat="1" applyFont="1" applyFill="1" applyAlignment="1" applyProtection="1">
      <alignment horizontal="right"/>
      <protection/>
    </xf>
    <xf numFmtId="43" fontId="4" fillId="0" borderId="0" xfId="44" applyNumberFormat="1" applyFont="1" applyFill="1" applyAlignment="1" applyProtection="1">
      <alignment horizontal="right"/>
      <protection/>
    </xf>
    <xf numFmtId="4" fontId="4" fillId="0" borderId="0" xfId="98" applyNumberFormat="1" applyFont="1" applyFill="1">
      <alignment/>
      <protection/>
    </xf>
    <xf numFmtId="43" fontId="4" fillId="0" borderId="0" xfId="44" applyNumberFormat="1" applyFont="1" applyFill="1" applyAlignment="1">
      <alignment horizontal="right"/>
    </xf>
    <xf numFmtId="166" fontId="4" fillId="0" borderId="0" xfId="44" applyNumberFormat="1" applyFont="1" applyFill="1" applyAlignment="1">
      <alignment horizontal="right"/>
    </xf>
    <xf numFmtId="43" fontId="14" fillId="0" borderId="0" xfId="44" applyNumberFormat="1" applyFont="1" applyFill="1" applyAlignment="1">
      <alignment horizontal="right"/>
    </xf>
    <xf numFmtId="166" fontId="4" fillId="0" borderId="0" xfId="44" applyNumberFormat="1" applyFont="1" applyFill="1" applyAlignment="1">
      <alignment horizontal="left"/>
    </xf>
    <xf numFmtId="166" fontId="4" fillId="0" borderId="0" xfId="44" applyNumberFormat="1" applyFont="1" applyFill="1" applyAlignment="1" applyProtection="1">
      <alignment horizontal="right"/>
      <protection locked="0"/>
    </xf>
    <xf numFmtId="43" fontId="4" fillId="0" borderId="0" xfId="44" applyNumberFormat="1" applyFont="1" applyFill="1" applyAlignment="1" applyProtection="1">
      <alignment horizontal="right"/>
      <protection locked="0"/>
    </xf>
    <xf numFmtId="170" fontId="4" fillId="0" borderId="0" xfId="44" applyNumberFormat="1" applyFont="1" applyFill="1" applyAlignment="1">
      <alignment horizontal="right"/>
    </xf>
    <xf numFmtId="166" fontId="4" fillId="0" borderId="0" xfId="44" applyNumberFormat="1" applyFont="1" applyFill="1" applyAlignment="1" applyProtection="1">
      <alignment/>
      <protection locked="0"/>
    </xf>
    <xf numFmtId="166" fontId="4" fillId="0" borderId="0" xfId="44" applyNumberFormat="1" applyFont="1" applyFill="1" applyAlignment="1" applyProtection="1">
      <alignment horizontal="center"/>
      <protection/>
    </xf>
    <xf numFmtId="166" fontId="4" fillId="0" borderId="0" xfId="44" applyNumberFormat="1" applyFont="1" applyFill="1" applyAlignment="1">
      <alignment horizontal="center"/>
    </xf>
    <xf numFmtId="43" fontId="4" fillId="0" borderId="0" xfId="44" applyNumberFormat="1" applyFont="1" applyFill="1" applyAlignment="1" applyProtection="1">
      <alignment horizontal="center"/>
      <protection locked="0"/>
    </xf>
    <xf numFmtId="43" fontId="4" fillId="0" borderId="0" xfId="44" applyFont="1" applyFill="1" applyAlignment="1" applyProtection="1">
      <alignment horizontal="fill"/>
      <protection/>
    </xf>
    <xf numFmtId="166" fontId="4" fillId="0" borderId="0" xfId="44" applyNumberFormat="1" applyFont="1" applyFill="1" applyAlignment="1" applyProtection="1">
      <alignment horizontal="center"/>
      <protection locked="0"/>
    </xf>
    <xf numFmtId="43" fontId="4" fillId="0" borderId="0" xfId="44" applyNumberFormat="1" applyFont="1" applyFill="1" applyAlignment="1" applyProtection="1">
      <alignment horizontal="center"/>
      <protection/>
    </xf>
    <xf numFmtId="43" fontId="4" fillId="0" borderId="0" xfId="44" applyNumberFormat="1" applyFont="1" applyFill="1" applyAlignment="1">
      <alignment horizontal="center"/>
    </xf>
    <xf numFmtId="170" fontId="4" fillId="0" borderId="0" xfId="44" applyNumberFormat="1" applyFont="1" applyFill="1" applyAlignment="1">
      <alignment horizontal="center"/>
    </xf>
    <xf numFmtId="171" fontId="4" fillId="0" borderId="0" xfId="44" applyNumberFormat="1" applyFont="1" applyFill="1" applyAlignment="1" applyProtection="1">
      <alignment horizontal="right"/>
      <protection locked="0"/>
    </xf>
    <xf numFmtId="171" fontId="4" fillId="0" borderId="0" xfId="44" applyNumberFormat="1" applyFont="1" applyFill="1" applyAlignment="1">
      <alignment horizontal="right"/>
    </xf>
    <xf numFmtId="41" fontId="4" fillId="34" borderId="0" xfId="98" applyNumberFormat="1" applyFont="1" applyFill="1" applyAlignment="1">
      <alignment horizontal="center"/>
      <protection/>
    </xf>
    <xf numFmtId="0" fontId="4" fillId="36" borderId="0" xfId="98" applyFont="1" applyFill="1" applyProtection="1">
      <alignment/>
      <protection/>
    </xf>
    <xf numFmtId="0" fontId="4" fillId="36" borderId="0" xfId="98" applyFont="1" applyFill="1">
      <alignment/>
      <protection/>
    </xf>
    <xf numFmtId="0" fontId="4" fillId="36" borderId="0" xfId="98" applyFont="1" applyFill="1" applyProtection="1">
      <alignment/>
      <protection locked="0"/>
    </xf>
    <xf numFmtId="171" fontId="4" fillId="36" borderId="0" xfId="44" applyNumberFormat="1" applyFont="1" applyFill="1" applyAlignment="1" applyProtection="1">
      <alignment horizontal="right"/>
      <protection locked="0"/>
    </xf>
    <xf numFmtId="166" fontId="4" fillId="36" borderId="0" xfId="44" applyNumberFormat="1" applyFont="1" applyFill="1" applyAlignment="1" applyProtection="1">
      <alignment horizontal="right"/>
      <protection locked="0"/>
    </xf>
    <xf numFmtId="2" fontId="4" fillId="36" borderId="0" xfId="98" applyNumberFormat="1" applyFont="1" applyFill="1" applyAlignment="1" applyProtection="1">
      <alignment horizontal="center"/>
      <protection locked="0"/>
    </xf>
    <xf numFmtId="43" fontId="4" fillId="36" borderId="0" xfId="44" applyNumberFormat="1" applyFont="1" applyFill="1" applyAlignment="1" applyProtection="1">
      <alignment horizontal="right"/>
      <protection locked="0"/>
    </xf>
    <xf numFmtId="166" fontId="4" fillId="36" borderId="0" xfId="44" applyNumberFormat="1" applyFont="1" applyFill="1" applyAlignment="1" applyProtection="1">
      <alignment horizontal="center"/>
      <protection locked="0"/>
    </xf>
    <xf numFmtId="2" fontId="4" fillId="36" borderId="0" xfId="98" applyNumberFormat="1" applyFont="1" applyFill="1" applyAlignment="1">
      <alignment horizontal="center"/>
      <protection/>
    </xf>
    <xf numFmtId="0" fontId="4" fillId="36" borderId="0" xfId="98" applyFont="1" applyFill="1" applyAlignment="1" applyProtection="1">
      <alignment horizontal="fill"/>
      <protection/>
    </xf>
    <xf numFmtId="164" fontId="4" fillId="36" borderId="0" xfId="98" applyNumberFormat="1" applyFont="1" applyFill="1" applyAlignment="1" applyProtection="1">
      <alignment horizontal="fill"/>
      <protection/>
    </xf>
    <xf numFmtId="3" fontId="4" fillId="36" borderId="0" xfId="98" applyNumberFormat="1" applyFont="1" applyFill="1" applyAlignment="1" applyProtection="1">
      <alignment horizontal="fill"/>
      <protection/>
    </xf>
    <xf numFmtId="43" fontId="4" fillId="36" borderId="0" xfId="44" applyNumberFormat="1" applyFont="1" applyFill="1" applyAlignment="1" applyProtection="1">
      <alignment horizontal="center"/>
      <protection locked="0"/>
    </xf>
    <xf numFmtId="164" fontId="4" fillId="36" borderId="0" xfId="98" applyNumberFormat="1" applyFont="1" applyFill="1">
      <alignment/>
      <protection/>
    </xf>
    <xf numFmtId="3" fontId="4" fillId="36" borderId="0" xfId="98" applyNumberFormat="1" applyFont="1" applyFill="1">
      <alignment/>
      <protection/>
    </xf>
    <xf numFmtId="0" fontId="5" fillId="0" borderId="0" xfId="98" applyFont="1" applyFill="1" applyAlignment="1">
      <alignment horizontal="right"/>
      <protection/>
    </xf>
    <xf numFmtId="0" fontId="5" fillId="0" borderId="0" xfId="98" applyFont="1" applyFill="1" applyAlignment="1">
      <alignment horizontal="right"/>
      <protection/>
    </xf>
    <xf numFmtId="37" fontId="5" fillId="0" borderId="0" xfId="98" applyNumberFormat="1" applyFont="1" applyFill="1" applyAlignment="1" applyProtection="1">
      <alignment horizontal="center"/>
      <protection/>
    </xf>
    <xf numFmtId="0" fontId="5" fillId="0" borderId="0" xfId="98" applyFont="1" applyFill="1" applyAlignment="1">
      <alignment horizontal="center"/>
      <protection/>
    </xf>
    <xf numFmtId="0" fontId="4" fillId="0" borderId="0" xfId="99" applyFont="1" applyFill="1">
      <alignment/>
      <protection/>
    </xf>
    <xf numFmtId="164" fontId="4" fillId="0" borderId="0" xfId="99" applyNumberFormat="1" applyFont="1" applyFill="1">
      <alignment/>
      <protection/>
    </xf>
    <xf numFmtId="3" fontId="4" fillId="0" borderId="0" xfId="99" applyNumberFormat="1" applyFont="1" applyFill="1">
      <alignment/>
      <protection/>
    </xf>
    <xf numFmtId="3" fontId="5" fillId="0" borderId="0" xfId="99" applyNumberFormat="1" applyFont="1" applyFill="1" applyAlignment="1">
      <alignment horizontal="right"/>
      <protection/>
    </xf>
    <xf numFmtId="3" fontId="6" fillId="0" borderId="0" xfId="99" applyNumberFormat="1" applyFont="1" applyFill="1">
      <alignment/>
      <protection/>
    </xf>
    <xf numFmtId="0" fontId="9" fillId="0" borderId="0" xfId="99" applyFont="1" applyFill="1">
      <alignment/>
      <protection/>
    </xf>
    <xf numFmtId="0" fontId="10" fillId="0" borderId="0" xfId="0" applyFont="1" applyFill="1" applyAlignment="1">
      <alignment/>
    </xf>
    <xf numFmtId="0" fontId="10" fillId="0" borderId="0" xfId="99" applyFont="1" applyFill="1" applyAlignment="1">
      <alignment/>
      <protection/>
    </xf>
    <xf numFmtId="0" fontId="4" fillId="0" borderId="0" xfId="0" applyFont="1" applyFill="1" applyAlignment="1">
      <alignment/>
    </xf>
    <xf numFmtId="0" fontId="4" fillId="0" borderId="0" xfId="99" applyFont="1" applyFill="1" applyProtection="1">
      <alignment/>
      <protection/>
    </xf>
    <xf numFmtId="0" fontId="4" fillId="0" borderId="0" xfId="99" applyFont="1" applyFill="1" applyAlignment="1" applyProtection="1">
      <alignment horizontal="left"/>
      <protection/>
    </xf>
    <xf numFmtId="0" fontId="4" fillId="0" borderId="0" xfId="99" applyFont="1" applyFill="1" applyProtection="1">
      <alignment/>
      <protection locked="0"/>
    </xf>
    <xf numFmtId="164" fontId="4" fillId="0" borderId="0" xfId="99" applyNumberFormat="1" applyFont="1" applyFill="1" applyProtection="1">
      <alignment/>
      <protection locked="0"/>
    </xf>
    <xf numFmtId="3" fontId="4" fillId="0" borderId="0" xfId="99" applyNumberFormat="1" applyFont="1" applyFill="1" applyProtection="1">
      <alignment/>
      <protection locked="0"/>
    </xf>
    <xf numFmtId="0" fontId="4" fillId="0" borderId="0" xfId="99" applyFont="1" applyFill="1" applyAlignment="1" applyProtection="1">
      <alignment horizontal="left"/>
      <protection locked="0"/>
    </xf>
    <xf numFmtId="164" fontId="4" fillId="0" borderId="0" xfId="99" applyNumberFormat="1" applyFont="1" applyFill="1" applyProtection="1">
      <alignment/>
      <protection/>
    </xf>
    <xf numFmtId="3" fontId="5" fillId="0" borderId="0" xfId="99" applyNumberFormat="1" applyFont="1" applyFill="1" applyAlignment="1" applyProtection="1">
      <alignment horizontal="right"/>
      <protection/>
    </xf>
    <xf numFmtId="0" fontId="5" fillId="0" borderId="0" xfId="99" applyFont="1" applyFill="1" applyAlignment="1" applyProtection="1">
      <alignment horizontal="left"/>
      <protection locked="0"/>
    </xf>
    <xf numFmtId="39" fontId="4" fillId="0" borderId="0" xfId="99" applyNumberFormat="1" applyFont="1" applyFill="1" applyProtection="1">
      <alignment/>
      <protection/>
    </xf>
    <xf numFmtId="3" fontId="6" fillId="0" borderId="0" xfId="99" applyNumberFormat="1" applyFont="1" applyFill="1" applyAlignment="1" applyProtection="1">
      <alignment horizontal="left"/>
      <protection locked="0"/>
    </xf>
    <xf numFmtId="0" fontId="4" fillId="0" borderId="0" xfId="99" applyFont="1" applyFill="1" applyAlignment="1" applyProtection="1">
      <alignment horizontal="fill"/>
      <protection/>
    </xf>
    <xf numFmtId="164" fontId="4" fillId="0" borderId="0" xfId="99" applyNumberFormat="1" applyFont="1" applyFill="1" applyAlignment="1" applyProtection="1">
      <alignment horizontal="fill"/>
      <protection/>
    </xf>
    <xf numFmtId="3" fontId="4" fillId="0" borderId="0" xfId="99" applyNumberFormat="1" applyFont="1" applyFill="1" applyAlignment="1" applyProtection="1">
      <alignment horizontal="fill"/>
      <protection/>
    </xf>
    <xf numFmtId="165" fontId="4" fillId="0" borderId="0" xfId="99" applyNumberFormat="1" applyFont="1" applyFill="1" applyAlignment="1" applyProtection="1">
      <alignment horizontal="center"/>
      <protection/>
    </xf>
    <xf numFmtId="0" fontId="4" fillId="0" borderId="0" xfId="99" applyFont="1" applyFill="1" applyAlignment="1">
      <alignment horizontal="center"/>
      <protection/>
    </xf>
    <xf numFmtId="164" fontId="4" fillId="0" borderId="0" xfId="99" applyNumberFormat="1" applyFont="1" applyFill="1" applyAlignment="1" applyProtection="1">
      <alignment horizontal="center"/>
      <protection/>
    </xf>
    <xf numFmtId="3" fontId="4" fillId="0" borderId="0" xfId="99" applyNumberFormat="1" applyFont="1" applyFill="1" applyAlignment="1" applyProtection="1">
      <alignment horizontal="center"/>
      <protection/>
    </xf>
    <xf numFmtId="0" fontId="4" fillId="0" borderId="0" xfId="99" applyFont="1" applyFill="1" applyAlignment="1" applyProtection="1">
      <alignment horizontal="center"/>
      <protection/>
    </xf>
    <xf numFmtId="0" fontId="4" fillId="0" borderId="0" xfId="99" applyFont="1" applyFill="1" applyAlignment="1" applyProtection="1">
      <alignment horizontal="right"/>
      <protection/>
    </xf>
    <xf numFmtId="167" fontId="4" fillId="0" borderId="0" xfId="99" applyNumberFormat="1" applyFont="1" applyFill="1" applyAlignment="1" applyProtection="1">
      <alignment horizontal="center"/>
      <protection/>
    </xf>
    <xf numFmtId="2" fontId="4" fillId="0" borderId="0" xfId="99" applyNumberFormat="1" applyFont="1" applyFill="1" applyAlignment="1">
      <alignment horizontal="center"/>
      <protection/>
    </xf>
    <xf numFmtId="41" fontId="4" fillId="0" borderId="0" xfId="99" applyNumberFormat="1" applyFont="1" applyFill="1" applyAlignment="1" applyProtection="1">
      <alignment horizontal="center"/>
      <protection/>
    </xf>
    <xf numFmtId="41" fontId="4" fillId="0" borderId="0" xfId="99" applyNumberFormat="1" applyFont="1" applyFill="1" applyAlignment="1" applyProtection="1">
      <alignment horizontal="fill"/>
      <protection/>
    </xf>
    <xf numFmtId="39" fontId="4" fillId="0" borderId="0" xfId="99" applyNumberFormat="1" applyFont="1" applyFill="1" applyAlignment="1" applyProtection="1">
      <alignment horizontal="fill"/>
      <protection/>
    </xf>
    <xf numFmtId="2" fontId="4" fillId="0" borderId="0" xfId="99" applyNumberFormat="1" applyFont="1" applyFill="1" applyAlignment="1" applyProtection="1">
      <alignment horizontal="center"/>
      <protection/>
    </xf>
    <xf numFmtId="167" fontId="4" fillId="0" borderId="0" xfId="99" applyNumberFormat="1" applyFont="1" applyFill="1" applyAlignment="1">
      <alignment horizontal="center"/>
      <protection/>
    </xf>
    <xf numFmtId="41" fontId="4" fillId="0" borderId="0" xfId="99" applyNumberFormat="1" applyFont="1" applyFill="1" applyAlignment="1">
      <alignment horizontal="center"/>
      <protection/>
    </xf>
    <xf numFmtId="0" fontId="5" fillId="0" borderId="0" xfId="99" applyFont="1" applyFill="1" applyAlignment="1" applyProtection="1">
      <alignment horizontal="left"/>
      <protection/>
    </xf>
    <xf numFmtId="0" fontId="13" fillId="0" borderId="0" xfId="99" applyFont="1" applyFill="1" applyAlignment="1" applyProtection="1">
      <alignment horizontal="left"/>
      <protection/>
    </xf>
    <xf numFmtId="0" fontId="4" fillId="33" borderId="0" xfId="99" applyFont="1" applyFill="1">
      <alignment/>
      <protection/>
    </xf>
    <xf numFmtId="3" fontId="4" fillId="33" borderId="0" xfId="99" applyNumberFormat="1" applyFont="1" applyFill="1" applyAlignment="1" applyProtection="1">
      <alignment horizontal="fill"/>
      <protection/>
    </xf>
    <xf numFmtId="0" fontId="5" fillId="0" borderId="0" xfId="99" applyFont="1" applyFill="1">
      <alignment/>
      <protection/>
    </xf>
    <xf numFmtId="166" fontId="4" fillId="0" borderId="0" xfId="42" applyNumberFormat="1" applyFont="1" applyFill="1" applyAlignment="1">
      <alignment horizontal="center"/>
    </xf>
    <xf numFmtId="166" fontId="21" fillId="0" borderId="0" xfId="42" applyNumberFormat="1" applyFont="1" applyFill="1" applyAlignment="1" applyProtection="1">
      <alignment horizontal="left"/>
      <protection/>
    </xf>
    <xf numFmtId="10" fontId="4" fillId="0" borderId="0" xfId="113" applyNumberFormat="1" applyFont="1" applyFill="1" applyAlignment="1">
      <alignment/>
    </xf>
    <xf numFmtId="0" fontId="4" fillId="0" borderId="0" xfId="101" applyFont="1" applyFill="1">
      <alignment/>
      <protection/>
    </xf>
    <xf numFmtId="167" fontId="4" fillId="0" borderId="0" xfId="99" applyNumberFormat="1" applyFont="1" applyFill="1" applyAlignment="1">
      <alignment horizontal="left"/>
      <protection/>
    </xf>
    <xf numFmtId="0" fontId="3" fillId="0" borderId="0" xfId="99">
      <alignment/>
      <protection/>
    </xf>
    <xf numFmtId="168" fontId="4" fillId="33" borderId="0" xfId="99" applyNumberFormat="1" applyFont="1" applyFill="1" applyAlignment="1" applyProtection="1">
      <alignment horizontal="center"/>
      <protection/>
    </xf>
    <xf numFmtId="165" fontId="4" fillId="0" borderId="0" xfId="99" applyNumberFormat="1" applyFont="1" applyFill="1" applyProtection="1">
      <alignment/>
      <protection/>
    </xf>
    <xf numFmtId="168" fontId="4" fillId="0" borderId="0" xfId="99" applyNumberFormat="1" applyFont="1" applyFill="1" applyAlignment="1" applyProtection="1">
      <alignment horizontal="fill"/>
      <protection/>
    </xf>
    <xf numFmtId="165" fontId="5" fillId="0" borderId="0" xfId="99" applyNumberFormat="1" applyFont="1" applyFill="1" applyProtection="1">
      <alignment/>
      <protection/>
    </xf>
    <xf numFmtId="164" fontId="5" fillId="0" borderId="0" xfId="99" applyNumberFormat="1" applyFont="1" applyFill="1" applyProtection="1">
      <alignment/>
      <protection/>
    </xf>
    <xf numFmtId="3" fontId="5" fillId="0" borderId="0" xfId="99" applyNumberFormat="1" applyFont="1" applyFill="1" applyProtection="1">
      <alignment/>
      <protection/>
    </xf>
    <xf numFmtId="3" fontId="4" fillId="0" borderId="0" xfId="99" applyNumberFormat="1" applyFont="1" applyFill="1" applyProtection="1">
      <alignment/>
      <protection/>
    </xf>
    <xf numFmtId="41" fontId="23" fillId="0" borderId="0" xfId="44" applyNumberFormat="1" applyFont="1" applyFill="1" applyBorder="1" applyAlignment="1">
      <alignment horizontal="right" vertical="center"/>
    </xf>
    <xf numFmtId="0" fontId="4" fillId="0" borderId="0" xfId="99" applyFont="1" applyFill="1" applyAlignment="1">
      <alignment vertical="center"/>
      <protection/>
    </xf>
    <xf numFmtId="0" fontId="62" fillId="0" borderId="0" xfId="99" applyFont="1" applyFill="1">
      <alignment/>
      <protection/>
    </xf>
    <xf numFmtId="164" fontId="62" fillId="0" borderId="0" xfId="99" applyNumberFormat="1" applyFont="1" applyFill="1">
      <alignment/>
      <protection/>
    </xf>
    <xf numFmtId="3" fontId="62" fillId="0" borderId="0" xfId="99" applyNumberFormat="1" applyFont="1" applyFill="1">
      <alignment/>
      <protection/>
    </xf>
    <xf numFmtId="0" fontId="15" fillId="0" borderId="0" xfId="99" applyFont="1" applyFill="1">
      <alignment/>
      <protection/>
    </xf>
    <xf numFmtId="0" fontId="16" fillId="0" borderId="0" xfId="99" applyFont="1" applyFill="1">
      <alignment/>
      <protection/>
    </xf>
    <xf numFmtId="6" fontId="16" fillId="0" borderId="0" xfId="99" applyNumberFormat="1" applyFont="1" applyFill="1">
      <alignment/>
      <protection/>
    </xf>
    <xf numFmtId="166" fontId="4" fillId="0" borderId="0" xfId="42" applyNumberFormat="1" applyFont="1" applyFill="1" applyAlignment="1" applyProtection="1">
      <alignment/>
      <protection/>
    </xf>
    <xf numFmtId="169" fontId="4" fillId="0" borderId="0" xfId="99" applyNumberFormat="1" applyFont="1" applyFill="1" applyProtection="1">
      <alignment/>
      <protection/>
    </xf>
    <xf numFmtId="166" fontId="4" fillId="0" borderId="0" xfId="42" applyNumberFormat="1" applyFont="1" applyFill="1" applyAlignment="1" applyProtection="1">
      <alignment horizontal="right"/>
      <protection/>
    </xf>
    <xf numFmtId="166" fontId="4" fillId="0" borderId="0" xfId="42" applyNumberFormat="1" applyFont="1" applyFill="1" applyAlignment="1">
      <alignment/>
    </xf>
    <xf numFmtId="166" fontId="4" fillId="0" borderId="0" xfId="42" applyNumberFormat="1" applyFont="1" applyFill="1" applyAlignment="1">
      <alignment horizontal="right"/>
    </xf>
    <xf numFmtId="166" fontId="5" fillId="0" borderId="0" xfId="42" applyNumberFormat="1" applyFont="1" applyFill="1" applyAlignment="1">
      <alignment/>
    </xf>
    <xf numFmtId="166" fontId="14" fillId="0" borderId="0" xfId="42" applyNumberFormat="1" applyFont="1" applyFill="1" applyAlignment="1">
      <alignment horizontal="right"/>
    </xf>
    <xf numFmtId="166" fontId="4" fillId="0" borderId="0" xfId="99" applyNumberFormat="1" applyFont="1" applyFill="1">
      <alignment/>
      <protection/>
    </xf>
    <xf numFmtId="43" fontId="4" fillId="0" borderId="0" xfId="42" applyNumberFormat="1" applyFont="1" applyFill="1" applyAlignment="1">
      <alignment horizontal="right"/>
    </xf>
    <xf numFmtId="166" fontId="4" fillId="0" borderId="0" xfId="42" applyNumberFormat="1" applyFont="1" applyFill="1" applyAlignment="1" applyProtection="1">
      <alignment horizontal="right"/>
      <protection locked="0"/>
    </xf>
    <xf numFmtId="168" fontId="4" fillId="0" borderId="0" xfId="99" applyNumberFormat="1" applyFont="1" applyFill="1" applyProtection="1">
      <alignment/>
      <protection/>
    </xf>
    <xf numFmtId="164" fontId="5" fillId="0" borderId="0" xfId="99" applyNumberFormat="1" applyFont="1" applyFill="1">
      <alignment/>
      <protection/>
    </xf>
    <xf numFmtId="0" fontId="5" fillId="0" borderId="0" xfId="99" applyFont="1" applyFill="1" applyAlignment="1" applyProtection="1" quotePrefix="1">
      <alignment horizontal="left"/>
      <protection/>
    </xf>
    <xf numFmtId="37" fontId="5" fillId="0" borderId="0" xfId="99" applyNumberFormat="1" applyFont="1" applyFill="1" applyAlignment="1" applyProtection="1">
      <alignment horizontal="center"/>
      <protection/>
    </xf>
    <xf numFmtId="2" fontId="4" fillId="0" borderId="0" xfId="99" applyNumberFormat="1" applyFont="1" applyFill="1">
      <alignment/>
      <protection/>
    </xf>
    <xf numFmtId="43" fontId="4" fillId="0" borderId="0" xfId="99" applyNumberFormat="1" applyFont="1" applyFill="1" applyAlignment="1">
      <alignment horizontal="right"/>
      <protection/>
    </xf>
    <xf numFmtId="43" fontId="4" fillId="0" borderId="0" xfId="42" applyFont="1" applyFill="1" applyAlignment="1">
      <alignment/>
    </xf>
    <xf numFmtId="164" fontId="13" fillId="0" borderId="0" xfId="99" applyNumberFormat="1" applyFont="1" applyFill="1">
      <alignment/>
      <protection/>
    </xf>
    <xf numFmtId="3" fontId="13" fillId="0" borderId="0" xfId="99" applyNumberFormat="1" applyFont="1" applyFill="1" applyProtection="1">
      <alignment/>
      <protection/>
    </xf>
    <xf numFmtId="0" fontId="4" fillId="0" borderId="0" xfId="99" applyFont="1" applyFill="1" applyAlignment="1">
      <alignment horizontal="right" wrapText="1"/>
      <protection/>
    </xf>
    <xf numFmtId="37" fontId="4" fillId="0" borderId="0" xfId="99" applyNumberFormat="1" applyFont="1" applyFill="1" applyProtection="1">
      <alignment/>
      <protection locked="0"/>
    </xf>
    <xf numFmtId="37" fontId="4" fillId="0" borderId="0" xfId="99" applyNumberFormat="1" applyFont="1" applyFill="1" applyProtection="1">
      <alignment/>
      <protection/>
    </xf>
    <xf numFmtId="170" fontId="4" fillId="0" borderId="0" xfId="42" applyNumberFormat="1" applyFont="1" applyFill="1" applyAlignment="1" applyProtection="1">
      <alignment horizontal="fill"/>
      <protection/>
    </xf>
    <xf numFmtId="3" fontId="5" fillId="0" borderId="0" xfId="99" applyNumberFormat="1" applyFont="1" applyFill="1" applyAlignment="1" applyProtection="1">
      <alignment horizontal="left"/>
      <protection/>
    </xf>
    <xf numFmtId="39" fontId="5" fillId="0" borderId="0" xfId="99" applyNumberFormat="1" applyFont="1" applyFill="1" applyProtection="1">
      <alignment/>
      <protection/>
    </xf>
    <xf numFmtId="0" fontId="13" fillId="0" borderId="0" xfId="99" applyFont="1" applyFill="1">
      <alignment/>
      <protection/>
    </xf>
    <xf numFmtId="1" fontId="4" fillId="0" borderId="0" xfId="99" applyNumberFormat="1" applyFont="1" applyFill="1" applyProtection="1">
      <alignment/>
      <protection/>
    </xf>
    <xf numFmtId="0" fontId="4" fillId="0" borderId="0" xfId="99" applyFont="1" applyFill="1" applyBorder="1" applyAlignment="1" applyProtection="1">
      <alignment horizontal="left"/>
      <protection/>
    </xf>
    <xf numFmtId="0" fontId="4" fillId="0" borderId="0" xfId="99" applyFont="1" applyFill="1" applyBorder="1">
      <alignment/>
      <protection/>
    </xf>
    <xf numFmtId="1" fontId="4" fillId="0" borderId="0" xfId="99" applyNumberFormat="1" applyFont="1" applyFill="1">
      <alignment/>
      <protection/>
    </xf>
    <xf numFmtId="1" fontId="4" fillId="0" borderId="0" xfId="99" applyNumberFormat="1" applyFont="1" applyFill="1" applyAlignment="1" applyProtection="1">
      <alignment horizontal="right"/>
      <protection/>
    </xf>
    <xf numFmtId="1" fontId="4" fillId="0" borderId="0" xfId="99" applyNumberFormat="1" applyFont="1" applyFill="1" applyAlignment="1">
      <alignment horizontal="right"/>
      <protection/>
    </xf>
    <xf numFmtId="164" fontId="13" fillId="0" borderId="0" xfId="99" applyNumberFormat="1" applyFont="1" applyFill="1" applyAlignment="1" applyProtection="1">
      <alignment horizontal="left"/>
      <protection/>
    </xf>
    <xf numFmtId="166" fontId="4" fillId="0" borderId="0" xfId="42" applyNumberFormat="1" applyFont="1" applyFill="1" applyAlignment="1" applyProtection="1">
      <alignment horizontal="center"/>
      <protection locked="0"/>
    </xf>
    <xf numFmtId="166" fontId="4" fillId="0" borderId="0" xfId="42" applyNumberFormat="1" applyFont="1" applyFill="1" applyAlignment="1" applyProtection="1">
      <alignment horizontal="fill"/>
      <protection/>
    </xf>
    <xf numFmtId="166" fontId="4" fillId="0" borderId="0" xfId="42" applyNumberFormat="1" applyFont="1" applyFill="1" applyAlignment="1" applyProtection="1">
      <alignment horizontal="center"/>
      <protection/>
    </xf>
    <xf numFmtId="0" fontId="4" fillId="0" borderId="0" xfId="99" applyFont="1" applyFill="1" applyAlignment="1" applyProtection="1">
      <alignment horizontal="left" wrapText="1"/>
      <protection/>
    </xf>
    <xf numFmtId="0" fontId="4" fillId="34" borderId="0" xfId="99" applyFont="1" applyFill="1">
      <alignment/>
      <protection/>
    </xf>
    <xf numFmtId="43" fontId="4" fillId="0" borderId="0" xfId="99" applyNumberFormat="1" applyFont="1" applyFill="1" applyAlignment="1" applyProtection="1">
      <alignment horizontal="fill"/>
      <protection/>
    </xf>
    <xf numFmtId="0" fontId="63" fillId="0" borderId="0" xfId="99" applyFont="1" applyAlignment="1">
      <alignment horizontal="justify"/>
      <protection/>
    </xf>
    <xf numFmtId="0" fontId="4" fillId="36" borderId="0" xfId="99" applyFont="1" applyFill="1" applyProtection="1">
      <alignment/>
      <protection/>
    </xf>
    <xf numFmtId="0" fontId="4" fillId="36" borderId="0" xfId="99" applyFont="1" applyFill="1">
      <alignment/>
      <protection/>
    </xf>
    <xf numFmtId="0" fontId="4" fillId="36" borderId="0" xfId="99" applyFont="1" applyFill="1" applyProtection="1">
      <alignment/>
      <protection locked="0"/>
    </xf>
    <xf numFmtId="2" fontId="4" fillId="36" borderId="0" xfId="99" applyNumberFormat="1" applyFont="1" applyFill="1" applyAlignment="1" applyProtection="1">
      <alignment horizontal="center"/>
      <protection locked="0"/>
    </xf>
    <xf numFmtId="2" fontId="4" fillId="36" borderId="0" xfId="99" applyNumberFormat="1" applyFont="1" applyFill="1" applyAlignment="1">
      <alignment horizontal="center"/>
      <protection/>
    </xf>
    <xf numFmtId="2" fontId="4" fillId="0" borderId="0" xfId="99" applyNumberFormat="1" applyFont="1" applyFill="1" applyAlignment="1" applyProtection="1">
      <alignment horizontal="center"/>
      <protection locked="0"/>
    </xf>
    <xf numFmtId="2" fontId="4" fillId="0" borderId="0" xfId="99" applyNumberFormat="1" applyFont="1" applyFill="1" applyAlignment="1" applyProtection="1">
      <alignment horizontal="fill"/>
      <protection/>
    </xf>
    <xf numFmtId="0" fontId="4" fillId="0" borderId="0" xfId="99" applyFont="1" applyFill="1" applyAlignment="1">
      <alignment horizontal="right"/>
      <protection/>
    </xf>
    <xf numFmtId="0" fontId="4" fillId="36" borderId="0" xfId="99" applyFont="1" applyFill="1" applyAlignment="1" applyProtection="1">
      <alignment horizontal="fill"/>
      <protection/>
    </xf>
    <xf numFmtId="164" fontId="4" fillId="36" borderId="0" xfId="99" applyNumberFormat="1" applyFont="1" applyFill="1" applyAlignment="1" applyProtection="1">
      <alignment horizontal="fill"/>
      <protection/>
    </xf>
    <xf numFmtId="3" fontId="4" fillId="36" borderId="0" xfId="99" applyNumberFormat="1" applyFont="1" applyFill="1" applyAlignment="1" applyProtection="1">
      <alignment horizontal="fill"/>
      <protection/>
    </xf>
    <xf numFmtId="164" fontId="4" fillId="36" borderId="0" xfId="99" applyNumberFormat="1" applyFont="1" applyFill="1">
      <alignment/>
      <protection/>
    </xf>
    <xf numFmtId="3" fontId="4" fillId="36" borderId="0" xfId="99" applyNumberFormat="1" applyFont="1" applyFill="1">
      <alignment/>
      <protection/>
    </xf>
    <xf numFmtId="3" fontId="13" fillId="0" borderId="0" xfId="99" applyNumberFormat="1" applyFont="1" applyFill="1" applyAlignment="1" applyProtection="1">
      <alignment horizontal="left"/>
      <protection/>
    </xf>
    <xf numFmtId="0" fontId="4" fillId="0" borderId="0" xfId="99" applyFont="1" applyFill="1" applyBorder="1" applyProtection="1">
      <alignment/>
      <protection locked="0"/>
    </xf>
    <xf numFmtId="0" fontId="10" fillId="34" borderId="0" xfId="99" applyFont="1" applyFill="1" applyBorder="1" applyAlignment="1">
      <alignment/>
      <protection/>
    </xf>
    <xf numFmtId="0" fontId="5" fillId="0" borderId="0" xfId="99" applyFont="1" applyFill="1" applyAlignment="1">
      <alignment horizontal="right"/>
      <protection/>
    </xf>
    <xf numFmtId="0" fontId="4" fillId="34" borderId="0" xfId="99" applyFont="1" applyFill="1" applyBorder="1">
      <alignment/>
      <protection/>
    </xf>
    <xf numFmtId="3" fontId="4" fillId="0" borderId="0" xfId="99" applyNumberFormat="1" applyFont="1" applyFill="1" applyAlignment="1" applyProtection="1">
      <alignment horizontal="right"/>
      <protection/>
    </xf>
    <xf numFmtId="0" fontId="4" fillId="35" borderId="0" xfId="99" applyFont="1" applyFill="1">
      <alignment/>
      <protection/>
    </xf>
    <xf numFmtId="41" fontId="4" fillId="0" borderId="0" xfId="99" applyNumberFormat="1" applyFont="1" applyFill="1">
      <alignment/>
      <protection/>
    </xf>
    <xf numFmtId="37" fontId="5" fillId="0" borderId="0" xfId="99" applyNumberFormat="1" applyFont="1" applyFill="1" applyProtection="1">
      <alignment/>
      <protection/>
    </xf>
    <xf numFmtId="4" fontId="4" fillId="0" borderId="0" xfId="99" applyNumberFormat="1" applyFont="1" applyFill="1">
      <alignment/>
      <protection/>
    </xf>
    <xf numFmtId="2" fontId="4" fillId="0" borderId="0" xfId="99" applyNumberFormat="1" applyFont="1" applyFill="1" applyAlignment="1" applyProtection="1">
      <alignment horizontal="right"/>
      <protection/>
    </xf>
    <xf numFmtId="22" fontId="4" fillId="0" borderId="0" xfId="99" applyNumberFormat="1" applyFont="1" applyFill="1">
      <alignment/>
      <protection/>
    </xf>
    <xf numFmtId="172" fontId="4" fillId="0" borderId="0" xfId="44" applyNumberFormat="1" applyFont="1" applyFill="1" applyAlignment="1">
      <alignment horizontal="right"/>
    </xf>
    <xf numFmtId="1" fontId="4" fillId="0" borderId="0" xfId="44" applyNumberFormat="1" applyFont="1" applyFill="1" applyAlignment="1">
      <alignment horizontal="right"/>
    </xf>
    <xf numFmtId="172" fontId="4" fillId="0" borderId="0" xfId="44" applyNumberFormat="1" applyFont="1" applyFill="1" applyAlignment="1" applyProtection="1">
      <alignment horizontal="right"/>
      <protection locked="0"/>
    </xf>
    <xf numFmtId="37" fontId="4" fillId="0" borderId="0" xfId="44" applyNumberFormat="1" applyFont="1" applyFill="1" applyAlignment="1" applyProtection="1">
      <alignment horizontal="right"/>
      <protection locked="0"/>
    </xf>
    <xf numFmtId="167" fontId="4" fillId="0" borderId="0" xfId="44" applyNumberFormat="1" applyFont="1" applyFill="1" applyAlignment="1" applyProtection="1">
      <alignment horizontal="right"/>
      <protection locked="0"/>
    </xf>
    <xf numFmtId="0" fontId="5" fillId="0" borderId="0" xfId="0" applyFont="1" applyFill="1" applyAlignment="1">
      <alignment horizontal="left"/>
    </xf>
    <xf numFmtId="0" fontId="5" fillId="0" borderId="0" xfId="99" applyFont="1" applyFill="1" applyAlignment="1">
      <alignment horizontal="left"/>
      <protection/>
    </xf>
    <xf numFmtId="3" fontId="4" fillId="0" borderId="0" xfId="99" applyNumberFormat="1" applyFont="1" applyFill="1" applyAlignment="1" applyProtection="1">
      <alignment horizontal="left"/>
      <protection/>
    </xf>
    <xf numFmtId="0" fontId="64" fillId="0" borderId="0" xfId="0" applyFont="1" applyFill="1" applyAlignment="1">
      <alignment/>
    </xf>
    <xf numFmtId="39" fontId="4" fillId="0" borderId="0" xfId="44" applyNumberFormat="1" applyFont="1" applyFill="1" applyAlignment="1">
      <alignment horizontal="center"/>
    </xf>
    <xf numFmtId="37" fontId="5" fillId="0" borderId="0" xfId="99" applyNumberFormat="1" applyFont="1" applyFill="1" applyAlignment="1" applyProtection="1">
      <alignment horizontal="center"/>
      <protection/>
    </xf>
    <xf numFmtId="0" fontId="5" fillId="0" borderId="0" xfId="99" applyFont="1" applyFill="1" applyAlignment="1">
      <alignment horizontal="right"/>
      <protection/>
    </xf>
    <xf numFmtId="164" fontId="4" fillId="0" borderId="0" xfId="98" applyNumberFormat="1" applyFont="1" applyFill="1" applyAlignment="1">
      <alignment horizontal="center"/>
      <protection/>
    </xf>
    <xf numFmtId="43" fontId="4" fillId="0" borderId="0" xfId="98" applyNumberFormat="1" applyFont="1" applyFill="1">
      <alignment/>
      <protection/>
    </xf>
    <xf numFmtId="41" fontId="4" fillId="0" borderId="0" xfId="98" applyNumberFormat="1" applyFont="1" applyFill="1">
      <alignment/>
      <protection/>
    </xf>
    <xf numFmtId="3" fontId="4" fillId="0" borderId="0" xfId="98" applyNumberFormat="1" applyFont="1" applyFill="1" applyAlignment="1">
      <alignment horizontal="center"/>
      <protection/>
    </xf>
    <xf numFmtId="0" fontId="9" fillId="0" borderId="0" xfId="98" applyFont="1" applyFill="1" applyAlignment="1">
      <alignment horizontal="center"/>
      <protection/>
    </xf>
    <xf numFmtId="0" fontId="10" fillId="34" borderId="0" xfId="98" applyFont="1" applyFill="1" applyBorder="1" applyAlignment="1">
      <alignment horizontal="center"/>
      <protection/>
    </xf>
    <xf numFmtId="0" fontId="10" fillId="0" borderId="0" xfId="98" applyFont="1" applyFill="1" applyAlignment="1">
      <alignment horizontal="center"/>
      <protection/>
    </xf>
    <xf numFmtId="0" fontId="4" fillId="34" borderId="0" xfId="98" applyFont="1" applyFill="1" applyBorder="1" applyAlignment="1">
      <alignment horizontal="center"/>
      <protection/>
    </xf>
    <xf numFmtId="165" fontId="4" fillId="0" borderId="0" xfId="99" applyNumberFormat="1" applyFont="1" applyFill="1" applyAlignment="1" applyProtection="1">
      <alignment horizontal="right"/>
      <protection/>
    </xf>
    <xf numFmtId="164" fontId="4" fillId="0" borderId="0" xfId="99" applyNumberFormat="1" applyFont="1" applyFill="1" applyAlignment="1" applyProtection="1">
      <alignment horizontal="right"/>
      <protection/>
    </xf>
    <xf numFmtId="37" fontId="4" fillId="0" borderId="0" xfId="99" applyNumberFormat="1" applyFont="1" applyFill="1" applyAlignment="1">
      <alignment horizontal="right"/>
      <protection/>
    </xf>
    <xf numFmtId="37" fontId="4" fillId="0" borderId="0" xfId="99" applyNumberFormat="1" applyFont="1" applyFill="1">
      <alignment/>
      <protection/>
    </xf>
    <xf numFmtId="43" fontId="4" fillId="0" borderId="0" xfId="44" applyNumberFormat="1" applyFont="1" applyFill="1" applyAlignment="1" applyProtection="1">
      <alignment/>
      <protection/>
    </xf>
    <xf numFmtId="43" fontId="4" fillId="0" borderId="0" xfId="44" applyNumberFormat="1" applyFont="1" applyFill="1" applyAlignment="1">
      <alignment/>
    </xf>
    <xf numFmtId="43" fontId="4" fillId="0" borderId="0" xfId="99" applyNumberFormat="1" applyFont="1" applyFill="1" applyAlignment="1">
      <alignment/>
      <protection/>
    </xf>
    <xf numFmtId="0" fontId="4" fillId="0" borderId="0" xfId="99" applyFont="1" applyFill="1" applyAlignment="1">
      <alignment/>
      <protection/>
    </xf>
    <xf numFmtId="4" fontId="4" fillId="0" borderId="0" xfId="99" applyNumberFormat="1" applyFont="1" applyFill="1" applyAlignment="1" applyProtection="1">
      <alignment/>
      <protection/>
    </xf>
    <xf numFmtId="166" fontId="4" fillId="0" borderId="0" xfId="44" applyNumberFormat="1" applyFont="1" applyFill="1" applyAlignment="1" applyProtection="1">
      <alignment horizontal="fill"/>
      <protection/>
    </xf>
    <xf numFmtId="39" fontId="4" fillId="0" borderId="0" xfId="44" applyNumberFormat="1" applyFont="1" applyFill="1" applyAlignment="1">
      <alignment horizontal="right"/>
    </xf>
    <xf numFmtId="40" fontId="4" fillId="0" borderId="0" xfId="44" applyNumberFormat="1" applyFont="1" applyFill="1" applyAlignment="1" applyProtection="1">
      <alignment horizontal="right"/>
      <protection locked="0"/>
    </xf>
    <xf numFmtId="40" fontId="4" fillId="0" borderId="0" xfId="44" applyNumberFormat="1" applyFont="1" applyFill="1" applyAlignment="1">
      <alignment horizontal="right"/>
    </xf>
    <xf numFmtId="0" fontId="4" fillId="0" borderId="0" xfId="99" applyFont="1" applyFill="1" applyBorder="1" applyAlignment="1">
      <alignment horizontal="center"/>
      <protection/>
    </xf>
    <xf numFmtId="38" fontId="4" fillId="0" borderId="0" xfId="99" applyNumberFormat="1" applyFont="1" applyFill="1" applyBorder="1">
      <alignment/>
      <protection/>
    </xf>
    <xf numFmtId="10" fontId="4" fillId="0" borderId="0" xfId="111" applyNumberFormat="1" applyFont="1" applyFill="1" applyBorder="1" applyAlignment="1">
      <alignment/>
    </xf>
    <xf numFmtId="38" fontId="5" fillId="0" borderId="0" xfId="99" applyNumberFormat="1" applyFont="1" applyFill="1" applyBorder="1">
      <alignment/>
      <protection/>
    </xf>
    <xf numFmtId="10" fontId="5" fillId="0" borderId="0" xfId="99" applyNumberFormat="1" applyFont="1" applyFill="1" applyBorder="1">
      <alignment/>
      <protection/>
    </xf>
    <xf numFmtId="0" fontId="4" fillId="0" borderId="0" xfId="99" applyFont="1" applyFill="1" applyAlignment="1">
      <alignment horizontal="left"/>
      <protection/>
    </xf>
    <xf numFmtId="38" fontId="4" fillId="0" borderId="0" xfId="99" applyNumberFormat="1" applyFont="1" applyFill="1">
      <alignment/>
      <protection/>
    </xf>
    <xf numFmtId="0" fontId="10" fillId="34" borderId="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horizontal="right"/>
    </xf>
    <xf numFmtId="0" fontId="21" fillId="34" borderId="0" xfId="0" applyFont="1" applyFill="1" applyBorder="1" applyAlignment="1">
      <alignment/>
    </xf>
    <xf numFmtId="0" fontId="4" fillId="34" borderId="0" xfId="0" applyFont="1" applyFill="1" applyBorder="1" applyAlignment="1">
      <alignment/>
    </xf>
    <xf numFmtId="0" fontId="0" fillId="0" borderId="0" xfId="0" applyFill="1" applyAlignment="1">
      <alignment/>
    </xf>
    <xf numFmtId="0" fontId="4" fillId="33" borderId="0" xfId="98" applyFont="1" applyFill="1" applyAlignment="1">
      <alignment horizontal="left" wrapText="1"/>
      <protection/>
    </xf>
    <xf numFmtId="37" fontId="5" fillId="0" borderId="0" xfId="98" applyNumberFormat="1" applyFont="1" applyFill="1" applyAlignment="1" applyProtection="1">
      <alignment horizontal="center"/>
      <protection/>
    </xf>
    <xf numFmtId="0" fontId="4" fillId="0" borderId="0" xfId="98" applyFont="1" applyFill="1" applyAlignment="1">
      <alignment horizontal="left" vertical="center" wrapText="1"/>
      <protection/>
    </xf>
    <xf numFmtId="39" fontId="5" fillId="0" borderId="0" xfId="98" applyNumberFormat="1" applyFont="1" applyFill="1" applyAlignment="1" applyProtection="1">
      <alignment horizontal="center"/>
      <protection/>
    </xf>
    <xf numFmtId="0" fontId="11" fillId="0" borderId="0" xfId="98" applyFont="1" applyFill="1" applyAlignment="1">
      <alignment horizontal="left"/>
      <protection/>
    </xf>
    <xf numFmtId="0" fontId="25" fillId="0" borderId="0" xfId="98" applyFont="1" applyFill="1" applyAlignment="1">
      <alignment horizontal="center"/>
      <protection/>
    </xf>
    <xf numFmtId="0" fontId="7" fillId="0" borderId="0" xfId="98" applyFont="1" applyFill="1" applyAlignment="1">
      <alignment horizontal="center"/>
      <protection/>
    </xf>
    <xf numFmtId="0" fontId="8" fillId="0" borderId="0" xfId="98" applyFont="1" applyFill="1" applyAlignment="1">
      <alignment horizontal="center"/>
      <protection/>
    </xf>
    <xf numFmtId="0" fontId="5" fillId="0" borderId="0" xfId="98" applyFont="1" applyFill="1" applyAlignment="1">
      <alignment horizontal="center"/>
      <protection/>
    </xf>
    <xf numFmtId="0" fontId="5" fillId="0" borderId="0" xfId="98" applyFont="1" applyFill="1" applyAlignment="1">
      <alignment horizontal="right"/>
      <protection/>
    </xf>
    <xf numFmtId="165" fontId="5" fillId="0" borderId="0" xfId="98" applyNumberFormat="1" applyFont="1" applyFill="1" applyAlignment="1" applyProtection="1">
      <alignment horizontal="center"/>
      <protection/>
    </xf>
    <xf numFmtId="0" fontId="4" fillId="37" borderId="0" xfId="98" applyFont="1" applyFill="1" applyAlignment="1">
      <alignment horizontal="left" wrapText="1"/>
      <protection/>
    </xf>
    <xf numFmtId="168" fontId="5" fillId="0" borderId="0" xfId="98" applyNumberFormat="1" applyFont="1" applyFill="1" applyAlignment="1" applyProtection="1">
      <alignment horizontal="center"/>
      <protection/>
    </xf>
    <xf numFmtId="0" fontId="7" fillId="0" borderId="0" xfId="99" applyFont="1" applyFill="1" applyAlignment="1">
      <alignment horizontal="center"/>
      <protection/>
    </xf>
    <xf numFmtId="0" fontId="8" fillId="0" borderId="0" xfId="99" applyFont="1" applyFill="1" applyAlignment="1">
      <alignment horizontal="center"/>
      <protection/>
    </xf>
    <xf numFmtId="0" fontId="5" fillId="0" borderId="0" xfId="0" applyFont="1" applyFill="1" applyBorder="1" applyAlignment="1">
      <alignment horizontal="right"/>
    </xf>
    <xf numFmtId="0" fontId="25" fillId="0" borderId="0" xfId="99" applyFont="1" applyFill="1" applyAlignment="1">
      <alignment horizontal="center"/>
      <protection/>
    </xf>
    <xf numFmtId="165" fontId="5" fillId="0" borderId="0" xfId="99" applyNumberFormat="1" applyFont="1" applyFill="1" applyAlignment="1" applyProtection="1">
      <alignment horizontal="center"/>
      <protection/>
    </xf>
    <xf numFmtId="0" fontId="4" fillId="33" borderId="0" xfId="99" applyFont="1" applyFill="1" applyAlignment="1">
      <alignment horizontal="left" wrapText="1"/>
      <protection/>
    </xf>
    <xf numFmtId="39" fontId="5" fillId="0" borderId="0" xfId="99" applyNumberFormat="1" applyFont="1" applyFill="1" applyAlignment="1" applyProtection="1">
      <alignment horizontal="center"/>
      <protection/>
    </xf>
    <xf numFmtId="37" fontId="5" fillId="0" borderId="0" xfId="99" applyNumberFormat="1" applyFont="1" applyFill="1" applyAlignment="1" applyProtection="1">
      <alignment horizontal="center"/>
      <protection/>
    </xf>
    <xf numFmtId="0" fontId="4" fillId="0" borderId="0" xfId="99" applyFont="1" applyFill="1" applyAlignment="1">
      <alignment horizontal="left" vertical="center" wrapText="1"/>
      <protection/>
    </xf>
    <xf numFmtId="0" fontId="5" fillId="0" borderId="0" xfId="99" applyFont="1" applyFill="1" applyAlignment="1">
      <alignment horizontal="center"/>
      <protection/>
    </xf>
    <xf numFmtId="0" fontId="4" fillId="37" borderId="0" xfId="99" applyFont="1" applyFill="1" applyAlignment="1">
      <alignment horizontal="left" wrapText="1"/>
      <protection/>
    </xf>
    <xf numFmtId="168" fontId="5" fillId="0" borderId="0" xfId="99" applyNumberFormat="1" applyFont="1" applyFill="1" applyAlignment="1" applyProtection="1">
      <alignment horizontal="center"/>
      <protection/>
    </xf>
    <xf numFmtId="0" fontId="4" fillId="0" borderId="0" xfId="99" applyFont="1" applyFill="1" applyBorder="1" applyAlignment="1">
      <alignment horizontal="center" wrapText="1"/>
      <protection/>
    </xf>
    <xf numFmtId="0" fontId="5" fillId="0" borderId="0" xfId="99" applyFont="1" applyFill="1" applyAlignment="1">
      <alignment horizontal="right"/>
      <protection/>
    </xf>
  </cellXfs>
  <cellStyles count="10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2" xfId="45"/>
    <cellStyle name="Comma 10 3" xfId="46"/>
    <cellStyle name="Comma 11" xfId="47"/>
    <cellStyle name="Comma 11 2" xfId="48"/>
    <cellStyle name="Comma 11 3" xfId="49"/>
    <cellStyle name="Comma 12" xfId="50"/>
    <cellStyle name="Comma 12 2" xfId="51"/>
    <cellStyle name="Comma 12 3" xfId="52"/>
    <cellStyle name="Comma 13 2" xfId="53"/>
    <cellStyle name="Comma 13 3" xfId="54"/>
    <cellStyle name="Comma 17" xfId="55"/>
    <cellStyle name="Comma 17 2" xfId="56"/>
    <cellStyle name="Comma 17 3" xfId="57"/>
    <cellStyle name="Comma 18" xfId="58"/>
    <cellStyle name="Comma 18 2" xfId="59"/>
    <cellStyle name="Comma 18 3" xfId="60"/>
    <cellStyle name="Comma 2" xfId="61"/>
    <cellStyle name="Comma 23" xfId="62"/>
    <cellStyle name="Comma 23 2" xfId="63"/>
    <cellStyle name="Comma 23 3" xfId="64"/>
    <cellStyle name="Comma 3 2" xfId="65"/>
    <cellStyle name="Comma 3 3" xfId="66"/>
    <cellStyle name="Comma 4" xfId="67"/>
    <cellStyle name="Comma 4 2" xfId="68"/>
    <cellStyle name="Comma 4 3" xfId="69"/>
    <cellStyle name="Comma 5 2" xfId="70"/>
    <cellStyle name="Comma 5 3" xfId="71"/>
    <cellStyle name="Comma 6" xfId="72"/>
    <cellStyle name="Comma 6 2" xfId="73"/>
    <cellStyle name="Comma 6 3" xfId="74"/>
    <cellStyle name="Comma 7" xfId="75"/>
    <cellStyle name="Comma 7 2" xfId="76"/>
    <cellStyle name="Comma 7 3" xfId="77"/>
    <cellStyle name="Comma 8" xfId="78"/>
    <cellStyle name="Comma 8 2" xfId="79"/>
    <cellStyle name="Comma 8 3" xfId="80"/>
    <cellStyle name="Comma 9" xfId="81"/>
    <cellStyle name="Comma 9 2" xfId="82"/>
    <cellStyle name="Comma 9 3" xfId="83"/>
    <cellStyle name="Currency" xfId="84"/>
    <cellStyle name="Currency [0]" xfId="85"/>
    <cellStyle name="Currency 2" xfId="86"/>
    <cellStyle name="Currency 2 2" xfId="87"/>
    <cellStyle name="Explanatory Text" xfId="88"/>
    <cellStyle name="Good" xfId="89"/>
    <cellStyle name="Heading 1" xfId="90"/>
    <cellStyle name="Heading 2" xfId="91"/>
    <cellStyle name="Heading 3" xfId="92"/>
    <cellStyle name="Heading 4" xfId="93"/>
    <cellStyle name="Hyperlink 2" xfId="94"/>
    <cellStyle name="Input" xfId="95"/>
    <cellStyle name="Linked Cell" xfId="96"/>
    <cellStyle name="Neutral" xfId="97"/>
    <cellStyle name="Normal 2" xfId="98"/>
    <cellStyle name="Normal 2 2" xfId="99"/>
    <cellStyle name="Normal 2 2 2" xfId="100"/>
    <cellStyle name="Normal 2 3" xfId="101"/>
    <cellStyle name="Normal 2 4" xfId="102"/>
    <cellStyle name="Normal 3" xfId="103"/>
    <cellStyle name="Normal 3 2" xfId="104"/>
    <cellStyle name="Normal 4" xfId="105"/>
    <cellStyle name="Normal 5" xfId="106"/>
    <cellStyle name="Normal 5 2" xfId="107"/>
    <cellStyle name="Normal 6" xfId="108"/>
    <cellStyle name="Note" xfId="109"/>
    <cellStyle name="Output" xfId="110"/>
    <cellStyle name="Percent" xfId="111"/>
    <cellStyle name="Percent 2" xfId="112"/>
    <cellStyle name="Percent 3" xfId="113"/>
    <cellStyle name="Title" xfId="114"/>
    <cellStyle name="Total" xfId="115"/>
    <cellStyle name="Warning Text"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ransitionEvaluation="1" transitionEntry="1">
    <tabColor theme="3" tint="0.39998000860214233"/>
  </sheetPr>
  <dimension ref="A2:IT133"/>
  <sheetViews>
    <sheetView showGridLines="0" tabSelected="1" view="pageBreakPreview" zoomScaleNormal="75" zoomScaleSheetLayoutView="100" zoomScalePageLayoutView="0" workbookViewId="0" topLeftCell="A1">
      <selection activeCell="A1" sqref="A1"/>
    </sheetView>
  </sheetViews>
  <sheetFormatPr defaultColWidth="9.625" defaultRowHeight="14.25"/>
  <cols>
    <col min="1" max="1" width="4.625" style="1" customWidth="1"/>
    <col min="2" max="2" width="1.875" style="1" customWidth="1"/>
    <col min="3" max="3" width="30.625" style="1" customWidth="1"/>
    <col min="4" max="4" width="28.625" style="1" customWidth="1"/>
    <col min="5" max="5" width="8.125" style="1" customWidth="1"/>
    <col min="6" max="6" width="7.50390625" style="1" customWidth="1"/>
    <col min="7" max="7" width="14.875" style="2" customWidth="1"/>
    <col min="8" max="8" width="14.125" style="3" bestFit="1" customWidth="1"/>
    <col min="9" max="9" width="6.625" style="1" customWidth="1"/>
    <col min="10" max="10" width="13.25390625" style="2" customWidth="1"/>
    <col min="11" max="11" width="17.00390625" style="3" customWidth="1"/>
    <col min="12" max="12" width="10.50390625" style="1" bestFit="1" customWidth="1"/>
    <col min="13" max="14" width="9.625" style="1" customWidth="1"/>
    <col min="15" max="15" width="10.50390625" style="1" bestFit="1" customWidth="1"/>
    <col min="16" max="16384" width="9.625" style="1" customWidth="1"/>
  </cols>
  <sheetData>
    <row r="2" ht="12">
      <c r="K2" s="4" t="s">
        <v>0</v>
      </c>
    </row>
    <row r="3" ht="12">
      <c r="K3" s="5" t="s">
        <v>252</v>
      </c>
    </row>
    <row r="5" spans="1:11" s="23" customFormat="1" ht="45">
      <c r="A5" s="314" t="s">
        <v>1</v>
      </c>
      <c r="B5" s="314"/>
      <c r="C5" s="314"/>
      <c r="D5" s="314"/>
      <c r="E5" s="314"/>
      <c r="F5" s="314"/>
      <c r="G5" s="314"/>
      <c r="H5" s="314"/>
      <c r="I5" s="314"/>
      <c r="J5" s="314"/>
      <c r="K5" s="314"/>
    </row>
    <row r="6" spans="7:11" s="23" customFormat="1" ht="12">
      <c r="G6" s="274"/>
      <c r="H6" s="277"/>
      <c r="J6" s="274"/>
      <c r="K6" s="277"/>
    </row>
    <row r="7" spans="7:11" s="23" customFormat="1" ht="12">
      <c r="G7" s="274"/>
      <c r="H7" s="277"/>
      <c r="J7" s="274"/>
      <c r="K7" s="277"/>
    </row>
    <row r="8" spans="1:11" s="278" customFormat="1" ht="33">
      <c r="A8" s="315" t="s">
        <v>266</v>
      </c>
      <c r="B8" s="315"/>
      <c r="C8" s="315"/>
      <c r="D8" s="315"/>
      <c r="E8" s="315"/>
      <c r="F8" s="315"/>
      <c r="G8" s="315"/>
      <c r="H8" s="315"/>
      <c r="I8" s="315"/>
      <c r="J8" s="315"/>
      <c r="K8" s="315"/>
    </row>
    <row r="9" spans="1:11" s="278" customFormat="1" ht="33">
      <c r="A9" s="315" t="s">
        <v>267</v>
      </c>
      <c r="B9" s="315"/>
      <c r="C9" s="315"/>
      <c r="D9" s="315"/>
      <c r="E9" s="315"/>
      <c r="F9" s="315"/>
      <c r="G9" s="315"/>
      <c r="H9" s="315"/>
      <c r="I9" s="315"/>
      <c r="J9" s="315"/>
      <c r="K9" s="315"/>
    </row>
    <row r="10" spans="7:11" s="23" customFormat="1" ht="12">
      <c r="G10" s="274"/>
      <c r="H10" s="277"/>
      <c r="J10" s="274"/>
      <c r="K10" s="277"/>
    </row>
    <row r="11" spans="7:11" s="23" customFormat="1" ht="12">
      <c r="G11" s="274"/>
      <c r="H11" s="277"/>
      <c r="J11" s="274"/>
      <c r="K11" s="277"/>
    </row>
    <row r="12" spans="7:11" s="23" customFormat="1" ht="12">
      <c r="G12" s="274"/>
      <c r="H12" s="277"/>
      <c r="J12" s="274"/>
      <c r="K12" s="277"/>
    </row>
    <row r="13" spans="7:11" s="23" customFormat="1" ht="12">
      <c r="G13" s="274"/>
      <c r="H13" s="277"/>
      <c r="J13" s="274"/>
      <c r="K13" s="277"/>
    </row>
    <row r="14" spans="7:11" s="23" customFormat="1" ht="12">
      <c r="G14" s="274"/>
      <c r="H14" s="277"/>
      <c r="J14" s="274"/>
      <c r="K14" s="277"/>
    </row>
    <row r="15" spans="7:11" s="23" customFormat="1" ht="12">
      <c r="G15" s="274"/>
      <c r="H15" s="277"/>
      <c r="J15" s="274"/>
      <c r="K15" s="277"/>
    </row>
    <row r="16" spans="1:11" s="23" customFormat="1" ht="60.75">
      <c r="A16" s="313" t="s">
        <v>265</v>
      </c>
      <c r="B16" s="313"/>
      <c r="C16" s="313"/>
      <c r="D16" s="313"/>
      <c r="E16" s="313"/>
      <c r="F16" s="313"/>
      <c r="G16" s="313"/>
      <c r="H16" s="313"/>
      <c r="I16" s="313"/>
      <c r="J16" s="313"/>
      <c r="K16" s="313"/>
    </row>
    <row r="17" spans="7:11" s="23" customFormat="1" ht="12">
      <c r="G17" s="274"/>
      <c r="H17" s="277"/>
      <c r="J17" s="274"/>
      <c r="K17" s="277"/>
    </row>
    <row r="18" spans="7:11" s="23" customFormat="1" ht="12">
      <c r="G18" s="274"/>
      <c r="H18" s="277"/>
      <c r="J18" s="274"/>
      <c r="K18" s="277"/>
    </row>
    <row r="19" spans="7:11" s="23" customFormat="1" ht="12">
      <c r="G19" s="274"/>
      <c r="H19" s="277"/>
      <c r="J19" s="274"/>
      <c r="K19" s="277"/>
    </row>
    <row r="20" spans="1:11" s="23" customFormat="1" ht="12">
      <c r="A20" s="316"/>
      <c r="B20" s="316"/>
      <c r="C20" s="316"/>
      <c r="D20" s="279"/>
      <c r="E20" s="280"/>
      <c r="F20" s="280"/>
      <c r="G20" s="280"/>
      <c r="H20" s="280"/>
      <c r="I20" s="280"/>
      <c r="J20" s="280"/>
      <c r="K20" s="280"/>
    </row>
    <row r="21" spans="3:11" s="23" customFormat="1" ht="12">
      <c r="C21" s="133"/>
      <c r="D21" s="281"/>
      <c r="G21" s="274"/>
      <c r="H21" s="277"/>
      <c r="J21" s="274"/>
      <c r="K21" s="277"/>
    </row>
    <row r="22" spans="3:4" ht="12">
      <c r="C22" s="130"/>
      <c r="D22" s="88"/>
    </row>
    <row r="23" spans="3:4" ht="12">
      <c r="C23" s="130"/>
      <c r="D23" s="88"/>
    </row>
    <row r="31" ht="12">
      <c r="C31" s="1" t="s">
        <v>2</v>
      </c>
    </row>
    <row r="36" spans="1:11" ht="27">
      <c r="A36" s="312" t="s">
        <v>264</v>
      </c>
      <c r="B36" s="312"/>
      <c r="C36" s="312"/>
      <c r="D36" s="312"/>
      <c r="E36" s="312"/>
      <c r="F36" s="312"/>
      <c r="G36" s="312"/>
      <c r="H36" s="312"/>
      <c r="I36" s="312"/>
      <c r="J36" s="312"/>
      <c r="K36" s="312"/>
    </row>
    <row r="39" spans="1:11" ht="12">
      <c r="A39" s="8"/>
      <c r="C39" s="9"/>
      <c r="E39" s="8"/>
      <c r="F39" s="10"/>
      <c r="G39" s="11"/>
      <c r="H39" s="12"/>
      <c r="I39" s="10"/>
      <c r="J39" s="11"/>
      <c r="K39" s="12"/>
    </row>
    <row r="40" spans="1:11" ht="12">
      <c r="A40" s="13"/>
      <c r="G40" s="14"/>
      <c r="K40" s="15" t="s">
        <v>3</v>
      </c>
    </row>
    <row r="41" spans="1:11" ht="12">
      <c r="A41" s="311" t="s">
        <v>4</v>
      </c>
      <c r="B41" s="311"/>
      <c r="C41" s="311"/>
      <c r="D41" s="311"/>
      <c r="E41" s="311"/>
      <c r="F41" s="311"/>
      <c r="G41" s="311"/>
      <c r="H41" s="311"/>
      <c r="I41" s="311"/>
      <c r="J41" s="311"/>
      <c r="K41" s="311"/>
    </row>
    <row r="42" spans="1:11" ht="12">
      <c r="A42" s="16" t="s">
        <v>5</v>
      </c>
      <c r="G42" s="14"/>
      <c r="I42" s="17"/>
      <c r="J42" s="14"/>
      <c r="K42" s="18" t="str">
        <f>$K$3</f>
        <v>Date: October 1, 2012</v>
      </c>
    </row>
    <row r="43" spans="1:11" ht="12">
      <c r="A43" s="19" t="s">
        <v>6</v>
      </c>
      <c r="B43" s="19" t="s">
        <v>6</v>
      </c>
      <c r="C43" s="19" t="s">
        <v>6</v>
      </c>
      <c r="D43" s="19" t="s">
        <v>6</v>
      </c>
      <c r="E43" s="19" t="s">
        <v>6</v>
      </c>
      <c r="F43" s="19" t="s">
        <v>6</v>
      </c>
      <c r="G43" s="20" t="s">
        <v>6</v>
      </c>
      <c r="H43" s="21" t="s">
        <v>6</v>
      </c>
      <c r="I43" s="19" t="s">
        <v>6</v>
      </c>
      <c r="J43" s="20" t="s">
        <v>6</v>
      </c>
      <c r="K43" s="21" t="s">
        <v>6</v>
      </c>
    </row>
    <row r="44" spans="1:11" ht="12">
      <c r="A44" s="22" t="s">
        <v>7</v>
      </c>
      <c r="C44" s="9" t="s">
        <v>8</v>
      </c>
      <c r="E44" s="22" t="s">
        <v>7</v>
      </c>
      <c r="F44" s="23"/>
      <c r="G44" s="24"/>
      <c r="H44" s="25" t="s">
        <v>9</v>
      </c>
      <c r="I44" s="23"/>
      <c r="J44" s="24"/>
      <c r="K44" s="25" t="s">
        <v>250</v>
      </c>
    </row>
    <row r="45" spans="1:11" ht="12">
      <c r="A45" s="22" t="s">
        <v>10</v>
      </c>
      <c r="C45" s="26" t="s">
        <v>11</v>
      </c>
      <c r="E45" s="22" t="s">
        <v>10</v>
      </c>
      <c r="F45" s="23"/>
      <c r="G45" s="24" t="s">
        <v>12</v>
      </c>
      <c r="H45" s="25" t="s">
        <v>13</v>
      </c>
      <c r="I45" s="23"/>
      <c r="J45" s="24" t="s">
        <v>12</v>
      </c>
      <c r="K45" s="25" t="s">
        <v>14</v>
      </c>
    </row>
    <row r="46" spans="1:11" ht="12">
      <c r="A46" s="19" t="s">
        <v>6</v>
      </c>
      <c r="B46" s="19" t="s">
        <v>6</v>
      </c>
      <c r="C46" s="19" t="s">
        <v>6</v>
      </c>
      <c r="D46" s="19" t="s">
        <v>6</v>
      </c>
      <c r="E46" s="19" t="s">
        <v>6</v>
      </c>
      <c r="F46" s="19" t="s">
        <v>6</v>
      </c>
      <c r="G46" s="20" t="s">
        <v>6</v>
      </c>
      <c r="H46" s="21" t="s">
        <v>6</v>
      </c>
      <c r="I46" s="19" t="s">
        <v>6</v>
      </c>
      <c r="J46" s="20" t="s">
        <v>6</v>
      </c>
      <c r="K46" s="21" t="s">
        <v>6</v>
      </c>
    </row>
    <row r="47" spans="1:12" ht="12">
      <c r="A47" s="8">
        <v>1</v>
      </c>
      <c r="C47" s="9" t="s">
        <v>15</v>
      </c>
      <c r="D47" s="27" t="s">
        <v>16</v>
      </c>
      <c r="E47" s="8">
        <v>1</v>
      </c>
      <c r="G47" s="90">
        <f>System!G89+UCB!G89+UCCS!G89+Denver!G89+AMC!G89</f>
        <v>4280.57</v>
      </c>
      <c r="H47" s="90">
        <f>System!H89+UCB!H89+UCCS!H89+Denver!H89+AMC!H89</f>
        <v>483796678.66999996</v>
      </c>
      <c r="I47" s="90">
        <f>System!I89+UCB!I89+UCCS!I89+Denver!I89+AMC!I89</f>
        <v>0</v>
      </c>
      <c r="J47" s="90">
        <f>System!J89+UCB!J89+UCCS!J89+Denver!J89+AMC!J89</f>
        <v>4358.533749545531</v>
      </c>
      <c r="K47" s="90">
        <f>System!K89+UCB!K89+UCCS!K89+Denver!K89+AMC!K89</f>
        <v>498235700</v>
      </c>
      <c r="L47" s="275"/>
    </row>
    <row r="48" spans="1:12" ht="12">
      <c r="A48" s="8">
        <v>2</v>
      </c>
      <c r="C48" s="9" t="s">
        <v>17</v>
      </c>
      <c r="D48" s="27" t="s">
        <v>18</v>
      </c>
      <c r="E48" s="8">
        <v>2</v>
      </c>
      <c r="G48" s="90">
        <f>System!G90+UCB!G90+UCCS!G90+Denver!G90+AMC!G90</f>
        <v>66.69</v>
      </c>
      <c r="H48" s="90">
        <f>System!H90+UCB!H90+UCCS!H90+Denver!H90+AMC!H90</f>
        <v>11022398.02</v>
      </c>
      <c r="I48" s="90">
        <f>System!I90+UCB!I90+UCCS!I90+Denver!I90+AMC!I90</f>
        <v>0</v>
      </c>
      <c r="J48" s="90">
        <f>System!J90+UCB!J90+UCCS!J90+Denver!J90+AMC!J90</f>
        <v>63.71</v>
      </c>
      <c r="K48" s="90">
        <f>System!K90+UCB!K90+UCCS!K90+Denver!K90+AMC!K90</f>
        <v>10576247</v>
      </c>
      <c r="L48" s="275"/>
    </row>
    <row r="49" spans="1:12" ht="12">
      <c r="A49" s="8">
        <v>3</v>
      </c>
      <c r="C49" s="9" t="s">
        <v>19</v>
      </c>
      <c r="D49" s="27" t="s">
        <v>20</v>
      </c>
      <c r="E49" s="8">
        <v>3</v>
      </c>
      <c r="G49" s="90">
        <f>System!G91+UCB!G91+UCCS!G91+Denver!G91+AMC!G91</f>
        <v>5.74</v>
      </c>
      <c r="H49" s="90">
        <f>System!H91+UCB!H91+UCCS!H91+Denver!H91+AMC!H91</f>
        <v>499348</v>
      </c>
      <c r="I49" s="90">
        <f>System!I91+UCB!I91+UCCS!I91+Denver!I91+AMC!I91</f>
        <v>0</v>
      </c>
      <c r="J49" s="90">
        <f>System!J91+UCB!J91+UCCS!J91+Denver!J91+AMC!J91</f>
        <v>4.34196984061847</v>
      </c>
      <c r="K49" s="90">
        <f>System!K91+UCB!K91+UCCS!K91+Denver!K91+AMC!K91</f>
        <v>444034</v>
      </c>
      <c r="L49" s="275"/>
    </row>
    <row r="50" spans="1:12" ht="12">
      <c r="A50" s="8">
        <v>4</v>
      </c>
      <c r="C50" s="9" t="s">
        <v>21</v>
      </c>
      <c r="D50" s="27" t="s">
        <v>22</v>
      </c>
      <c r="E50" s="8">
        <v>4</v>
      </c>
      <c r="G50" s="90">
        <f>System!G92+UCB!G92+UCCS!G92+Denver!G92+AMC!G92</f>
        <v>952.8800000000001</v>
      </c>
      <c r="H50" s="90">
        <f>System!H92+UCB!H92+UCCS!H92+Denver!H92+AMC!H92</f>
        <v>123773704</v>
      </c>
      <c r="I50" s="90">
        <f>System!I92+UCB!I92+UCCS!I92+Denver!I92+AMC!I92</f>
        <v>0</v>
      </c>
      <c r="J50" s="90">
        <f>System!J92+UCB!J92+UCCS!J92+Denver!J92+AMC!J92</f>
        <v>958.9654324148876</v>
      </c>
      <c r="K50" s="90">
        <f>System!K92+UCB!K92+UCCS!K92+Denver!K92+AMC!K92</f>
        <v>127815930</v>
      </c>
      <c r="L50" s="275"/>
    </row>
    <row r="51" spans="1:12" ht="12">
      <c r="A51" s="8">
        <v>5</v>
      </c>
      <c r="C51" s="9" t="s">
        <v>23</v>
      </c>
      <c r="D51" s="27" t="s">
        <v>24</v>
      </c>
      <c r="E51" s="8">
        <v>5</v>
      </c>
      <c r="G51" s="90">
        <f>System!G93+UCB!G93+UCCS!G93+Denver!G93+AMC!G93</f>
        <v>388.88</v>
      </c>
      <c r="H51" s="90">
        <f>System!H93+UCB!H93+UCCS!H93+Denver!H93+AMC!H93</f>
        <v>38066023</v>
      </c>
      <c r="I51" s="90">
        <f>System!I93+UCB!I93+UCCS!I93+Denver!I93+AMC!I93</f>
        <v>0</v>
      </c>
      <c r="J51" s="90">
        <f>System!J93+UCB!J93+UCCS!J93+Denver!J93+AMC!J93</f>
        <v>412.302246197487</v>
      </c>
      <c r="K51" s="90">
        <f>System!K93+UCB!K93+UCCS!K93+Denver!K93+AMC!K93</f>
        <v>41099787</v>
      </c>
      <c r="L51" s="275"/>
    </row>
    <row r="52" spans="1:12" ht="12">
      <c r="A52" s="8">
        <v>6</v>
      </c>
      <c r="C52" s="9" t="s">
        <v>25</v>
      </c>
      <c r="D52" s="27" t="s">
        <v>26</v>
      </c>
      <c r="E52" s="8">
        <v>6</v>
      </c>
      <c r="G52" s="90">
        <f>System!G94+UCB!G94+UCCS!G94+Denver!G94+AMC!G94</f>
        <v>520.8</v>
      </c>
      <c r="H52" s="90">
        <f>System!H94+UCB!H94+UCCS!H94+Denver!H94+AMC!H94</f>
        <v>86077265</v>
      </c>
      <c r="I52" s="90">
        <f>System!I94+UCB!I94+UCCS!I94+Denver!I94+AMC!I94</f>
        <v>0</v>
      </c>
      <c r="J52" s="90">
        <f>System!J94+UCB!J94+UCCS!J94+Denver!J94+AMC!J94</f>
        <v>531.8947309343612</v>
      </c>
      <c r="K52" s="90">
        <f>System!K94+UCB!K94+UCCS!K94+Denver!K94+AMC!K94</f>
        <v>86957274</v>
      </c>
      <c r="L52" s="275"/>
    </row>
    <row r="53" spans="1:12" ht="12">
      <c r="A53" s="8">
        <v>7</v>
      </c>
      <c r="C53" s="9" t="s">
        <v>27</v>
      </c>
      <c r="D53" s="27" t="s">
        <v>28</v>
      </c>
      <c r="E53" s="8">
        <v>7</v>
      </c>
      <c r="G53" s="90">
        <f>System!G95+UCB!G95+UCCS!G95+Denver!G95+AMC!G95</f>
        <v>659.1</v>
      </c>
      <c r="H53" s="90">
        <f>System!H95+UCB!H95+UCCS!H95+Denver!H95+AMC!H95</f>
        <v>88829995</v>
      </c>
      <c r="I53" s="90">
        <f>System!I95+UCB!I95+UCCS!I95+Denver!I95+AMC!I95</f>
        <v>0</v>
      </c>
      <c r="J53" s="90">
        <f>System!J95+UCB!J95+UCCS!J95+Denver!J95+AMC!J95</f>
        <v>668.5647392011142</v>
      </c>
      <c r="K53" s="90">
        <f>System!K95+UCB!K95+UCCS!K95+Denver!K95+AMC!K95</f>
        <v>93967287</v>
      </c>
      <c r="L53" s="275"/>
    </row>
    <row r="54" spans="1:12" ht="12">
      <c r="A54" s="8">
        <v>8</v>
      </c>
      <c r="C54" s="9" t="s">
        <v>29</v>
      </c>
      <c r="D54" s="27" t="s">
        <v>30</v>
      </c>
      <c r="E54" s="8">
        <v>8</v>
      </c>
      <c r="G54" s="90">
        <f>System!G96+UCB!G96+UCCS!G96+Denver!G96+AMC!G96</f>
        <v>0</v>
      </c>
      <c r="H54" s="90">
        <f>System!H96+UCB!H96+UCCS!H96+Denver!H96+AMC!H96</f>
        <v>58670832.70999999</v>
      </c>
      <c r="I54" s="90">
        <f>System!I96+UCB!I96+UCCS!I96+Denver!I96+AMC!I96</f>
        <v>0</v>
      </c>
      <c r="J54" s="90">
        <f>System!J96+UCB!J96+UCCS!J96+Denver!J96+AMC!J96</f>
        <v>0</v>
      </c>
      <c r="K54" s="90">
        <f>System!K96+UCB!K96+UCCS!K96+Denver!K96+AMC!K96</f>
        <v>71688393</v>
      </c>
      <c r="L54" s="275"/>
    </row>
    <row r="55" spans="1:12" ht="12">
      <c r="A55" s="8">
        <v>9</v>
      </c>
      <c r="C55" s="9" t="s">
        <v>31</v>
      </c>
      <c r="D55" s="27" t="s">
        <v>32</v>
      </c>
      <c r="E55" s="8">
        <v>9</v>
      </c>
      <c r="G55" s="90">
        <f>System!G97+UCB!G97+UCCS!G97+Denver!G97+AMC!G97</f>
        <v>0</v>
      </c>
      <c r="H55" s="90">
        <f>System!H97+UCB!H97+UCCS!H97+Denver!H97+AMC!H97</f>
        <v>-13836</v>
      </c>
      <c r="I55" s="90">
        <f>System!I97+UCB!I97+UCCS!I97+Denver!I97+AMC!I97</f>
        <v>0</v>
      </c>
      <c r="J55" s="90">
        <f>System!J97+UCB!J97+UCCS!J97+Denver!J97+AMC!J97</f>
        <v>0</v>
      </c>
      <c r="K55" s="90">
        <f>System!K97+UCB!K97+UCCS!K97+Denver!K97+AMC!K97</f>
        <v>0</v>
      </c>
      <c r="L55" s="275"/>
    </row>
    <row r="56" spans="1:12" ht="12">
      <c r="A56" s="8">
        <v>10</v>
      </c>
      <c r="C56" s="9" t="s">
        <v>33</v>
      </c>
      <c r="D56" s="27" t="s">
        <v>34</v>
      </c>
      <c r="E56" s="8">
        <v>10</v>
      </c>
      <c r="G56" s="90">
        <f>System!G98+UCB!G98+UCCS!G98+Denver!G98+AMC!G98</f>
        <v>0</v>
      </c>
      <c r="H56" s="90">
        <f>System!H98+UCB!H98+UCCS!H98+Denver!H98+AMC!H98</f>
        <v>150473014.65</v>
      </c>
      <c r="I56" s="90">
        <f>System!I98+UCB!I98+UCCS!I98+Denver!I98+AMC!I98</f>
        <v>0</v>
      </c>
      <c r="J56" s="90">
        <f>System!J98+UCB!J98+UCCS!J98+Denver!J98+AMC!J98</f>
        <v>0</v>
      </c>
      <c r="K56" s="90">
        <f>System!K98+UCB!K98+UCCS!K98+Denver!K98+AMC!K98</f>
        <v>145422316</v>
      </c>
      <c r="L56" s="275"/>
    </row>
    <row r="57" spans="1:11" ht="12">
      <c r="A57" s="8"/>
      <c r="C57" s="9"/>
      <c r="D57" s="27"/>
      <c r="E57" s="8"/>
      <c r="F57" s="19" t="s">
        <v>6</v>
      </c>
      <c r="G57" s="19" t="s">
        <v>6</v>
      </c>
      <c r="H57" s="19" t="s">
        <v>6</v>
      </c>
      <c r="I57" s="19" t="s">
        <v>6</v>
      </c>
      <c r="J57" s="19" t="s">
        <v>6</v>
      </c>
      <c r="K57" s="19" t="s">
        <v>6</v>
      </c>
    </row>
    <row r="58" spans="1:11" ht="15" customHeight="1">
      <c r="A58" s="1">
        <v>11</v>
      </c>
      <c r="C58" s="9" t="s">
        <v>35</v>
      </c>
      <c r="E58" s="1">
        <v>11</v>
      </c>
      <c r="G58" s="90">
        <f>System!G100+UCB!G100+UCCS!G100+Denver!G100+AMC!G100</f>
        <v>6874.660000000001</v>
      </c>
      <c r="H58" s="90">
        <f>System!H100+UCB!H100+UCCS!H100+Denver!H100+AMC!H100</f>
        <v>1041195423.05</v>
      </c>
      <c r="I58" s="90">
        <f>System!I100+UCB!I100+UCCS!I100+Denver!I100+AMC!I100</f>
        <v>0</v>
      </c>
      <c r="J58" s="90">
        <f>System!J100+UCB!J100+UCCS!J100+Denver!J100+AMC!J100</f>
        <v>6998.312868133999</v>
      </c>
      <c r="K58" s="90">
        <f>System!K100+UCB!K100+UCCS!K100+Denver!K100+AMC!K100</f>
        <v>1076206968</v>
      </c>
    </row>
    <row r="59" spans="1:11" ht="12">
      <c r="A59" s="8"/>
      <c r="E59" s="8"/>
      <c r="F59" s="19" t="s">
        <v>6</v>
      </c>
      <c r="G59" s="19" t="s">
        <v>6</v>
      </c>
      <c r="H59" s="19" t="s">
        <v>6</v>
      </c>
      <c r="I59" s="19" t="s">
        <v>6</v>
      </c>
      <c r="J59" s="19" t="s">
        <v>6</v>
      </c>
      <c r="K59" s="19" t="s">
        <v>6</v>
      </c>
    </row>
    <row r="60" spans="1:11" ht="12">
      <c r="A60" s="8"/>
      <c r="E60" s="8"/>
      <c r="F60" s="19"/>
      <c r="G60" s="90">
        <f>System!G102+UCB!G102+UCCS!G102+Denver!G102+AMC!G102</f>
        <v>0</v>
      </c>
      <c r="H60" s="90">
        <f>System!H102+UCB!H102+UCCS!H102+Denver!H102+AMC!H102</f>
        <v>0</v>
      </c>
      <c r="I60" s="90">
        <f>System!I102+UCB!I102+UCCS!I102+Denver!I102+AMC!I102</f>
        <v>0</v>
      </c>
      <c r="J60" s="90">
        <f>System!J102+UCB!J102+UCCS!J102+Denver!J102+AMC!J102</f>
        <v>0</v>
      </c>
      <c r="K60" s="90">
        <f>System!K102+UCB!K102+UCCS!K102+Denver!K102+AMC!K102</f>
        <v>0</v>
      </c>
    </row>
    <row r="61" spans="1:11" ht="12">
      <c r="A61" s="1">
        <v>12</v>
      </c>
      <c r="C61" s="9" t="s">
        <v>36</v>
      </c>
      <c r="E61" s="1">
        <v>12</v>
      </c>
      <c r="G61" s="90">
        <f>System!G103+UCB!G103+UCCS!G103+Denver!G103+AMC!G103</f>
        <v>0</v>
      </c>
      <c r="H61" s="90">
        <f>System!H103+UCB!H103+UCCS!H103+Denver!H103+AMC!H103</f>
        <v>0</v>
      </c>
      <c r="I61" s="90">
        <f>System!I103+UCB!I103+UCCS!I103+Denver!I103+AMC!I103</f>
        <v>0</v>
      </c>
      <c r="J61" s="90">
        <f>System!J103+UCB!J103+UCCS!J103+Denver!J103+AMC!J103</f>
        <v>0</v>
      </c>
      <c r="K61" s="90">
        <f>System!K103+UCB!K103+UCCS!K103+Denver!K103+AMC!K103</f>
        <v>0</v>
      </c>
    </row>
    <row r="62" spans="1:15" ht="12">
      <c r="A62" s="8">
        <v>13</v>
      </c>
      <c r="C62" s="9" t="s">
        <v>37</v>
      </c>
      <c r="D62" s="27" t="s">
        <v>38</v>
      </c>
      <c r="E62" s="8">
        <v>13</v>
      </c>
      <c r="G62" s="90">
        <f>System!G104+UCB!G104+UCCS!G104+Denver!G104+AMC!G104</f>
        <v>0</v>
      </c>
      <c r="H62" s="90">
        <f>System!H104+UCB!H104+UCCS!H104+Denver!H104+AMC!H104</f>
        <v>10770547</v>
      </c>
      <c r="I62" s="90">
        <f>System!I104+UCB!I104+UCCS!I104+Denver!I104+AMC!I104</f>
        <v>0</v>
      </c>
      <c r="J62" s="90">
        <f>System!J104+UCB!J104+UCCS!J104+Denver!J104+AMC!J104</f>
        <v>0</v>
      </c>
      <c r="K62" s="90">
        <f>System!K104+UCB!K104+UCCS!K104+Denver!K104+AMC!K104</f>
        <v>10899476</v>
      </c>
      <c r="O62" s="1" t="s">
        <v>39</v>
      </c>
    </row>
    <row r="63" spans="1:11" ht="12">
      <c r="A63" s="8">
        <v>14</v>
      </c>
      <c r="C63" s="9" t="s">
        <v>40</v>
      </c>
      <c r="D63" s="27" t="s">
        <v>41</v>
      </c>
      <c r="E63" s="8">
        <v>14</v>
      </c>
      <c r="G63" s="90">
        <f>System!G105+UCB!G105+UCCS!G105+Denver!G105+AMC!G105</f>
        <v>0</v>
      </c>
      <c r="H63" s="90">
        <f>System!H105+UCB!H105+UCCS!H105+Denver!H105+AMC!H105</f>
        <v>95529759</v>
      </c>
      <c r="I63" s="90">
        <f>System!I105+UCB!I105+UCCS!I105+Denver!I105+AMC!I105</f>
        <v>0</v>
      </c>
      <c r="J63" s="90">
        <f>System!J105+UCB!J105+UCCS!J105+Denver!J105+AMC!J105</f>
        <v>0</v>
      </c>
      <c r="K63" s="90">
        <f>System!K105+UCB!K105+UCCS!K105+Denver!K105+AMC!K105</f>
        <v>90365444</v>
      </c>
    </row>
    <row r="64" spans="1:11" ht="12">
      <c r="A64" s="8">
        <v>15</v>
      </c>
      <c r="C64" s="9" t="s">
        <v>42</v>
      </c>
      <c r="D64" s="27"/>
      <c r="E64" s="8">
        <v>15</v>
      </c>
      <c r="G64" s="90">
        <f>System!G106+UCB!G106+UCCS!G106+Denver!G106+AMC!G106</f>
        <v>0</v>
      </c>
      <c r="H64" s="90">
        <f>System!H106+UCB!H106+UCCS!H106+Denver!H106+AMC!H106</f>
        <v>50245972.6</v>
      </c>
      <c r="I64" s="90">
        <f>System!I106+UCB!I106+UCCS!I106+Denver!I106+AMC!I106</f>
        <v>0</v>
      </c>
      <c r="J64" s="90">
        <f>System!J106+UCB!J106+UCCS!J106+Denver!J106+AMC!J106</f>
        <v>0</v>
      </c>
      <c r="K64" s="90">
        <f>System!K106+UCB!K106+UCCS!K106+Denver!K106+AMC!K106</f>
        <v>50805900</v>
      </c>
    </row>
    <row r="65" spans="1:12" ht="12">
      <c r="A65" s="8">
        <v>16</v>
      </c>
      <c r="C65" s="9" t="s">
        <v>43</v>
      </c>
      <c r="D65" s="27"/>
      <c r="E65" s="8">
        <v>16</v>
      </c>
      <c r="G65" s="90">
        <f>System!G107+UCB!G107+UCCS!G107+Denver!G107+AMC!G107</f>
        <v>0</v>
      </c>
      <c r="H65" s="90">
        <f>System!H107+UCB!H107+UCCS!H107+Denver!H107+AMC!H107</f>
        <v>246372509.87</v>
      </c>
      <c r="I65" s="90">
        <f>System!I107+UCB!I107+UCCS!I107+Denver!I107+AMC!I107</f>
        <v>0</v>
      </c>
      <c r="J65" s="90">
        <f>System!J107+UCB!J107+UCCS!J107+Denver!J107+AMC!J107</f>
        <v>0</v>
      </c>
      <c r="K65" s="90">
        <f>System!K107+UCB!K107+UCCS!K107+Denver!K107+AMC!K107</f>
        <v>255015094</v>
      </c>
      <c r="L65" s="276"/>
    </row>
    <row r="66" spans="1:254" ht="12">
      <c r="A66" s="27">
        <v>17</v>
      </c>
      <c r="B66" s="27"/>
      <c r="C66" s="31" t="s">
        <v>44</v>
      </c>
      <c r="D66" s="27"/>
      <c r="E66" s="27">
        <v>17</v>
      </c>
      <c r="F66" s="27"/>
      <c r="G66" s="90">
        <f>System!G108+UCB!G108+UCCS!G108+Denver!G108+AMC!G108</f>
        <v>0</v>
      </c>
      <c r="H66" s="90">
        <f>System!H108+UCB!H108+UCCS!H108+Denver!H108+AMC!H108</f>
        <v>296618482.46999997</v>
      </c>
      <c r="I66" s="90">
        <f>System!I108+UCB!I108+UCCS!I108+Denver!I108+AMC!I108</f>
        <v>0</v>
      </c>
      <c r="J66" s="90">
        <f>System!J108+UCB!J108+UCCS!J108+Denver!J108+AMC!J108</f>
        <v>0</v>
      </c>
      <c r="K66" s="90">
        <f>System!K108+UCB!K108+UCCS!K108+Denver!K108+AMC!K108</f>
        <v>305820994</v>
      </c>
      <c r="L66" s="27"/>
      <c r="M66" s="31"/>
      <c r="N66" s="27"/>
      <c r="O66" s="31"/>
      <c r="P66" s="27"/>
      <c r="Q66" s="31"/>
      <c r="R66" s="27"/>
      <c r="S66" s="31"/>
      <c r="T66" s="27"/>
      <c r="U66" s="31"/>
      <c r="V66" s="27"/>
      <c r="W66" s="31"/>
      <c r="X66" s="27"/>
      <c r="Y66" s="31"/>
      <c r="Z66" s="27"/>
      <c r="AA66" s="31"/>
      <c r="AB66" s="27"/>
      <c r="AC66" s="31"/>
      <c r="AD66" s="27"/>
      <c r="AE66" s="31"/>
      <c r="AF66" s="27"/>
      <c r="AG66" s="31"/>
      <c r="AH66" s="27"/>
      <c r="AI66" s="31"/>
      <c r="AJ66" s="27"/>
      <c r="AK66" s="31"/>
      <c r="AL66" s="27"/>
      <c r="AM66" s="31"/>
      <c r="AN66" s="27"/>
      <c r="AO66" s="31"/>
      <c r="AP66" s="27"/>
      <c r="AQ66" s="31"/>
      <c r="AR66" s="27"/>
      <c r="AS66" s="31"/>
      <c r="AT66" s="27"/>
      <c r="AU66" s="31"/>
      <c r="AV66" s="27"/>
      <c r="AW66" s="31"/>
      <c r="AX66" s="27"/>
      <c r="AY66" s="31"/>
      <c r="AZ66" s="27"/>
      <c r="BA66" s="31"/>
      <c r="BB66" s="27"/>
      <c r="BC66" s="31"/>
      <c r="BD66" s="27"/>
      <c r="BE66" s="31"/>
      <c r="BF66" s="27"/>
      <c r="BG66" s="31"/>
      <c r="BH66" s="27"/>
      <c r="BI66" s="31"/>
      <c r="BJ66" s="27"/>
      <c r="BK66" s="31"/>
      <c r="BL66" s="27"/>
      <c r="BM66" s="31"/>
      <c r="BN66" s="27"/>
      <c r="BO66" s="31"/>
      <c r="BP66" s="27"/>
      <c r="BQ66" s="31"/>
      <c r="BR66" s="27"/>
      <c r="BS66" s="31"/>
      <c r="BT66" s="27"/>
      <c r="BU66" s="31"/>
      <c r="BV66" s="27"/>
      <c r="BW66" s="31"/>
      <c r="BX66" s="27"/>
      <c r="BY66" s="31"/>
      <c r="BZ66" s="27"/>
      <c r="CA66" s="31"/>
      <c r="CB66" s="27"/>
      <c r="CC66" s="31"/>
      <c r="CD66" s="27"/>
      <c r="CE66" s="31"/>
      <c r="CF66" s="27"/>
      <c r="CG66" s="31"/>
      <c r="CH66" s="27"/>
      <c r="CI66" s="31"/>
      <c r="CJ66" s="27"/>
      <c r="CK66" s="31"/>
      <c r="CL66" s="27"/>
      <c r="CM66" s="31"/>
      <c r="CN66" s="27"/>
      <c r="CO66" s="31"/>
      <c r="CP66" s="27"/>
      <c r="CQ66" s="31"/>
      <c r="CR66" s="27"/>
      <c r="CS66" s="31"/>
      <c r="CT66" s="27"/>
      <c r="CU66" s="31"/>
      <c r="CV66" s="27"/>
      <c r="CW66" s="31"/>
      <c r="CX66" s="27"/>
      <c r="CY66" s="31"/>
      <c r="CZ66" s="27"/>
      <c r="DA66" s="31"/>
      <c r="DB66" s="27"/>
      <c r="DC66" s="31"/>
      <c r="DD66" s="27"/>
      <c r="DE66" s="31"/>
      <c r="DF66" s="27"/>
      <c r="DG66" s="31"/>
      <c r="DH66" s="27"/>
      <c r="DI66" s="31"/>
      <c r="DJ66" s="27"/>
      <c r="DK66" s="31"/>
      <c r="DL66" s="27"/>
      <c r="DM66" s="31"/>
      <c r="DN66" s="27"/>
      <c r="DO66" s="31"/>
      <c r="DP66" s="27"/>
      <c r="DQ66" s="31"/>
      <c r="DR66" s="27"/>
      <c r="DS66" s="31"/>
      <c r="DT66" s="27"/>
      <c r="DU66" s="31"/>
      <c r="DV66" s="27"/>
      <c r="DW66" s="31"/>
      <c r="DX66" s="27"/>
      <c r="DY66" s="31"/>
      <c r="DZ66" s="27"/>
      <c r="EA66" s="31"/>
      <c r="EB66" s="27"/>
      <c r="EC66" s="31"/>
      <c r="ED66" s="27"/>
      <c r="EE66" s="31"/>
      <c r="EF66" s="27"/>
      <c r="EG66" s="31"/>
      <c r="EH66" s="27"/>
      <c r="EI66" s="31"/>
      <c r="EJ66" s="27"/>
      <c r="EK66" s="31"/>
      <c r="EL66" s="27"/>
      <c r="EM66" s="31"/>
      <c r="EN66" s="27"/>
      <c r="EO66" s="31"/>
      <c r="EP66" s="27"/>
      <c r="EQ66" s="31"/>
      <c r="ER66" s="27"/>
      <c r="ES66" s="31"/>
      <c r="ET66" s="27"/>
      <c r="EU66" s="31"/>
      <c r="EV66" s="27"/>
      <c r="EW66" s="31"/>
      <c r="EX66" s="27"/>
      <c r="EY66" s="31"/>
      <c r="EZ66" s="27"/>
      <c r="FA66" s="31"/>
      <c r="FB66" s="27"/>
      <c r="FC66" s="31"/>
      <c r="FD66" s="27"/>
      <c r="FE66" s="31"/>
      <c r="FF66" s="27"/>
      <c r="FG66" s="31"/>
      <c r="FH66" s="27"/>
      <c r="FI66" s="31"/>
      <c r="FJ66" s="27"/>
      <c r="FK66" s="31"/>
      <c r="FL66" s="27"/>
      <c r="FM66" s="31"/>
      <c r="FN66" s="27"/>
      <c r="FO66" s="31"/>
      <c r="FP66" s="27"/>
      <c r="FQ66" s="31"/>
      <c r="FR66" s="27"/>
      <c r="FS66" s="31"/>
      <c r="FT66" s="27"/>
      <c r="FU66" s="31"/>
      <c r="FV66" s="27"/>
      <c r="FW66" s="31"/>
      <c r="FX66" s="27"/>
      <c r="FY66" s="31"/>
      <c r="FZ66" s="27"/>
      <c r="GA66" s="31"/>
      <c r="GB66" s="27"/>
      <c r="GC66" s="31"/>
      <c r="GD66" s="27"/>
      <c r="GE66" s="31"/>
      <c r="GF66" s="27"/>
      <c r="GG66" s="31"/>
      <c r="GH66" s="27"/>
      <c r="GI66" s="31"/>
      <c r="GJ66" s="27"/>
      <c r="GK66" s="31"/>
      <c r="GL66" s="27"/>
      <c r="GM66" s="31"/>
      <c r="GN66" s="27"/>
      <c r="GO66" s="31"/>
      <c r="GP66" s="27"/>
      <c r="GQ66" s="31"/>
      <c r="GR66" s="27"/>
      <c r="GS66" s="31"/>
      <c r="GT66" s="27"/>
      <c r="GU66" s="31"/>
      <c r="GV66" s="27"/>
      <c r="GW66" s="31"/>
      <c r="GX66" s="27"/>
      <c r="GY66" s="31"/>
      <c r="GZ66" s="27"/>
      <c r="HA66" s="31"/>
      <c r="HB66" s="27"/>
      <c r="HC66" s="31"/>
      <c r="HD66" s="27"/>
      <c r="HE66" s="31"/>
      <c r="HF66" s="27"/>
      <c r="HG66" s="31"/>
      <c r="HH66" s="27"/>
      <c r="HI66" s="31"/>
      <c r="HJ66" s="27"/>
      <c r="HK66" s="31"/>
      <c r="HL66" s="27"/>
      <c r="HM66" s="31"/>
      <c r="HN66" s="27"/>
      <c r="HO66" s="31"/>
      <c r="HP66" s="27"/>
      <c r="HQ66" s="31"/>
      <c r="HR66" s="27"/>
      <c r="HS66" s="31"/>
      <c r="HT66" s="27"/>
      <c r="HU66" s="31"/>
      <c r="HV66" s="27"/>
      <c r="HW66" s="31"/>
      <c r="HX66" s="27"/>
      <c r="HY66" s="31"/>
      <c r="HZ66" s="27"/>
      <c r="IA66" s="31"/>
      <c r="IB66" s="27"/>
      <c r="IC66" s="31"/>
      <c r="ID66" s="27"/>
      <c r="IE66" s="31"/>
      <c r="IF66" s="27"/>
      <c r="IG66" s="31"/>
      <c r="IH66" s="27"/>
      <c r="II66" s="31"/>
      <c r="IJ66" s="27"/>
      <c r="IK66" s="31"/>
      <c r="IL66" s="27"/>
      <c r="IM66" s="31"/>
      <c r="IN66" s="27"/>
      <c r="IO66" s="31"/>
      <c r="IP66" s="27"/>
      <c r="IQ66" s="31"/>
      <c r="IR66" s="27"/>
      <c r="IS66" s="31"/>
      <c r="IT66" s="27"/>
    </row>
    <row r="67" spans="1:11" ht="12">
      <c r="A67" s="8">
        <v>18</v>
      </c>
      <c r="C67" s="9" t="s">
        <v>45</v>
      </c>
      <c r="D67" s="27"/>
      <c r="E67" s="8">
        <v>18</v>
      </c>
      <c r="G67" s="90">
        <f>System!G109+UCB!G109+UCCS!G109+Denver!G109+AMC!G109</f>
        <v>0</v>
      </c>
      <c r="H67" s="90">
        <f>System!H109+UCB!H109+UCCS!H109+Denver!H109+AMC!H109</f>
        <v>109913871.42999999</v>
      </c>
      <c r="I67" s="90">
        <f>System!I109+UCB!I109+UCCS!I109+Denver!I109+AMC!I109</f>
        <v>0</v>
      </c>
      <c r="J67" s="90">
        <f>System!J109+UCB!J109+UCCS!J109+Denver!J109+AMC!J109</f>
        <v>0</v>
      </c>
      <c r="K67" s="90">
        <f>System!K109+UCB!K109+UCCS!K109+Denver!K109+AMC!K109</f>
        <v>113077636</v>
      </c>
    </row>
    <row r="68" spans="1:11" ht="12">
      <c r="A68" s="8">
        <v>19</v>
      </c>
      <c r="C68" s="9" t="s">
        <v>46</v>
      </c>
      <c r="D68" s="27"/>
      <c r="E68" s="8">
        <v>19</v>
      </c>
      <c r="G68" s="90">
        <f>System!G110+UCB!G110+UCCS!G110+Denver!G110+AMC!G110</f>
        <v>0</v>
      </c>
      <c r="H68" s="90">
        <f>System!H110+UCB!H110+UCCS!H110+Denver!H110+AMC!H110</f>
        <v>341817098.63</v>
      </c>
      <c r="I68" s="90">
        <f>System!I110+UCB!I110+UCCS!I110+Denver!I110+AMC!I110</f>
        <v>0</v>
      </c>
      <c r="J68" s="90">
        <f>System!J110+UCB!J110+UCCS!J110+Denver!J110+AMC!J110</f>
        <v>0</v>
      </c>
      <c r="K68" s="90">
        <f>System!K110+UCB!K110+UCCS!K110+Denver!K110+AMC!K110</f>
        <v>367535083</v>
      </c>
    </row>
    <row r="69" spans="1:11" ht="12">
      <c r="A69" s="8">
        <v>20</v>
      </c>
      <c r="C69" s="9" t="s">
        <v>47</v>
      </c>
      <c r="D69" s="27"/>
      <c r="E69" s="8">
        <v>20</v>
      </c>
      <c r="G69" s="90">
        <f>System!G111+UCB!G111+UCCS!G111+Denver!G111+AMC!G111</f>
        <v>0</v>
      </c>
      <c r="H69" s="90">
        <f>System!H111+UCB!H111+UCCS!H111+Denver!H111+AMC!H111</f>
        <v>748349452.53</v>
      </c>
      <c r="I69" s="90">
        <f>System!I111+UCB!I111+UCCS!I111+Denver!I111+AMC!I111</f>
        <v>0</v>
      </c>
      <c r="J69" s="90">
        <f>System!J111+UCB!J111+UCCS!J111+Denver!J111+AMC!J111</f>
        <v>0</v>
      </c>
      <c r="K69" s="90">
        <f>System!K111+UCB!K111+UCCS!K111+Denver!K111+AMC!K111</f>
        <v>786433713</v>
      </c>
    </row>
    <row r="70" spans="1:11" ht="12">
      <c r="A70" s="27">
        <v>21</v>
      </c>
      <c r="C70" s="9" t="s">
        <v>48</v>
      </c>
      <c r="D70" s="27"/>
      <c r="E70" s="8">
        <v>21</v>
      </c>
      <c r="G70" s="90">
        <f>System!G112+UCB!G112+UCCS!G112+Denver!G112+AMC!G112</f>
        <v>0</v>
      </c>
      <c r="H70" s="90">
        <f>System!H112+UCB!H112+UCCS!H112+Denver!H112+AMC!H112</f>
        <v>14364415</v>
      </c>
      <c r="I70" s="90">
        <f>System!I112+UCB!I112+UCCS!I112+Denver!I112+AMC!I112</f>
        <v>0</v>
      </c>
      <c r="J70" s="90">
        <f>System!J112+UCB!J112+UCCS!J112+Denver!J112+AMC!J112</f>
        <v>0</v>
      </c>
      <c r="K70" s="90">
        <f>System!K112+UCB!K112+UCCS!K112+Denver!K112+AMC!K112</f>
        <v>13923200</v>
      </c>
    </row>
    <row r="71" spans="1:11" ht="12">
      <c r="A71" s="27">
        <v>22</v>
      </c>
      <c r="C71" s="9" t="s">
        <v>49</v>
      </c>
      <c r="D71" s="27"/>
      <c r="E71" s="8">
        <v>22</v>
      </c>
      <c r="G71" s="90">
        <f>System!G113+UCB!G113+UCCS!G113+Denver!G113+AMC!G113</f>
        <v>0</v>
      </c>
      <c r="H71" s="90">
        <f>System!H113+UCB!H113+UCCS!H113+Denver!H113+AMC!H113</f>
        <v>0</v>
      </c>
      <c r="I71" s="90">
        <f>System!I113+UCB!I113+UCCS!I113+Denver!I113+AMC!I113</f>
        <v>0</v>
      </c>
      <c r="J71" s="90">
        <f>System!J113+UCB!J113+UCCS!J113+Denver!J113+AMC!J113</f>
        <v>0</v>
      </c>
      <c r="K71" s="90">
        <f>System!K113+UCB!K113+UCCS!K113+Denver!K113+AMC!K113</f>
        <v>0</v>
      </c>
    </row>
    <row r="72" spans="1:11" ht="12">
      <c r="A72" s="8">
        <v>23</v>
      </c>
      <c r="C72" s="32"/>
      <c r="E72" s="8">
        <v>23</v>
      </c>
      <c r="F72" s="19" t="s">
        <v>6</v>
      </c>
      <c r="G72" s="19" t="s">
        <v>6</v>
      </c>
      <c r="H72" s="19" t="s">
        <v>6</v>
      </c>
      <c r="I72" s="19" t="s">
        <v>6</v>
      </c>
      <c r="J72" s="19" t="s">
        <v>6</v>
      </c>
      <c r="K72" s="19" t="s">
        <v>6</v>
      </c>
    </row>
    <row r="73" spans="1:11" ht="12">
      <c r="A73" s="8">
        <v>24</v>
      </c>
      <c r="C73" s="32"/>
      <c r="D73" s="9"/>
      <c r="E73" s="8">
        <v>24</v>
      </c>
      <c r="G73" s="90">
        <f>System!G115+UCB!G115+UCCS!G115+Denver!G115+AMC!G115</f>
        <v>0</v>
      </c>
      <c r="H73" s="90">
        <f>System!H115+UCB!H115+UCCS!H115+Denver!H115+AMC!H115</f>
        <v>524956240</v>
      </c>
      <c r="I73" s="90">
        <f>System!I115+UCB!I115+UCCS!I115+Denver!I115+AMC!I115</f>
        <v>0</v>
      </c>
      <c r="J73" s="90">
        <f>System!J115+UCB!J115+UCCS!J115+Denver!J115+AMC!J115</f>
        <v>0</v>
      </c>
      <c r="K73" s="90">
        <f>System!K115+UCB!K115+UCCS!K115+Denver!K115+AMC!K115</f>
        <v>0</v>
      </c>
    </row>
    <row r="74" spans="1:11" ht="12">
      <c r="A74" s="8">
        <v>25</v>
      </c>
      <c r="C74" s="9" t="s">
        <v>50</v>
      </c>
      <c r="D74" s="27"/>
      <c r="E74" s="8">
        <v>25</v>
      </c>
      <c r="G74" s="90">
        <f>System!G116+UCB!G116+UCCS!G116+Denver!G116+AMC!G116</f>
        <v>0</v>
      </c>
      <c r="H74" s="90">
        <f>System!H116+UCB!H116+UCCS!H116+Denver!H116+AMC!H116</f>
        <v>182951796.02999997</v>
      </c>
      <c r="I74" s="90">
        <f>System!I116+UCB!I116+UCCS!I116+Denver!I116+AMC!I116</f>
        <v>0</v>
      </c>
      <c r="J74" s="90">
        <f>System!J116+UCB!J116+UCCS!J116+Denver!J116+AMC!J116</f>
        <v>0</v>
      </c>
      <c r="K74" s="90">
        <f>System!K116+UCB!K116+UCCS!K116+Denver!K116+AMC!K116</f>
        <v>185484611</v>
      </c>
    </row>
    <row r="75" spans="1:11" ht="12">
      <c r="A75" s="1">
        <v>26</v>
      </c>
      <c r="E75" s="1">
        <v>26</v>
      </c>
      <c r="F75" s="19" t="s">
        <v>6</v>
      </c>
      <c r="G75" s="19" t="s">
        <v>6</v>
      </c>
      <c r="H75" s="19" t="s">
        <v>6</v>
      </c>
      <c r="I75" s="19" t="s">
        <v>6</v>
      </c>
      <c r="J75" s="19" t="s">
        <v>6</v>
      </c>
      <c r="K75" s="19" t="s">
        <v>6</v>
      </c>
    </row>
    <row r="76" spans="1:11" ht="15" customHeight="1">
      <c r="A76" s="8">
        <v>27</v>
      </c>
      <c r="C76" s="9" t="s">
        <v>51</v>
      </c>
      <c r="E76" s="8">
        <v>27</v>
      </c>
      <c r="F76" s="17"/>
      <c r="G76" s="90">
        <f>System!G118+UCB!G118+UCCS!G118+Denver!G118+AMC!G118</f>
        <v>0</v>
      </c>
      <c r="H76" s="90">
        <f>System!H118+UCB!H118+UCCS!H118+Denver!H118+AMC!H118</f>
        <v>1041195422.56</v>
      </c>
      <c r="I76" s="90">
        <f>System!I118+UCB!I118+UCCS!I118+Denver!I118+AMC!I118</f>
        <v>0</v>
      </c>
      <c r="J76" s="90">
        <f>System!J118+UCB!J118+UCCS!J118+Denver!J118+AMC!J118</f>
        <v>0</v>
      </c>
      <c r="K76" s="90">
        <f>System!K118+UCB!K118+UCCS!K118+Denver!K118+AMC!K118</f>
        <v>1076206968</v>
      </c>
    </row>
    <row r="77" spans="6:15" ht="12">
      <c r="F77" s="19"/>
      <c r="G77" s="20"/>
      <c r="H77" s="21"/>
      <c r="I77" s="28"/>
      <c r="J77" s="20"/>
      <c r="K77" s="21"/>
      <c r="L77" s="276"/>
      <c r="M77" s="276"/>
      <c r="N77" s="276"/>
      <c r="O77" s="276"/>
    </row>
    <row r="78" spans="6:11" ht="12">
      <c r="F78" s="19"/>
      <c r="G78" s="20"/>
      <c r="H78" s="21"/>
      <c r="I78" s="28"/>
      <c r="J78" s="20"/>
      <c r="K78" s="21"/>
    </row>
    <row r="79" spans="1:11" ht="30.75" customHeight="1">
      <c r="A79" s="33"/>
      <c r="B79" s="33"/>
      <c r="C79" s="308" t="s">
        <v>52</v>
      </c>
      <c r="D79" s="308"/>
      <c r="E79" s="308"/>
      <c r="F79" s="308"/>
      <c r="G79" s="308"/>
      <c r="H79" s="308"/>
      <c r="I79" s="308"/>
      <c r="J79" s="308"/>
      <c r="K79" s="34"/>
    </row>
    <row r="80" spans="4:11" ht="12">
      <c r="D80" s="27"/>
      <c r="F80" s="19"/>
      <c r="G80" s="20"/>
      <c r="I80" s="28"/>
      <c r="J80" s="20"/>
      <c r="K80" s="21"/>
    </row>
    <row r="81" spans="3:11" ht="12">
      <c r="C81" s="1" t="s">
        <v>53</v>
      </c>
      <c r="D81" s="27"/>
      <c r="F81" s="19"/>
      <c r="G81" s="20"/>
      <c r="I81" s="28"/>
      <c r="J81" s="20"/>
      <c r="K81" s="21"/>
    </row>
    <row r="82" spans="1:11" ht="12">
      <c r="A82" s="8"/>
      <c r="C82" s="9"/>
      <c r="E82" s="8"/>
      <c r="F82" s="10"/>
      <c r="G82" s="11"/>
      <c r="H82" s="12"/>
      <c r="I82" s="10"/>
      <c r="J82" s="11"/>
      <c r="K82" s="12"/>
    </row>
    <row r="83" ht="12">
      <c r="E83" s="35"/>
    </row>
    <row r="84" ht="12">
      <c r="A84" s="36" t="s">
        <v>54</v>
      </c>
    </row>
    <row r="85" spans="1:11" ht="12">
      <c r="A85" s="16" t="e">
        <f>#REF!</f>
        <v>#REF!</v>
      </c>
      <c r="B85" s="36"/>
      <c r="C85" s="36"/>
      <c r="D85" s="36"/>
      <c r="E85" s="37"/>
      <c r="F85" s="36"/>
      <c r="G85" s="38"/>
      <c r="H85" s="39"/>
      <c r="I85" s="36"/>
      <c r="J85" s="38"/>
      <c r="K85" s="15" t="s">
        <v>55</v>
      </c>
    </row>
    <row r="86" spans="1:11" ht="12">
      <c r="A86" s="309" t="s">
        <v>56</v>
      </c>
      <c r="B86" s="309"/>
      <c r="C86" s="309"/>
      <c r="D86" s="309"/>
      <c r="E86" s="309"/>
      <c r="F86" s="309"/>
      <c r="G86" s="309"/>
      <c r="H86" s="309"/>
      <c r="I86" s="309"/>
      <c r="J86" s="309"/>
      <c r="K86" s="309"/>
    </row>
    <row r="87" spans="1:11" ht="12">
      <c r="A87" s="16" t="str">
        <f>$A$42</f>
        <v>NAME: </v>
      </c>
      <c r="H87" s="40"/>
      <c r="J87" s="14"/>
      <c r="K87" s="18" t="str">
        <f>$K$3</f>
        <v>Date: October 1, 2012</v>
      </c>
    </row>
    <row r="88" spans="1:11" ht="12">
      <c r="A88" s="19" t="s">
        <v>6</v>
      </c>
      <c r="B88" s="19" t="s">
        <v>6</v>
      </c>
      <c r="C88" s="19" t="s">
        <v>6</v>
      </c>
      <c r="D88" s="19" t="s">
        <v>6</v>
      </c>
      <c r="E88" s="19" t="s">
        <v>6</v>
      </c>
      <c r="F88" s="19" t="s">
        <v>6</v>
      </c>
      <c r="G88" s="20" t="s">
        <v>6</v>
      </c>
      <c r="H88" s="21" t="s">
        <v>6</v>
      </c>
      <c r="I88" s="19" t="s">
        <v>6</v>
      </c>
      <c r="J88" s="20" t="s">
        <v>6</v>
      </c>
      <c r="K88" s="21" t="s">
        <v>6</v>
      </c>
    </row>
    <row r="89" spans="1:11" ht="12">
      <c r="A89" s="22" t="s">
        <v>7</v>
      </c>
      <c r="E89" s="22" t="s">
        <v>7</v>
      </c>
      <c r="F89" s="23"/>
      <c r="G89" s="24"/>
      <c r="H89" s="25" t="s">
        <v>9</v>
      </c>
      <c r="I89" s="23"/>
      <c r="J89" s="24"/>
      <c r="K89" s="25" t="s">
        <v>250</v>
      </c>
    </row>
    <row r="90" spans="1:11" ht="12">
      <c r="A90" s="22" t="s">
        <v>10</v>
      </c>
      <c r="C90" s="26" t="s">
        <v>57</v>
      </c>
      <c r="E90" s="22" t="s">
        <v>10</v>
      </c>
      <c r="F90" s="23"/>
      <c r="G90" s="24"/>
      <c r="H90" s="25" t="s">
        <v>13</v>
      </c>
      <c r="I90" s="23"/>
      <c r="J90" s="24"/>
      <c r="K90" s="25" t="s">
        <v>14</v>
      </c>
    </row>
    <row r="91" spans="1:11" ht="12">
      <c r="A91" s="19" t="s">
        <v>6</v>
      </c>
      <c r="B91" s="19" t="s">
        <v>6</v>
      </c>
      <c r="C91" s="19" t="s">
        <v>6</v>
      </c>
      <c r="D91" s="19" t="s">
        <v>6</v>
      </c>
      <c r="E91" s="19" t="s">
        <v>6</v>
      </c>
      <c r="F91" s="19" t="s">
        <v>6</v>
      </c>
      <c r="G91" s="20" t="s">
        <v>6</v>
      </c>
      <c r="H91" s="21" t="s">
        <v>6</v>
      </c>
      <c r="I91" s="19" t="s">
        <v>6</v>
      </c>
      <c r="J91" s="20" t="s">
        <v>6</v>
      </c>
      <c r="K91" s="21" t="s">
        <v>6</v>
      </c>
    </row>
    <row r="92" spans="1:5" ht="12">
      <c r="A92" s="1">
        <v>1</v>
      </c>
      <c r="C92" s="1" t="s">
        <v>58</v>
      </c>
      <c r="E92" s="1">
        <v>1</v>
      </c>
    </row>
    <row r="93" spans="1:11" ht="33.75" customHeight="1">
      <c r="A93" s="41">
        <v>2</v>
      </c>
      <c r="C93" s="310" t="s">
        <v>75</v>
      </c>
      <c r="D93" s="310"/>
      <c r="E93" s="41">
        <v>2</v>
      </c>
      <c r="G93" s="91"/>
      <c r="H93" s="92">
        <f>H63</f>
        <v>95529759</v>
      </c>
      <c r="I93" s="92"/>
      <c r="J93" s="92"/>
      <c r="K93" s="92">
        <f>K63</f>
        <v>90365444</v>
      </c>
    </row>
    <row r="94" spans="1:11" ht="15.75" customHeight="1">
      <c r="A94" s="1">
        <v>3</v>
      </c>
      <c r="C94" s="1" t="s">
        <v>59</v>
      </c>
      <c r="E94" s="1">
        <v>3</v>
      </c>
      <c r="G94" s="91"/>
      <c r="H94" s="91">
        <v>0</v>
      </c>
      <c r="I94" s="91"/>
      <c r="J94" s="91"/>
      <c r="K94" s="91">
        <v>0</v>
      </c>
    </row>
    <row r="95" spans="1:11" ht="12">
      <c r="A95" s="1">
        <v>4</v>
      </c>
      <c r="C95" s="1" t="s">
        <v>60</v>
      </c>
      <c r="E95" s="1">
        <v>4</v>
      </c>
      <c r="G95" s="91"/>
      <c r="H95" s="91">
        <v>0</v>
      </c>
      <c r="I95" s="91"/>
      <c r="J95" s="91"/>
      <c r="K95" s="91">
        <v>0</v>
      </c>
    </row>
    <row r="96" spans="1:11" ht="12">
      <c r="A96" s="1">
        <v>5</v>
      </c>
      <c r="C96" s="1" t="s">
        <v>61</v>
      </c>
      <c r="E96" s="1">
        <v>5</v>
      </c>
      <c r="G96" s="91"/>
      <c r="H96" s="91">
        <v>0</v>
      </c>
      <c r="I96" s="91"/>
      <c r="J96" s="91"/>
      <c r="K96" s="91">
        <v>0</v>
      </c>
    </row>
    <row r="97" spans="1:11" ht="47.25" customHeight="1">
      <c r="A97" s="41">
        <v>6</v>
      </c>
      <c r="C97" s="310" t="s">
        <v>62</v>
      </c>
      <c r="D97" s="310"/>
      <c r="E97" s="41">
        <v>6</v>
      </c>
      <c r="G97" s="91"/>
      <c r="H97" s="92">
        <v>0</v>
      </c>
      <c r="I97" s="92"/>
      <c r="J97" s="92"/>
      <c r="K97" s="92">
        <v>0</v>
      </c>
    </row>
    <row r="98" spans="1:11" ht="12">
      <c r="A98" s="1">
        <v>7</v>
      </c>
      <c r="E98" s="1">
        <v>7</v>
      </c>
      <c r="G98" s="91"/>
      <c r="H98" s="91"/>
      <c r="I98" s="91"/>
      <c r="J98" s="91"/>
      <c r="K98" s="91"/>
    </row>
    <row r="99" spans="1:11" ht="12">
      <c r="A99" s="1">
        <v>8</v>
      </c>
      <c r="E99" s="1">
        <v>8</v>
      </c>
      <c r="G99" s="91"/>
      <c r="H99" s="91"/>
      <c r="I99" s="91"/>
      <c r="J99" s="91"/>
      <c r="K99" s="91"/>
    </row>
    <row r="100" spans="1:11" ht="12">
      <c r="A100" s="1">
        <v>9</v>
      </c>
      <c r="E100" s="1">
        <v>9</v>
      </c>
      <c r="G100" s="91"/>
      <c r="H100" s="91"/>
      <c r="I100" s="91"/>
      <c r="J100" s="91"/>
      <c r="K100" s="91"/>
    </row>
    <row r="101" spans="1:11" ht="12">
      <c r="A101" s="1">
        <v>10</v>
      </c>
      <c r="E101" s="1">
        <v>10</v>
      </c>
      <c r="G101" s="91"/>
      <c r="H101" s="91"/>
      <c r="I101" s="91"/>
      <c r="J101" s="91"/>
      <c r="K101" s="91"/>
    </row>
    <row r="102" spans="1:11" ht="12">
      <c r="A102" s="1">
        <v>11</v>
      </c>
      <c r="E102" s="1">
        <v>11</v>
      </c>
      <c r="G102" s="91"/>
      <c r="H102" s="91"/>
      <c r="I102" s="91"/>
      <c r="J102" s="91"/>
      <c r="K102" s="91"/>
    </row>
    <row r="103" spans="1:11" ht="12">
      <c r="A103" s="1">
        <v>12</v>
      </c>
      <c r="C103" s="1" t="s">
        <v>63</v>
      </c>
      <c r="E103" s="1">
        <v>12</v>
      </c>
      <c r="G103" s="91"/>
      <c r="H103" s="91">
        <f>SUM(H93:H102)</f>
        <v>95529759</v>
      </c>
      <c r="I103" s="91"/>
      <c r="J103" s="91"/>
      <c r="K103" s="91">
        <f>SUM(K93:K102)</f>
        <v>90365444</v>
      </c>
    </row>
    <row r="104" ht="12">
      <c r="E104" s="35"/>
    </row>
    <row r="105" ht="12">
      <c r="E105" s="35"/>
    </row>
    <row r="106" ht="12">
      <c r="E106" s="35"/>
    </row>
    <row r="107" ht="12">
      <c r="E107" s="35"/>
    </row>
    <row r="108" ht="12">
      <c r="E108" s="35"/>
    </row>
    <row r="109" ht="12">
      <c r="E109" s="35"/>
    </row>
    <row r="110" ht="12">
      <c r="E110" s="35"/>
    </row>
    <row r="112" spans="4:8" ht="12">
      <c r="D112" s="42"/>
      <c r="F112" s="42"/>
      <c r="G112" s="43"/>
      <c r="H112" s="44"/>
    </row>
    <row r="113" ht="12">
      <c r="E113" s="35"/>
    </row>
    <row r="114" ht="12">
      <c r="E114" s="35"/>
    </row>
    <row r="115" ht="12">
      <c r="E115" s="35"/>
    </row>
    <row r="116" spans="3:5" ht="12">
      <c r="C116" s="1" t="s">
        <v>64</v>
      </c>
      <c r="E116" s="35"/>
    </row>
    <row r="117" ht="12">
      <c r="E117" s="35"/>
    </row>
    <row r="118" spans="2:6" ht="12.75">
      <c r="B118" s="45"/>
      <c r="C118" s="46"/>
      <c r="D118" s="47"/>
      <c r="E118" s="47"/>
      <c r="F118" s="47"/>
    </row>
    <row r="119" spans="2:6" ht="12.75">
      <c r="B119" s="45"/>
      <c r="C119" s="46"/>
      <c r="D119" s="47"/>
      <c r="E119" s="47"/>
      <c r="F119" s="47"/>
    </row>
    <row r="120" ht="12">
      <c r="E120" s="35"/>
    </row>
    <row r="121" ht="12">
      <c r="E121" s="35"/>
    </row>
    <row r="122" ht="12">
      <c r="E122" s="35"/>
    </row>
    <row r="123" ht="12">
      <c r="E123" s="35"/>
    </row>
    <row r="124" ht="12">
      <c r="E124" s="35"/>
    </row>
    <row r="125" ht="12">
      <c r="E125" s="35"/>
    </row>
    <row r="126" ht="12">
      <c r="E126" s="35"/>
    </row>
    <row r="127" ht="12">
      <c r="E127" s="35"/>
    </row>
    <row r="128" ht="12">
      <c r="E128" s="35"/>
    </row>
    <row r="129" ht="12">
      <c r="E129" s="35"/>
    </row>
    <row r="130" ht="12">
      <c r="E130" s="35"/>
    </row>
    <row r="133" spans="4:11" ht="12">
      <c r="D133" s="23"/>
      <c r="F133" s="35"/>
      <c r="G133" s="14"/>
      <c r="H133" s="40"/>
      <c r="J133" s="14"/>
      <c r="K133" s="40"/>
    </row>
  </sheetData>
  <sheetProtection/>
  <mergeCells count="11">
    <mergeCell ref="A36:K36"/>
    <mergeCell ref="A16:K16"/>
    <mergeCell ref="A5:K5"/>
    <mergeCell ref="A8:K8"/>
    <mergeCell ref="A9:K9"/>
    <mergeCell ref="A20:C20"/>
    <mergeCell ref="C79:J79"/>
    <mergeCell ref="A86:K86"/>
    <mergeCell ref="C93:D93"/>
    <mergeCell ref="C97:D97"/>
    <mergeCell ref="A41:K41"/>
  </mergeCells>
  <printOptions horizontalCentered="1"/>
  <pageMargins left="0.17" right="0.17" top="0.47" bottom="0.53" header="0.5" footer="0.24"/>
  <pageSetup fitToHeight="47" horizontalDpi="600" verticalDpi="600" orientation="landscape" scale="80" r:id="rId1"/>
  <rowBreaks count="2" manualBreakCount="2">
    <brk id="39" max="12" man="1"/>
    <brk id="82" max="12" man="1"/>
  </rowBreaks>
</worksheet>
</file>

<file path=xl/worksheets/sheet2.xml><?xml version="1.0" encoding="utf-8"?>
<worksheet xmlns="http://schemas.openxmlformats.org/spreadsheetml/2006/main" xmlns:r="http://schemas.openxmlformats.org/officeDocument/2006/relationships">
  <sheetPr transitionEvaluation="1" transitionEntry="1">
    <tabColor theme="3" tint="0.39998000860214233"/>
  </sheetPr>
  <dimension ref="A2:IT880"/>
  <sheetViews>
    <sheetView showGridLines="0" view="pageBreakPreview" zoomScaleNormal="75" zoomScaleSheetLayoutView="100" zoomScalePageLayoutView="0" workbookViewId="0" topLeftCell="A1">
      <selection activeCell="A1" sqref="A1"/>
    </sheetView>
  </sheetViews>
  <sheetFormatPr defaultColWidth="9.625" defaultRowHeight="14.25"/>
  <cols>
    <col min="1" max="1" width="4.625" style="1" customWidth="1"/>
    <col min="2" max="2" width="1.875" style="1" customWidth="1"/>
    <col min="3" max="3" width="30.625" style="1" customWidth="1"/>
    <col min="4" max="4" width="28.625" style="1" customWidth="1"/>
    <col min="5" max="5" width="8.125" style="1" customWidth="1"/>
    <col min="6" max="6" width="7.50390625" style="1" customWidth="1"/>
    <col min="7" max="7" width="14.875" style="2" customWidth="1"/>
    <col min="8" max="8" width="14.875" style="3" customWidth="1"/>
    <col min="9" max="9" width="6.625" style="1" customWidth="1"/>
    <col min="10" max="10" width="13.25390625" style="2" customWidth="1"/>
    <col min="11" max="11" width="17.00390625" style="3" customWidth="1"/>
    <col min="12" max="16384" width="9.625" style="1" customWidth="1"/>
  </cols>
  <sheetData>
    <row r="2" ht="12">
      <c r="K2" s="4" t="s">
        <v>0</v>
      </c>
    </row>
    <row r="3" ht="12">
      <c r="K3" s="5" t="s">
        <v>252</v>
      </c>
    </row>
    <row r="5" spans="1:11" ht="45">
      <c r="A5" s="314" t="s">
        <v>1</v>
      </c>
      <c r="B5" s="314"/>
      <c r="C5" s="314"/>
      <c r="D5" s="314"/>
      <c r="E5" s="314"/>
      <c r="F5" s="314"/>
      <c r="G5" s="314"/>
      <c r="H5" s="314"/>
      <c r="I5" s="314"/>
      <c r="J5" s="314"/>
      <c r="K5" s="314"/>
    </row>
    <row r="6" spans="1:11" ht="12">
      <c r="A6" s="23"/>
      <c r="B6" s="23"/>
      <c r="C6" s="23"/>
      <c r="D6" s="23"/>
      <c r="E6" s="23"/>
      <c r="F6" s="23"/>
      <c r="G6" s="274"/>
      <c r="H6" s="277"/>
      <c r="I6" s="23"/>
      <c r="J6" s="274"/>
      <c r="K6" s="277"/>
    </row>
    <row r="7" spans="1:11" ht="12">
      <c r="A7" s="23"/>
      <c r="B7" s="23"/>
      <c r="C7" s="23"/>
      <c r="D7" s="23"/>
      <c r="E7" s="23"/>
      <c r="F7" s="23"/>
      <c r="G7" s="274"/>
      <c r="H7" s="277"/>
      <c r="I7" s="23"/>
      <c r="J7" s="274"/>
      <c r="K7" s="277"/>
    </row>
    <row r="8" spans="1:11" s="6" customFormat="1" ht="33">
      <c r="A8" s="315" t="s">
        <v>266</v>
      </c>
      <c r="B8" s="315"/>
      <c r="C8" s="315"/>
      <c r="D8" s="315"/>
      <c r="E8" s="315"/>
      <c r="F8" s="315"/>
      <c r="G8" s="315"/>
      <c r="H8" s="315"/>
      <c r="I8" s="315"/>
      <c r="J8" s="315"/>
      <c r="K8" s="315"/>
    </row>
    <row r="9" spans="1:11" s="6" customFormat="1" ht="33">
      <c r="A9" s="315" t="s">
        <v>275</v>
      </c>
      <c r="B9" s="315"/>
      <c r="C9" s="315"/>
      <c r="D9" s="315"/>
      <c r="E9" s="315"/>
      <c r="F9" s="315"/>
      <c r="G9" s="315"/>
      <c r="H9" s="315"/>
      <c r="I9" s="315"/>
      <c r="J9" s="315"/>
      <c r="K9" s="315"/>
    </row>
    <row r="15" spans="1:11" ht="45">
      <c r="A15" s="313" t="s">
        <v>276</v>
      </c>
      <c r="B15" s="313"/>
      <c r="C15" s="313"/>
      <c r="D15" s="313"/>
      <c r="E15" s="313"/>
      <c r="F15" s="313"/>
      <c r="G15" s="313"/>
      <c r="H15" s="313"/>
      <c r="I15" s="313"/>
      <c r="J15" s="313"/>
      <c r="K15" s="313"/>
    </row>
    <row r="20" spans="1:11" ht="12">
      <c r="A20" s="317"/>
      <c r="B20" s="317"/>
      <c r="C20" s="317"/>
      <c r="D20" s="87"/>
      <c r="E20" s="7"/>
      <c r="F20" s="7"/>
      <c r="G20" s="7"/>
      <c r="H20" s="7"/>
      <c r="I20" s="7"/>
      <c r="J20" s="7"/>
      <c r="K20" s="7"/>
    </row>
    <row r="21" spans="3:4" ht="12">
      <c r="C21" s="131"/>
      <c r="D21" s="88"/>
    </row>
    <row r="22" spans="3:4" ht="12">
      <c r="C22" s="131"/>
      <c r="D22" s="88"/>
    </row>
    <row r="23" spans="3:4" ht="12">
      <c r="C23" s="131"/>
      <c r="D23" s="88"/>
    </row>
    <row r="31" ht="12">
      <c r="C31" s="1" t="s">
        <v>2</v>
      </c>
    </row>
    <row r="38" spans="1:11" ht="12">
      <c r="A38" s="8"/>
      <c r="C38" s="9"/>
      <c r="E38" s="8"/>
      <c r="F38" s="10"/>
      <c r="G38" s="11"/>
      <c r="H38" s="12"/>
      <c r="I38" s="10"/>
      <c r="J38" s="11"/>
      <c r="K38" s="12"/>
    </row>
    <row r="39" spans="1:11" ht="12">
      <c r="A39" s="13"/>
      <c r="G39" s="14"/>
      <c r="K39" s="15" t="s">
        <v>3</v>
      </c>
    </row>
    <row r="40" spans="1:11" ht="12">
      <c r="A40" s="311" t="s">
        <v>4</v>
      </c>
      <c r="B40" s="311"/>
      <c r="C40" s="311"/>
      <c r="D40" s="311"/>
      <c r="E40" s="311"/>
      <c r="F40" s="311"/>
      <c r="G40" s="311"/>
      <c r="H40" s="311"/>
      <c r="I40" s="311"/>
      <c r="J40" s="311"/>
      <c r="K40" s="311"/>
    </row>
    <row r="41" spans="1:11" ht="12">
      <c r="A41" s="16" t="s">
        <v>279</v>
      </c>
      <c r="G41" s="14"/>
      <c r="I41" s="17"/>
      <c r="J41" s="14"/>
      <c r="K41" s="18" t="str">
        <f>$K$3</f>
        <v>Date: October 1, 2012</v>
      </c>
    </row>
    <row r="42" spans="1:11" ht="12">
      <c r="A42" s="19" t="s">
        <v>6</v>
      </c>
      <c r="B42" s="19" t="s">
        <v>6</v>
      </c>
      <c r="C42" s="19" t="s">
        <v>6</v>
      </c>
      <c r="D42" s="19" t="s">
        <v>6</v>
      </c>
      <c r="E42" s="19" t="s">
        <v>6</v>
      </c>
      <c r="F42" s="19" t="s">
        <v>6</v>
      </c>
      <c r="G42" s="20" t="s">
        <v>6</v>
      </c>
      <c r="H42" s="21" t="s">
        <v>6</v>
      </c>
      <c r="I42" s="19" t="s">
        <v>6</v>
      </c>
      <c r="J42" s="20" t="s">
        <v>6</v>
      </c>
      <c r="K42" s="21" t="s">
        <v>6</v>
      </c>
    </row>
    <row r="43" spans="1:11" ht="12">
      <c r="A43" s="22" t="s">
        <v>7</v>
      </c>
      <c r="C43" s="9" t="s">
        <v>8</v>
      </c>
      <c r="E43" s="22" t="s">
        <v>7</v>
      </c>
      <c r="F43" s="23"/>
      <c r="G43" s="24"/>
      <c r="H43" s="25" t="s">
        <v>9</v>
      </c>
      <c r="I43" s="23"/>
      <c r="J43" s="24"/>
      <c r="K43" s="25" t="s">
        <v>250</v>
      </c>
    </row>
    <row r="44" spans="1:11" ht="12">
      <c r="A44" s="22" t="s">
        <v>10</v>
      </c>
      <c r="C44" s="26" t="s">
        <v>11</v>
      </c>
      <c r="E44" s="22" t="s">
        <v>10</v>
      </c>
      <c r="F44" s="23"/>
      <c r="G44" s="24" t="s">
        <v>12</v>
      </c>
      <c r="H44" s="25" t="s">
        <v>13</v>
      </c>
      <c r="I44" s="23"/>
      <c r="J44" s="24" t="s">
        <v>12</v>
      </c>
      <c r="K44" s="25" t="s">
        <v>14</v>
      </c>
    </row>
    <row r="45" spans="1:11" ht="12">
      <c r="A45" s="19" t="s">
        <v>6</v>
      </c>
      <c r="B45" s="19" t="s">
        <v>6</v>
      </c>
      <c r="C45" s="19" t="s">
        <v>6</v>
      </c>
      <c r="D45" s="19" t="s">
        <v>6</v>
      </c>
      <c r="E45" s="19" t="s">
        <v>6</v>
      </c>
      <c r="F45" s="19" t="s">
        <v>6</v>
      </c>
      <c r="G45" s="20" t="s">
        <v>6</v>
      </c>
      <c r="H45" s="21" t="s">
        <v>6</v>
      </c>
      <c r="I45" s="19" t="s">
        <v>6</v>
      </c>
      <c r="J45" s="20" t="s">
        <v>6</v>
      </c>
      <c r="K45" s="21" t="s">
        <v>6</v>
      </c>
    </row>
    <row r="46" spans="1:11" ht="12">
      <c r="A46" s="8">
        <v>1</v>
      </c>
      <c r="C46" s="9" t="s">
        <v>15</v>
      </c>
      <c r="D46" s="27" t="s">
        <v>16</v>
      </c>
      <c r="E46" s="8">
        <v>1</v>
      </c>
      <c r="G46" s="89">
        <v>0</v>
      </c>
      <c r="H46" s="89">
        <v>0</v>
      </c>
      <c r="I46" s="30"/>
      <c r="J46" s="89">
        <v>0</v>
      </c>
      <c r="K46" s="89">
        <v>0</v>
      </c>
    </row>
    <row r="47" spans="1:11" ht="12">
      <c r="A47" s="8">
        <v>2</v>
      </c>
      <c r="C47" s="9" t="s">
        <v>17</v>
      </c>
      <c r="D47" s="27" t="s">
        <v>18</v>
      </c>
      <c r="E47" s="8">
        <v>2</v>
      </c>
      <c r="G47" s="89">
        <v>0</v>
      </c>
      <c r="H47" s="89">
        <v>0</v>
      </c>
      <c r="I47" s="30"/>
      <c r="J47" s="89">
        <v>0</v>
      </c>
      <c r="K47" s="89">
        <v>0</v>
      </c>
    </row>
    <row r="48" spans="1:11" ht="12">
      <c r="A48" s="8">
        <v>3</v>
      </c>
      <c r="C48" s="9" t="s">
        <v>19</v>
      </c>
      <c r="D48" s="27" t="s">
        <v>20</v>
      </c>
      <c r="E48" s="8">
        <v>3</v>
      </c>
      <c r="G48" s="89">
        <v>0</v>
      </c>
      <c r="H48" s="89">
        <v>0</v>
      </c>
      <c r="I48" s="30"/>
      <c r="J48" s="89">
        <v>0</v>
      </c>
      <c r="K48" s="89">
        <v>0</v>
      </c>
    </row>
    <row r="49" spans="1:11" ht="12">
      <c r="A49" s="8">
        <v>4</v>
      </c>
      <c r="C49" s="9" t="s">
        <v>21</v>
      </c>
      <c r="D49" s="27" t="s">
        <v>22</v>
      </c>
      <c r="E49" s="8">
        <v>4</v>
      </c>
      <c r="G49" s="89">
        <v>0</v>
      </c>
      <c r="H49" s="89">
        <v>0</v>
      </c>
      <c r="I49" s="30"/>
      <c r="J49" s="89">
        <v>0</v>
      </c>
      <c r="K49" s="89">
        <v>0</v>
      </c>
    </row>
    <row r="50" spans="1:11" ht="12">
      <c r="A50" s="8">
        <v>5</v>
      </c>
      <c r="C50" s="9" t="s">
        <v>23</v>
      </c>
      <c r="D50" s="27" t="s">
        <v>24</v>
      </c>
      <c r="E50" s="8">
        <v>5</v>
      </c>
      <c r="G50" s="89">
        <v>0</v>
      </c>
      <c r="H50" s="89">
        <v>0</v>
      </c>
      <c r="I50" s="30"/>
      <c r="J50" s="89">
        <v>0</v>
      </c>
      <c r="K50" s="89">
        <v>0</v>
      </c>
    </row>
    <row r="51" spans="1:11" ht="12">
      <c r="A51" s="8">
        <v>6</v>
      </c>
      <c r="C51" s="9" t="s">
        <v>25</v>
      </c>
      <c r="D51" s="27" t="s">
        <v>26</v>
      </c>
      <c r="E51" s="8">
        <v>6</v>
      </c>
      <c r="G51" s="89">
        <v>0</v>
      </c>
      <c r="H51" s="89">
        <v>0</v>
      </c>
      <c r="I51" s="30"/>
      <c r="J51" s="89">
        <v>0</v>
      </c>
      <c r="K51" s="89">
        <v>0</v>
      </c>
    </row>
    <row r="52" spans="1:11" ht="12">
      <c r="A52" s="8">
        <v>7</v>
      </c>
      <c r="C52" s="9" t="s">
        <v>27</v>
      </c>
      <c r="D52" s="27" t="s">
        <v>28</v>
      </c>
      <c r="E52" s="8">
        <v>7</v>
      </c>
      <c r="G52" s="89">
        <v>0</v>
      </c>
      <c r="H52" s="89">
        <v>0</v>
      </c>
      <c r="I52" s="30"/>
      <c r="J52" s="89">
        <v>0</v>
      </c>
      <c r="K52" s="89">
        <v>0</v>
      </c>
    </row>
    <row r="53" spans="1:11" ht="12">
      <c r="A53" s="8">
        <v>8</v>
      </c>
      <c r="C53" s="9" t="s">
        <v>29</v>
      </c>
      <c r="D53" s="27" t="s">
        <v>30</v>
      </c>
      <c r="E53" s="8">
        <v>8</v>
      </c>
      <c r="G53" s="89">
        <v>0</v>
      </c>
      <c r="H53" s="89">
        <v>0</v>
      </c>
      <c r="I53" s="30"/>
      <c r="J53" s="89">
        <v>0</v>
      </c>
      <c r="K53" s="89">
        <v>0</v>
      </c>
    </row>
    <row r="54" spans="1:11" ht="12">
      <c r="A54" s="8">
        <v>9</v>
      </c>
      <c r="C54" s="9" t="s">
        <v>31</v>
      </c>
      <c r="D54" s="27" t="s">
        <v>32</v>
      </c>
      <c r="E54" s="8">
        <v>9</v>
      </c>
      <c r="G54" s="90">
        <v>0</v>
      </c>
      <c r="H54" s="90">
        <v>0</v>
      </c>
      <c r="I54" s="30" t="s">
        <v>39</v>
      </c>
      <c r="J54" s="90">
        <v>0</v>
      </c>
      <c r="K54" s="90">
        <v>0</v>
      </c>
    </row>
    <row r="55" spans="1:11" ht="12">
      <c r="A55" s="8">
        <v>10</v>
      </c>
      <c r="C55" s="9" t="s">
        <v>33</v>
      </c>
      <c r="D55" s="27" t="s">
        <v>34</v>
      </c>
      <c r="E55" s="8">
        <v>10</v>
      </c>
      <c r="G55" s="89">
        <v>0</v>
      </c>
      <c r="H55" s="89">
        <v>0</v>
      </c>
      <c r="I55" s="30"/>
      <c r="J55" s="89">
        <v>0</v>
      </c>
      <c r="K55" s="89">
        <v>0</v>
      </c>
    </row>
    <row r="56" spans="1:11" ht="12">
      <c r="A56" s="8"/>
      <c r="C56" s="9"/>
      <c r="D56" s="27"/>
      <c r="E56" s="8"/>
      <c r="F56" s="19" t="s">
        <v>6</v>
      </c>
      <c r="G56" s="20" t="s">
        <v>6</v>
      </c>
      <c r="H56" s="49"/>
      <c r="I56" s="28"/>
      <c r="J56" s="20"/>
      <c r="K56" s="49"/>
    </row>
    <row r="57" spans="1:11" ht="15" customHeight="1">
      <c r="A57" s="1">
        <v>11</v>
      </c>
      <c r="C57" s="9" t="s">
        <v>35</v>
      </c>
      <c r="E57" s="1">
        <v>11</v>
      </c>
      <c r="G57" s="89">
        <v>0</v>
      </c>
      <c r="H57" s="90">
        <v>0</v>
      </c>
      <c r="I57" s="30"/>
      <c r="J57" s="89">
        <v>0</v>
      </c>
      <c r="K57" s="90">
        <v>0</v>
      </c>
    </row>
    <row r="58" spans="1:11" ht="12">
      <c r="A58" s="8"/>
      <c r="E58" s="8"/>
      <c r="F58" s="19" t="s">
        <v>6</v>
      </c>
      <c r="G58" s="20" t="s">
        <v>6</v>
      </c>
      <c r="H58" s="21"/>
      <c r="I58" s="28"/>
      <c r="J58" s="20"/>
      <c r="K58" s="21"/>
    </row>
    <row r="59" spans="1:11" ht="12">
      <c r="A59" s="8"/>
      <c r="E59" s="8"/>
      <c r="F59" s="19"/>
      <c r="G59" s="14"/>
      <c r="H59" s="21"/>
      <c r="I59" s="28"/>
      <c r="J59" s="14"/>
      <c r="K59" s="21"/>
    </row>
    <row r="60" spans="1:11" ht="12">
      <c r="A60" s="1">
        <v>12</v>
      </c>
      <c r="C60" s="9" t="s">
        <v>36</v>
      </c>
      <c r="E60" s="1">
        <v>12</v>
      </c>
      <c r="G60" s="29"/>
      <c r="H60" s="29"/>
      <c r="I60" s="30"/>
      <c r="J60" s="89"/>
      <c r="K60" s="29"/>
    </row>
    <row r="61" spans="1:15" ht="12">
      <c r="A61" s="8">
        <v>13</v>
      </c>
      <c r="C61" s="9" t="s">
        <v>37</v>
      </c>
      <c r="D61" s="27" t="s">
        <v>38</v>
      </c>
      <c r="E61" s="8">
        <v>13</v>
      </c>
      <c r="G61" s="50"/>
      <c r="H61" s="48">
        <v>0</v>
      </c>
      <c r="I61" s="30"/>
      <c r="J61" s="50"/>
      <c r="K61" s="48">
        <v>0</v>
      </c>
      <c r="O61" s="1" t="s">
        <v>39</v>
      </c>
    </row>
    <row r="62" spans="1:11" ht="12">
      <c r="A62" s="8">
        <v>14</v>
      </c>
      <c r="C62" s="9" t="s">
        <v>40</v>
      </c>
      <c r="D62" s="27" t="s">
        <v>41</v>
      </c>
      <c r="E62" s="8">
        <v>14</v>
      </c>
      <c r="G62" s="50"/>
      <c r="H62" s="48">
        <v>0</v>
      </c>
      <c r="I62" s="30"/>
      <c r="J62" s="50"/>
      <c r="K62" s="48">
        <v>0</v>
      </c>
    </row>
    <row r="63" spans="1:11" ht="12">
      <c r="A63" s="8">
        <v>15</v>
      </c>
      <c r="C63" s="9" t="s">
        <v>42</v>
      </c>
      <c r="D63" s="27"/>
      <c r="E63" s="8">
        <v>15</v>
      </c>
      <c r="G63" s="50"/>
      <c r="H63" s="48">
        <v>0</v>
      </c>
      <c r="I63" s="30"/>
      <c r="J63" s="50"/>
      <c r="K63" s="48">
        <v>0</v>
      </c>
    </row>
    <row r="64" spans="1:11" ht="12">
      <c r="A64" s="8">
        <v>16</v>
      </c>
      <c r="C64" s="9" t="s">
        <v>43</v>
      </c>
      <c r="D64" s="27"/>
      <c r="E64" s="8">
        <v>16</v>
      </c>
      <c r="G64" s="50"/>
      <c r="H64" s="48">
        <v>0</v>
      </c>
      <c r="I64" s="30"/>
      <c r="J64" s="50"/>
      <c r="K64" s="48">
        <v>0</v>
      </c>
    </row>
    <row r="65" spans="1:254" ht="12">
      <c r="A65" s="27">
        <v>17</v>
      </c>
      <c r="B65" s="27"/>
      <c r="C65" s="31" t="s">
        <v>44</v>
      </c>
      <c r="D65" s="27"/>
      <c r="E65" s="27">
        <v>17</v>
      </c>
      <c r="F65" s="27"/>
      <c r="G65" s="89"/>
      <c r="H65" s="90">
        <v>0</v>
      </c>
      <c r="I65" s="31"/>
      <c r="J65" s="89"/>
      <c r="K65" s="90">
        <v>0</v>
      </c>
      <c r="L65" s="27"/>
      <c r="M65" s="31"/>
      <c r="N65" s="27"/>
      <c r="O65" s="31"/>
      <c r="P65" s="27"/>
      <c r="Q65" s="31"/>
      <c r="R65" s="27"/>
      <c r="S65" s="31"/>
      <c r="T65" s="27"/>
      <c r="U65" s="31"/>
      <c r="V65" s="27"/>
      <c r="W65" s="31"/>
      <c r="X65" s="27"/>
      <c r="Y65" s="31"/>
      <c r="Z65" s="27"/>
      <c r="AA65" s="31"/>
      <c r="AB65" s="27"/>
      <c r="AC65" s="31"/>
      <c r="AD65" s="27"/>
      <c r="AE65" s="31"/>
      <c r="AF65" s="27"/>
      <c r="AG65" s="31"/>
      <c r="AH65" s="27"/>
      <c r="AI65" s="31"/>
      <c r="AJ65" s="27"/>
      <c r="AK65" s="31"/>
      <c r="AL65" s="27"/>
      <c r="AM65" s="31"/>
      <c r="AN65" s="27"/>
      <c r="AO65" s="31"/>
      <c r="AP65" s="27"/>
      <c r="AQ65" s="31"/>
      <c r="AR65" s="27"/>
      <c r="AS65" s="31"/>
      <c r="AT65" s="27"/>
      <c r="AU65" s="31"/>
      <c r="AV65" s="27"/>
      <c r="AW65" s="31"/>
      <c r="AX65" s="27"/>
      <c r="AY65" s="31"/>
      <c r="AZ65" s="27"/>
      <c r="BA65" s="31"/>
      <c r="BB65" s="27"/>
      <c r="BC65" s="31"/>
      <c r="BD65" s="27"/>
      <c r="BE65" s="31"/>
      <c r="BF65" s="27"/>
      <c r="BG65" s="31"/>
      <c r="BH65" s="27"/>
      <c r="BI65" s="31"/>
      <c r="BJ65" s="27"/>
      <c r="BK65" s="31"/>
      <c r="BL65" s="27"/>
      <c r="BM65" s="31"/>
      <c r="BN65" s="27"/>
      <c r="BO65" s="31"/>
      <c r="BP65" s="27"/>
      <c r="BQ65" s="31"/>
      <c r="BR65" s="27"/>
      <c r="BS65" s="31"/>
      <c r="BT65" s="27"/>
      <c r="BU65" s="31"/>
      <c r="BV65" s="27"/>
      <c r="BW65" s="31"/>
      <c r="BX65" s="27"/>
      <c r="BY65" s="31"/>
      <c r="BZ65" s="27"/>
      <c r="CA65" s="31"/>
      <c r="CB65" s="27"/>
      <c r="CC65" s="31"/>
      <c r="CD65" s="27"/>
      <c r="CE65" s="31"/>
      <c r="CF65" s="27"/>
      <c r="CG65" s="31"/>
      <c r="CH65" s="27"/>
      <c r="CI65" s="31"/>
      <c r="CJ65" s="27"/>
      <c r="CK65" s="31"/>
      <c r="CL65" s="27"/>
      <c r="CM65" s="31"/>
      <c r="CN65" s="27"/>
      <c r="CO65" s="31"/>
      <c r="CP65" s="27"/>
      <c r="CQ65" s="31"/>
      <c r="CR65" s="27"/>
      <c r="CS65" s="31"/>
      <c r="CT65" s="27"/>
      <c r="CU65" s="31"/>
      <c r="CV65" s="27"/>
      <c r="CW65" s="31"/>
      <c r="CX65" s="27"/>
      <c r="CY65" s="31"/>
      <c r="CZ65" s="27"/>
      <c r="DA65" s="31"/>
      <c r="DB65" s="27"/>
      <c r="DC65" s="31"/>
      <c r="DD65" s="27"/>
      <c r="DE65" s="31"/>
      <c r="DF65" s="27"/>
      <c r="DG65" s="31"/>
      <c r="DH65" s="27"/>
      <c r="DI65" s="31"/>
      <c r="DJ65" s="27"/>
      <c r="DK65" s="31"/>
      <c r="DL65" s="27"/>
      <c r="DM65" s="31"/>
      <c r="DN65" s="27"/>
      <c r="DO65" s="31"/>
      <c r="DP65" s="27"/>
      <c r="DQ65" s="31"/>
      <c r="DR65" s="27"/>
      <c r="DS65" s="31"/>
      <c r="DT65" s="27"/>
      <c r="DU65" s="31"/>
      <c r="DV65" s="27"/>
      <c r="DW65" s="31"/>
      <c r="DX65" s="27"/>
      <c r="DY65" s="31"/>
      <c r="DZ65" s="27"/>
      <c r="EA65" s="31"/>
      <c r="EB65" s="27"/>
      <c r="EC65" s="31"/>
      <c r="ED65" s="27"/>
      <c r="EE65" s="31"/>
      <c r="EF65" s="27"/>
      <c r="EG65" s="31"/>
      <c r="EH65" s="27"/>
      <c r="EI65" s="31"/>
      <c r="EJ65" s="27"/>
      <c r="EK65" s="31"/>
      <c r="EL65" s="27"/>
      <c r="EM65" s="31"/>
      <c r="EN65" s="27"/>
      <c r="EO65" s="31"/>
      <c r="EP65" s="27"/>
      <c r="EQ65" s="31"/>
      <c r="ER65" s="27"/>
      <c r="ES65" s="31"/>
      <c r="ET65" s="27"/>
      <c r="EU65" s="31"/>
      <c r="EV65" s="27"/>
      <c r="EW65" s="31"/>
      <c r="EX65" s="27"/>
      <c r="EY65" s="31"/>
      <c r="EZ65" s="27"/>
      <c r="FA65" s="31"/>
      <c r="FB65" s="27"/>
      <c r="FC65" s="31"/>
      <c r="FD65" s="27"/>
      <c r="FE65" s="31"/>
      <c r="FF65" s="27"/>
      <c r="FG65" s="31"/>
      <c r="FH65" s="27"/>
      <c r="FI65" s="31"/>
      <c r="FJ65" s="27"/>
      <c r="FK65" s="31"/>
      <c r="FL65" s="27"/>
      <c r="FM65" s="31"/>
      <c r="FN65" s="27"/>
      <c r="FO65" s="31"/>
      <c r="FP65" s="27"/>
      <c r="FQ65" s="31"/>
      <c r="FR65" s="27"/>
      <c r="FS65" s="31"/>
      <c r="FT65" s="27"/>
      <c r="FU65" s="31"/>
      <c r="FV65" s="27"/>
      <c r="FW65" s="31"/>
      <c r="FX65" s="27"/>
      <c r="FY65" s="31"/>
      <c r="FZ65" s="27"/>
      <c r="GA65" s="31"/>
      <c r="GB65" s="27"/>
      <c r="GC65" s="31"/>
      <c r="GD65" s="27"/>
      <c r="GE65" s="31"/>
      <c r="GF65" s="27"/>
      <c r="GG65" s="31"/>
      <c r="GH65" s="27"/>
      <c r="GI65" s="31"/>
      <c r="GJ65" s="27"/>
      <c r="GK65" s="31"/>
      <c r="GL65" s="27"/>
      <c r="GM65" s="31"/>
      <c r="GN65" s="27"/>
      <c r="GO65" s="31"/>
      <c r="GP65" s="27"/>
      <c r="GQ65" s="31"/>
      <c r="GR65" s="27"/>
      <c r="GS65" s="31"/>
      <c r="GT65" s="27"/>
      <c r="GU65" s="31"/>
      <c r="GV65" s="27"/>
      <c r="GW65" s="31"/>
      <c r="GX65" s="27"/>
      <c r="GY65" s="31"/>
      <c r="GZ65" s="27"/>
      <c r="HA65" s="31"/>
      <c r="HB65" s="27"/>
      <c r="HC65" s="31"/>
      <c r="HD65" s="27"/>
      <c r="HE65" s="31"/>
      <c r="HF65" s="27"/>
      <c r="HG65" s="31"/>
      <c r="HH65" s="27"/>
      <c r="HI65" s="31"/>
      <c r="HJ65" s="27"/>
      <c r="HK65" s="31"/>
      <c r="HL65" s="27"/>
      <c r="HM65" s="31"/>
      <c r="HN65" s="27"/>
      <c r="HO65" s="31"/>
      <c r="HP65" s="27"/>
      <c r="HQ65" s="31"/>
      <c r="HR65" s="27"/>
      <c r="HS65" s="31"/>
      <c r="HT65" s="27"/>
      <c r="HU65" s="31"/>
      <c r="HV65" s="27"/>
      <c r="HW65" s="31"/>
      <c r="HX65" s="27"/>
      <c r="HY65" s="31"/>
      <c r="HZ65" s="27"/>
      <c r="IA65" s="31"/>
      <c r="IB65" s="27"/>
      <c r="IC65" s="31"/>
      <c r="ID65" s="27"/>
      <c r="IE65" s="31"/>
      <c r="IF65" s="27"/>
      <c r="IG65" s="31"/>
      <c r="IH65" s="27"/>
      <c r="II65" s="31"/>
      <c r="IJ65" s="27"/>
      <c r="IK65" s="31"/>
      <c r="IL65" s="27"/>
      <c r="IM65" s="31"/>
      <c r="IN65" s="27"/>
      <c r="IO65" s="31"/>
      <c r="IP65" s="27"/>
      <c r="IQ65" s="31"/>
      <c r="IR65" s="27"/>
      <c r="IS65" s="31"/>
      <c r="IT65" s="27"/>
    </row>
    <row r="66" spans="1:11" ht="12">
      <c r="A66" s="8">
        <v>18</v>
      </c>
      <c r="C66" s="9" t="s">
        <v>45</v>
      </c>
      <c r="D66" s="27"/>
      <c r="E66" s="8">
        <v>18</v>
      </c>
      <c r="G66" s="50"/>
      <c r="H66" s="48">
        <v>0</v>
      </c>
      <c r="I66" s="30"/>
      <c r="J66" s="50"/>
      <c r="K66" s="48">
        <v>0</v>
      </c>
    </row>
    <row r="67" spans="1:11" ht="12">
      <c r="A67" s="8">
        <v>19</v>
      </c>
      <c r="C67" s="9" t="s">
        <v>46</v>
      </c>
      <c r="D67" s="27"/>
      <c r="E67" s="8">
        <v>19</v>
      </c>
      <c r="G67" s="50"/>
      <c r="H67" s="48">
        <v>0</v>
      </c>
      <c r="I67" s="30"/>
      <c r="J67" s="50"/>
      <c r="K67" s="48">
        <v>0</v>
      </c>
    </row>
    <row r="68" spans="1:11" ht="12">
      <c r="A68" s="8">
        <v>20</v>
      </c>
      <c r="C68" s="9" t="s">
        <v>47</v>
      </c>
      <c r="D68" s="27"/>
      <c r="E68" s="8">
        <v>20</v>
      </c>
      <c r="G68" s="50"/>
      <c r="H68" s="48">
        <v>0</v>
      </c>
      <c r="I68" s="30"/>
      <c r="J68" s="50"/>
      <c r="K68" s="48">
        <v>0</v>
      </c>
    </row>
    <row r="69" spans="1:11" ht="12">
      <c r="A69" s="27">
        <v>21</v>
      </c>
      <c r="C69" s="9" t="s">
        <v>48</v>
      </c>
      <c r="D69" s="27"/>
      <c r="E69" s="8">
        <v>21</v>
      </c>
      <c r="G69" s="50"/>
      <c r="H69" s="48">
        <v>0</v>
      </c>
      <c r="I69" s="30"/>
      <c r="J69" s="50"/>
      <c r="K69" s="48">
        <v>0</v>
      </c>
    </row>
    <row r="70" spans="1:11" ht="12">
      <c r="A70" s="27">
        <v>22</v>
      </c>
      <c r="C70" s="9" t="s">
        <v>49</v>
      </c>
      <c r="D70" s="27"/>
      <c r="E70" s="8">
        <v>22</v>
      </c>
      <c r="G70" s="50"/>
      <c r="H70" s="48">
        <v>0</v>
      </c>
      <c r="I70" s="30" t="s">
        <v>39</v>
      </c>
      <c r="J70" s="50"/>
      <c r="K70" s="48">
        <v>0</v>
      </c>
    </row>
    <row r="71" spans="1:11" ht="12">
      <c r="A71" s="8">
        <v>23</v>
      </c>
      <c r="C71" s="32"/>
      <c r="E71" s="8">
        <v>23</v>
      </c>
      <c r="F71" s="19" t="s">
        <v>6</v>
      </c>
      <c r="G71" s="20"/>
      <c r="H71" s="21"/>
      <c r="I71" s="28"/>
      <c r="J71" s="20"/>
      <c r="K71" s="21"/>
    </row>
    <row r="72" spans="1:5" ht="12">
      <c r="A72" s="8">
        <v>24</v>
      </c>
      <c r="C72" s="32"/>
      <c r="D72" s="9"/>
      <c r="E72" s="8">
        <v>24</v>
      </c>
    </row>
    <row r="73" spans="1:11" ht="12">
      <c r="A73" s="8">
        <v>25</v>
      </c>
      <c r="C73" s="9" t="s">
        <v>50</v>
      </c>
      <c r="D73" s="27"/>
      <c r="E73" s="8">
        <v>25</v>
      </c>
      <c r="G73" s="50"/>
      <c r="H73" s="48">
        <v>0</v>
      </c>
      <c r="I73" s="30"/>
      <c r="J73" s="50"/>
      <c r="K73" s="48">
        <v>0</v>
      </c>
    </row>
    <row r="74" spans="1:11" ht="12">
      <c r="A74" s="1">
        <v>26</v>
      </c>
      <c r="E74" s="1">
        <v>26</v>
      </c>
      <c r="F74" s="19" t="s">
        <v>6</v>
      </c>
      <c r="G74" s="20"/>
      <c r="H74" s="21"/>
      <c r="I74" s="28"/>
      <c r="J74" s="20"/>
      <c r="K74" s="21"/>
    </row>
    <row r="75" spans="1:11" ht="15" customHeight="1">
      <c r="A75" s="8">
        <v>27</v>
      </c>
      <c r="C75" s="9" t="s">
        <v>51</v>
      </c>
      <c r="E75" s="8">
        <v>27</v>
      </c>
      <c r="F75" s="17"/>
      <c r="G75" s="89"/>
      <c r="H75" s="90">
        <v>0</v>
      </c>
      <c r="I75" s="29"/>
      <c r="J75" s="89"/>
      <c r="K75" s="90">
        <v>0</v>
      </c>
    </row>
    <row r="76" spans="6:11" ht="12">
      <c r="F76" s="19"/>
      <c r="G76" s="20"/>
      <c r="H76" s="21"/>
      <c r="I76" s="28"/>
      <c r="J76" s="20"/>
      <c r="K76" s="21"/>
    </row>
    <row r="77" spans="6:11" ht="12">
      <c r="F77" s="19"/>
      <c r="G77" s="20"/>
      <c r="H77" s="21"/>
      <c r="I77" s="28"/>
      <c r="J77" s="20"/>
      <c r="K77" s="21"/>
    </row>
    <row r="78" spans="1:11" ht="30.75" customHeight="1">
      <c r="A78" s="33"/>
      <c r="B78" s="33"/>
      <c r="C78" s="308" t="s">
        <v>52</v>
      </c>
      <c r="D78" s="308"/>
      <c r="E78" s="308"/>
      <c r="F78" s="308"/>
      <c r="G78" s="308"/>
      <c r="H78" s="308"/>
      <c r="I78" s="308"/>
      <c r="J78" s="308"/>
      <c r="K78" s="34"/>
    </row>
    <row r="79" spans="4:11" ht="12">
      <c r="D79" s="27"/>
      <c r="F79" s="19"/>
      <c r="G79" s="20"/>
      <c r="I79" s="28"/>
      <c r="J79" s="20"/>
      <c r="K79" s="21"/>
    </row>
    <row r="80" spans="3:11" ht="12">
      <c r="C80" s="1" t="s">
        <v>53</v>
      </c>
      <c r="D80" s="27"/>
      <c r="F80" s="19"/>
      <c r="G80" s="20"/>
      <c r="I80" s="28"/>
      <c r="J80" s="20"/>
      <c r="K80" s="21"/>
    </row>
    <row r="81" spans="1:11" ht="12">
      <c r="A81" s="8"/>
      <c r="C81" s="9"/>
      <c r="E81" s="8"/>
      <c r="F81" s="10"/>
      <c r="G81" s="11"/>
      <c r="H81" s="12"/>
      <c r="I81" s="10"/>
      <c r="J81" s="11"/>
      <c r="K81" s="12"/>
    </row>
    <row r="82" spans="1:11" ht="12">
      <c r="A82" s="16" t="s">
        <v>65</v>
      </c>
      <c r="G82" s="14"/>
      <c r="K82" s="15" t="s">
        <v>66</v>
      </c>
    </row>
    <row r="83" spans="1:11" s="36" customFormat="1" ht="12">
      <c r="A83" s="311" t="s">
        <v>67</v>
      </c>
      <c r="B83" s="311"/>
      <c r="C83" s="311"/>
      <c r="D83" s="311"/>
      <c r="E83" s="311"/>
      <c r="F83" s="311"/>
      <c r="G83" s="311"/>
      <c r="H83" s="311"/>
      <c r="I83" s="311"/>
      <c r="J83" s="311"/>
      <c r="K83" s="311"/>
    </row>
    <row r="84" spans="1:11" ht="12">
      <c r="A84" s="16" t="str">
        <f>$A$41</f>
        <v>NAME:  System Administration</v>
      </c>
      <c r="G84" s="14"/>
      <c r="I84" s="17"/>
      <c r="J84" s="14"/>
      <c r="K84" s="18" t="str">
        <f>$K$3</f>
        <v>Date: October 1, 2012</v>
      </c>
    </row>
    <row r="85" spans="1:11" ht="12">
      <c r="A85" s="19" t="s">
        <v>6</v>
      </c>
      <c r="B85" s="19" t="s">
        <v>6</v>
      </c>
      <c r="C85" s="19" t="s">
        <v>6</v>
      </c>
      <c r="D85" s="19" t="s">
        <v>6</v>
      </c>
      <c r="E85" s="19" t="s">
        <v>6</v>
      </c>
      <c r="F85" s="19" t="s">
        <v>6</v>
      </c>
      <c r="G85" s="20" t="s">
        <v>6</v>
      </c>
      <c r="H85" s="21" t="s">
        <v>6</v>
      </c>
      <c r="I85" s="19" t="s">
        <v>6</v>
      </c>
      <c r="J85" s="20" t="s">
        <v>6</v>
      </c>
      <c r="K85" s="21" t="s">
        <v>6</v>
      </c>
    </row>
    <row r="86" spans="1:11" ht="12">
      <c r="A86" s="22" t="s">
        <v>7</v>
      </c>
      <c r="C86" s="9" t="s">
        <v>8</v>
      </c>
      <c r="E86" s="22" t="s">
        <v>7</v>
      </c>
      <c r="F86" s="23"/>
      <c r="G86" s="24"/>
      <c r="H86" s="25" t="s">
        <v>9</v>
      </c>
      <c r="I86" s="23"/>
      <c r="J86" s="24"/>
      <c r="K86" s="25" t="s">
        <v>250</v>
      </c>
    </row>
    <row r="87" spans="1:11" ht="12">
      <c r="A87" s="22" t="s">
        <v>10</v>
      </c>
      <c r="C87" s="26" t="s">
        <v>11</v>
      </c>
      <c r="E87" s="22" t="s">
        <v>10</v>
      </c>
      <c r="F87" s="23"/>
      <c r="G87" s="24" t="s">
        <v>12</v>
      </c>
      <c r="H87" s="25" t="s">
        <v>13</v>
      </c>
      <c r="I87" s="23"/>
      <c r="J87" s="24" t="s">
        <v>12</v>
      </c>
      <c r="K87" s="25" t="s">
        <v>14</v>
      </c>
    </row>
    <row r="88" spans="1:11" ht="12">
      <c r="A88" s="19" t="s">
        <v>6</v>
      </c>
      <c r="B88" s="19" t="s">
        <v>6</v>
      </c>
      <c r="C88" s="19" t="s">
        <v>6</v>
      </c>
      <c r="D88" s="19" t="s">
        <v>6</v>
      </c>
      <c r="E88" s="19" t="s">
        <v>6</v>
      </c>
      <c r="F88" s="19" t="s">
        <v>6</v>
      </c>
      <c r="G88" s="20" t="s">
        <v>6</v>
      </c>
      <c r="H88" s="20" t="s">
        <v>6</v>
      </c>
      <c r="I88" s="19" t="s">
        <v>6</v>
      </c>
      <c r="J88" s="20" t="s">
        <v>6</v>
      </c>
      <c r="K88" s="21" t="s">
        <v>6</v>
      </c>
    </row>
    <row r="89" spans="1:11" ht="12">
      <c r="A89" s="8">
        <v>1</v>
      </c>
      <c r="C89" s="9" t="s">
        <v>15</v>
      </c>
      <c r="D89" s="27" t="s">
        <v>16</v>
      </c>
      <c r="E89" s="8">
        <v>1</v>
      </c>
      <c r="G89" s="50">
        <f>+G479</f>
        <v>0</v>
      </c>
      <c r="H89" s="50">
        <f>+H479</f>
        <v>0</v>
      </c>
      <c r="I89" s="30"/>
      <c r="J89" s="50">
        <f>+J479</f>
        <v>0</v>
      </c>
      <c r="K89" s="50">
        <f>+K479</f>
        <v>0</v>
      </c>
    </row>
    <row r="90" spans="1:11" ht="12">
      <c r="A90" s="8">
        <v>2</v>
      </c>
      <c r="C90" s="9" t="s">
        <v>17</v>
      </c>
      <c r="D90" s="27" t="s">
        <v>18</v>
      </c>
      <c r="E90" s="8">
        <v>2</v>
      </c>
      <c r="G90" s="50">
        <f>+G518</f>
        <v>0</v>
      </c>
      <c r="H90" s="50">
        <f>+H518</f>
        <v>0</v>
      </c>
      <c r="I90" s="30"/>
      <c r="J90" s="50">
        <f>+J518</f>
        <v>0</v>
      </c>
      <c r="K90" s="50">
        <f>+K518</f>
        <v>0</v>
      </c>
    </row>
    <row r="91" spans="1:11" ht="12">
      <c r="A91" s="8">
        <v>3</v>
      </c>
      <c r="C91" s="9" t="s">
        <v>19</v>
      </c>
      <c r="D91" s="27" t="s">
        <v>20</v>
      </c>
      <c r="E91" s="8">
        <v>3</v>
      </c>
      <c r="G91" s="50">
        <f>+G555</f>
        <v>0</v>
      </c>
      <c r="H91" s="50">
        <f>+H555</f>
        <v>0</v>
      </c>
      <c r="I91" s="30"/>
      <c r="J91" s="50">
        <f>+J555</f>
        <v>0</v>
      </c>
      <c r="K91" s="50">
        <f>+K555</f>
        <v>0</v>
      </c>
    </row>
    <row r="92" spans="1:11" ht="12">
      <c r="A92" s="8">
        <v>4</v>
      </c>
      <c r="C92" s="9" t="s">
        <v>21</v>
      </c>
      <c r="D92" s="27" t="s">
        <v>22</v>
      </c>
      <c r="E92" s="8">
        <v>4</v>
      </c>
      <c r="G92" s="50">
        <f>+G592</f>
        <v>0</v>
      </c>
      <c r="H92" s="50">
        <f>+H592</f>
        <v>0</v>
      </c>
      <c r="I92" s="30"/>
      <c r="J92" s="50">
        <f>+J592</f>
        <v>0</v>
      </c>
      <c r="K92" s="50">
        <f>+K592</f>
        <v>0</v>
      </c>
    </row>
    <row r="93" spans="1:11" ht="12">
      <c r="A93" s="8">
        <v>5</v>
      </c>
      <c r="C93" s="9" t="s">
        <v>23</v>
      </c>
      <c r="D93" s="27" t="s">
        <v>24</v>
      </c>
      <c r="E93" s="8">
        <v>5</v>
      </c>
      <c r="G93" s="50">
        <f>+G629</f>
        <v>0</v>
      </c>
      <c r="H93" s="50">
        <f>+H629</f>
        <v>0</v>
      </c>
      <c r="I93" s="30"/>
      <c r="J93" s="50">
        <f>+J629</f>
        <v>0</v>
      </c>
      <c r="K93" s="50">
        <f>+K629</f>
        <v>0</v>
      </c>
    </row>
    <row r="94" spans="1:11" ht="12">
      <c r="A94" s="8">
        <v>6</v>
      </c>
      <c r="C94" s="9" t="s">
        <v>25</v>
      </c>
      <c r="D94" s="27" t="s">
        <v>26</v>
      </c>
      <c r="E94" s="8">
        <v>6</v>
      </c>
      <c r="G94" s="50">
        <f>+G666</f>
        <v>0</v>
      </c>
      <c r="H94" s="50">
        <f>+H666</f>
        <v>0</v>
      </c>
      <c r="I94" s="30"/>
      <c r="J94" s="50">
        <f>+J666</f>
        <v>0</v>
      </c>
      <c r="K94" s="50">
        <f>+K666</f>
        <v>0</v>
      </c>
    </row>
    <row r="95" spans="1:15" ht="12">
      <c r="A95" s="8">
        <v>7</v>
      </c>
      <c r="C95" s="9" t="s">
        <v>27</v>
      </c>
      <c r="D95" s="27" t="s">
        <v>28</v>
      </c>
      <c r="E95" s="8">
        <v>7</v>
      </c>
      <c r="G95" s="50">
        <f>+G703</f>
        <v>0</v>
      </c>
      <c r="H95" s="50">
        <f>+H703</f>
        <v>0</v>
      </c>
      <c r="I95" s="30"/>
      <c r="J95" s="50">
        <f>+J703</f>
        <v>0</v>
      </c>
      <c r="K95" s="50">
        <f>+K703</f>
        <v>0</v>
      </c>
      <c r="O95" s="1" t="s">
        <v>39</v>
      </c>
    </row>
    <row r="96" spans="1:11" ht="12">
      <c r="A96" s="8">
        <v>8</v>
      </c>
      <c r="C96" s="9" t="s">
        <v>29</v>
      </c>
      <c r="D96" s="27" t="s">
        <v>30</v>
      </c>
      <c r="E96" s="8">
        <v>8</v>
      </c>
      <c r="G96" s="50">
        <f>+G740</f>
        <v>0</v>
      </c>
      <c r="H96" s="50">
        <f>+H740</f>
        <v>0</v>
      </c>
      <c r="I96" s="30"/>
      <c r="J96" s="50">
        <f>+J740</f>
        <v>0</v>
      </c>
      <c r="K96" s="50">
        <f>+K740</f>
        <v>0</v>
      </c>
    </row>
    <row r="97" spans="1:11" ht="12">
      <c r="A97" s="8">
        <v>9</v>
      </c>
      <c r="C97" s="9" t="s">
        <v>31</v>
      </c>
      <c r="D97" s="27" t="s">
        <v>32</v>
      </c>
      <c r="E97" s="8">
        <v>9</v>
      </c>
      <c r="G97" s="48">
        <f>+G778</f>
        <v>0</v>
      </c>
      <c r="H97" s="48">
        <f>+H778</f>
        <v>0</v>
      </c>
      <c r="I97" s="30" t="s">
        <v>39</v>
      </c>
      <c r="J97" s="48">
        <f>+J778</f>
        <v>0</v>
      </c>
      <c r="K97" s="48">
        <f>+K778</f>
        <v>0</v>
      </c>
    </row>
    <row r="98" spans="1:11" ht="12">
      <c r="A98" s="8">
        <v>10</v>
      </c>
      <c r="C98" s="9" t="s">
        <v>33</v>
      </c>
      <c r="D98" s="27" t="s">
        <v>34</v>
      </c>
      <c r="E98" s="8">
        <v>10</v>
      </c>
      <c r="G98" s="50">
        <f>+G814</f>
        <v>0</v>
      </c>
      <c r="H98" s="50">
        <f>+H814</f>
        <v>11003040</v>
      </c>
      <c r="I98" s="30"/>
      <c r="J98" s="50">
        <f>+J814</f>
        <v>0</v>
      </c>
      <c r="K98" s="50">
        <f>+K814</f>
        <v>10276000</v>
      </c>
    </row>
    <row r="99" spans="1:11" ht="12">
      <c r="A99" s="8"/>
      <c r="C99" s="9"/>
      <c r="D99" s="27"/>
      <c r="E99" s="8"/>
      <c r="F99" s="19" t="s">
        <v>6</v>
      </c>
      <c r="G99" s="20" t="s">
        <v>6</v>
      </c>
      <c r="H99" s="49"/>
      <c r="I99" s="28"/>
      <c r="J99" s="20"/>
      <c r="K99" s="49"/>
    </row>
    <row r="100" spans="1:11" ht="12">
      <c r="A100" s="1">
        <v>11</v>
      </c>
      <c r="C100" s="9" t="s">
        <v>68</v>
      </c>
      <c r="E100" s="1">
        <v>11</v>
      </c>
      <c r="G100" s="50">
        <f>SUM(G89:G98)</f>
        <v>0</v>
      </c>
      <c r="H100" s="48">
        <f>SUM(H89:H98)</f>
        <v>11003040</v>
      </c>
      <c r="I100" s="30"/>
      <c r="J100" s="50">
        <f>SUM(J89:J98)</f>
        <v>0</v>
      </c>
      <c r="K100" s="48">
        <f>SUM(K89:K98)</f>
        <v>10276000</v>
      </c>
    </row>
    <row r="101" spans="1:11" ht="12">
      <c r="A101" s="8"/>
      <c r="E101" s="8"/>
      <c r="F101" s="19" t="s">
        <v>6</v>
      </c>
      <c r="G101" s="20" t="s">
        <v>6</v>
      </c>
      <c r="H101" s="21"/>
      <c r="I101" s="28"/>
      <c r="J101" s="20"/>
      <c r="K101" s="21"/>
    </row>
    <row r="102" spans="1:11" ht="12">
      <c r="A102" s="8"/>
      <c r="E102" s="8"/>
      <c r="F102" s="19"/>
      <c r="G102" s="14"/>
      <c r="H102" s="21"/>
      <c r="I102" s="28"/>
      <c r="J102" s="14"/>
      <c r="K102" s="21"/>
    </row>
    <row r="103" spans="1:11" ht="12">
      <c r="A103" s="1">
        <v>12</v>
      </c>
      <c r="C103" s="9" t="s">
        <v>36</v>
      </c>
      <c r="E103" s="1">
        <v>12</v>
      </c>
      <c r="G103" s="29"/>
      <c r="H103" s="29"/>
      <c r="I103" s="30"/>
      <c r="J103" s="50"/>
      <c r="K103" s="29"/>
    </row>
    <row r="104" spans="1:11" ht="12">
      <c r="A104" s="8">
        <v>13</v>
      </c>
      <c r="C104" s="9" t="s">
        <v>37</v>
      </c>
      <c r="D104" s="27" t="s">
        <v>38</v>
      </c>
      <c r="E104" s="8">
        <v>13</v>
      </c>
      <c r="G104" s="50"/>
      <c r="H104" s="48">
        <f>+H441</f>
        <v>0</v>
      </c>
      <c r="I104" s="30"/>
      <c r="J104" s="50"/>
      <c r="K104" s="48">
        <f>+K441</f>
        <v>0</v>
      </c>
    </row>
    <row r="105" spans="1:11" ht="12">
      <c r="A105" s="8">
        <v>14</v>
      </c>
      <c r="C105" s="9" t="s">
        <v>40</v>
      </c>
      <c r="D105" s="27" t="s">
        <v>69</v>
      </c>
      <c r="E105" s="8">
        <v>14</v>
      </c>
      <c r="G105" s="50"/>
      <c r="H105" s="114">
        <f>H144</f>
        <v>0</v>
      </c>
      <c r="I105" s="30"/>
      <c r="J105" s="50"/>
      <c r="K105" s="114">
        <f>K144</f>
        <v>0</v>
      </c>
    </row>
    <row r="106" spans="1:11" ht="12">
      <c r="A106" s="8">
        <v>15</v>
      </c>
      <c r="C106" s="9" t="s">
        <v>42</v>
      </c>
      <c r="D106" s="27"/>
      <c r="E106" s="8">
        <v>15</v>
      </c>
      <c r="G106" s="50"/>
      <c r="H106" s="48"/>
      <c r="I106" s="30"/>
      <c r="J106" s="50"/>
      <c r="K106" s="48"/>
    </row>
    <row r="107" spans="1:11" ht="12">
      <c r="A107" s="8">
        <v>16</v>
      </c>
      <c r="C107" s="9" t="s">
        <v>43</v>
      </c>
      <c r="D107" s="27"/>
      <c r="E107" s="8">
        <v>16</v>
      </c>
      <c r="G107" s="50"/>
      <c r="H107" s="48">
        <f>+H307-H106</f>
        <v>0</v>
      </c>
      <c r="I107" s="30"/>
      <c r="J107" s="50"/>
      <c r="K107" s="48"/>
    </row>
    <row r="108" spans="1:254" ht="12">
      <c r="A108" s="27">
        <v>17</v>
      </c>
      <c r="B108" s="27"/>
      <c r="C108" s="31" t="s">
        <v>70</v>
      </c>
      <c r="D108" s="27" t="s">
        <v>71</v>
      </c>
      <c r="E108" s="27">
        <v>17</v>
      </c>
      <c r="F108" s="27"/>
      <c r="G108" s="50"/>
      <c r="H108" s="48">
        <f>SUM(H106:H107)</f>
        <v>0</v>
      </c>
      <c r="I108" s="31"/>
      <c r="J108" s="50"/>
      <c r="K108" s="48">
        <f>SUM(K106:K107)</f>
        <v>0</v>
      </c>
      <c r="L108" s="27"/>
      <c r="M108" s="31"/>
      <c r="N108" s="27"/>
      <c r="O108" s="31"/>
      <c r="P108" s="27"/>
      <c r="Q108" s="31"/>
      <c r="R108" s="27"/>
      <c r="S108" s="31"/>
      <c r="T108" s="27"/>
      <c r="U108" s="31"/>
      <c r="V108" s="27"/>
      <c r="W108" s="31"/>
      <c r="X108" s="27"/>
      <c r="Y108" s="31"/>
      <c r="Z108" s="27"/>
      <c r="AA108" s="31"/>
      <c r="AB108" s="27"/>
      <c r="AC108" s="31"/>
      <c r="AD108" s="27"/>
      <c r="AE108" s="31"/>
      <c r="AF108" s="27"/>
      <c r="AG108" s="31"/>
      <c r="AH108" s="27"/>
      <c r="AI108" s="31"/>
      <c r="AJ108" s="27"/>
      <c r="AK108" s="31"/>
      <c r="AL108" s="27"/>
      <c r="AM108" s="31"/>
      <c r="AN108" s="27"/>
      <c r="AO108" s="31"/>
      <c r="AP108" s="27"/>
      <c r="AQ108" s="31"/>
      <c r="AR108" s="27"/>
      <c r="AS108" s="31"/>
      <c r="AT108" s="27"/>
      <c r="AU108" s="31"/>
      <c r="AV108" s="27"/>
      <c r="AW108" s="31"/>
      <c r="AX108" s="27"/>
      <c r="AY108" s="31"/>
      <c r="AZ108" s="27"/>
      <c r="BA108" s="31"/>
      <c r="BB108" s="27"/>
      <c r="BC108" s="31"/>
      <c r="BD108" s="27"/>
      <c r="BE108" s="31"/>
      <c r="BF108" s="27"/>
      <c r="BG108" s="31"/>
      <c r="BH108" s="27"/>
      <c r="BI108" s="31"/>
      <c r="BJ108" s="27"/>
      <c r="BK108" s="31"/>
      <c r="BL108" s="27"/>
      <c r="BM108" s="31"/>
      <c r="BN108" s="27"/>
      <c r="BO108" s="31"/>
      <c r="BP108" s="27"/>
      <c r="BQ108" s="31"/>
      <c r="BR108" s="27"/>
      <c r="BS108" s="31"/>
      <c r="BT108" s="27"/>
      <c r="BU108" s="31"/>
      <c r="BV108" s="27"/>
      <c r="BW108" s="31"/>
      <c r="BX108" s="27"/>
      <c r="BY108" s="31"/>
      <c r="BZ108" s="27"/>
      <c r="CA108" s="31"/>
      <c r="CB108" s="27"/>
      <c r="CC108" s="31"/>
      <c r="CD108" s="27"/>
      <c r="CE108" s="31"/>
      <c r="CF108" s="27"/>
      <c r="CG108" s="31"/>
      <c r="CH108" s="27"/>
      <c r="CI108" s="31"/>
      <c r="CJ108" s="27"/>
      <c r="CK108" s="31"/>
      <c r="CL108" s="27"/>
      <c r="CM108" s="31"/>
      <c r="CN108" s="27"/>
      <c r="CO108" s="31"/>
      <c r="CP108" s="27"/>
      <c r="CQ108" s="31"/>
      <c r="CR108" s="27"/>
      <c r="CS108" s="31"/>
      <c r="CT108" s="27"/>
      <c r="CU108" s="31"/>
      <c r="CV108" s="27"/>
      <c r="CW108" s="31"/>
      <c r="CX108" s="27"/>
      <c r="CY108" s="31"/>
      <c r="CZ108" s="27"/>
      <c r="DA108" s="31"/>
      <c r="DB108" s="27"/>
      <c r="DC108" s="31"/>
      <c r="DD108" s="27"/>
      <c r="DE108" s="31"/>
      <c r="DF108" s="27"/>
      <c r="DG108" s="31"/>
      <c r="DH108" s="27"/>
      <c r="DI108" s="31"/>
      <c r="DJ108" s="27"/>
      <c r="DK108" s="31"/>
      <c r="DL108" s="27"/>
      <c r="DM108" s="31"/>
      <c r="DN108" s="27"/>
      <c r="DO108" s="31"/>
      <c r="DP108" s="27"/>
      <c r="DQ108" s="31"/>
      <c r="DR108" s="27"/>
      <c r="DS108" s="31"/>
      <c r="DT108" s="27"/>
      <c r="DU108" s="31"/>
      <c r="DV108" s="27"/>
      <c r="DW108" s="31"/>
      <c r="DX108" s="27"/>
      <c r="DY108" s="31"/>
      <c r="DZ108" s="27"/>
      <c r="EA108" s="31"/>
      <c r="EB108" s="27"/>
      <c r="EC108" s="31"/>
      <c r="ED108" s="27"/>
      <c r="EE108" s="31"/>
      <c r="EF108" s="27"/>
      <c r="EG108" s="31"/>
      <c r="EH108" s="27"/>
      <c r="EI108" s="31"/>
      <c r="EJ108" s="27"/>
      <c r="EK108" s="31"/>
      <c r="EL108" s="27"/>
      <c r="EM108" s="31"/>
      <c r="EN108" s="27"/>
      <c r="EO108" s="31"/>
      <c r="EP108" s="27"/>
      <c r="EQ108" s="31"/>
      <c r="ER108" s="27"/>
      <c r="ES108" s="31"/>
      <c r="ET108" s="27"/>
      <c r="EU108" s="31"/>
      <c r="EV108" s="27"/>
      <c r="EW108" s="31"/>
      <c r="EX108" s="27"/>
      <c r="EY108" s="31"/>
      <c r="EZ108" s="27"/>
      <c r="FA108" s="31"/>
      <c r="FB108" s="27"/>
      <c r="FC108" s="31"/>
      <c r="FD108" s="27"/>
      <c r="FE108" s="31"/>
      <c r="FF108" s="27"/>
      <c r="FG108" s="31"/>
      <c r="FH108" s="27"/>
      <c r="FI108" s="31"/>
      <c r="FJ108" s="27"/>
      <c r="FK108" s="31"/>
      <c r="FL108" s="27"/>
      <c r="FM108" s="31"/>
      <c r="FN108" s="27"/>
      <c r="FO108" s="31"/>
      <c r="FP108" s="27"/>
      <c r="FQ108" s="31"/>
      <c r="FR108" s="27"/>
      <c r="FS108" s="31"/>
      <c r="FT108" s="27"/>
      <c r="FU108" s="31"/>
      <c r="FV108" s="27"/>
      <c r="FW108" s="31"/>
      <c r="FX108" s="27"/>
      <c r="FY108" s="31"/>
      <c r="FZ108" s="27"/>
      <c r="GA108" s="31"/>
      <c r="GB108" s="27"/>
      <c r="GC108" s="31"/>
      <c r="GD108" s="27"/>
      <c r="GE108" s="31"/>
      <c r="GF108" s="27"/>
      <c r="GG108" s="31"/>
      <c r="GH108" s="27"/>
      <c r="GI108" s="31"/>
      <c r="GJ108" s="27"/>
      <c r="GK108" s="31"/>
      <c r="GL108" s="27"/>
      <c r="GM108" s="31"/>
      <c r="GN108" s="27"/>
      <c r="GO108" s="31"/>
      <c r="GP108" s="27"/>
      <c r="GQ108" s="31"/>
      <c r="GR108" s="27"/>
      <c r="GS108" s="31"/>
      <c r="GT108" s="27"/>
      <c r="GU108" s="31"/>
      <c r="GV108" s="27"/>
      <c r="GW108" s="31"/>
      <c r="GX108" s="27"/>
      <c r="GY108" s="31"/>
      <c r="GZ108" s="27"/>
      <c r="HA108" s="31"/>
      <c r="HB108" s="27"/>
      <c r="HC108" s="31"/>
      <c r="HD108" s="27"/>
      <c r="HE108" s="31"/>
      <c r="HF108" s="27"/>
      <c r="HG108" s="31"/>
      <c r="HH108" s="27"/>
      <c r="HI108" s="31"/>
      <c r="HJ108" s="27"/>
      <c r="HK108" s="31"/>
      <c r="HL108" s="27"/>
      <c r="HM108" s="31"/>
      <c r="HN108" s="27"/>
      <c r="HO108" s="31"/>
      <c r="HP108" s="27"/>
      <c r="HQ108" s="31"/>
      <c r="HR108" s="27"/>
      <c r="HS108" s="31"/>
      <c r="HT108" s="27"/>
      <c r="HU108" s="31"/>
      <c r="HV108" s="27"/>
      <c r="HW108" s="31"/>
      <c r="HX108" s="27"/>
      <c r="HY108" s="31"/>
      <c r="HZ108" s="27"/>
      <c r="IA108" s="31"/>
      <c r="IB108" s="27"/>
      <c r="IC108" s="31"/>
      <c r="ID108" s="27"/>
      <c r="IE108" s="31"/>
      <c r="IF108" s="27"/>
      <c r="IG108" s="31"/>
      <c r="IH108" s="27"/>
      <c r="II108" s="31"/>
      <c r="IJ108" s="27"/>
      <c r="IK108" s="31"/>
      <c r="IL108" s="27"/>
      <c r="IM108" s="31"/>
      <c r="IN108" s="27"/>
      <c r="IO108" s="31"/>
      <c r="IP108" s="27"/>
      <c r="IQ108" s="31"/>
      <c r="IR108" s="27"/>
      <c r="IS108" s="31"/>
      <c r="IT108" s="27"/>
    </row>
    <row r="109" spans="1:11" ht="12">
      <c r="A109" s="8">
        <v>18</v>
      </c>
      <c r="C109" s="9" t="s">
        <v>45</v>
      </c>
      <c r="D109" s="27" t="s">
        <v>71</v>
      </c>
      <c r="E109" s="8">
        <v>18</v>
      </c>
      <c r="G109" s="50"/>
      <c r="H109" s="48">
        <f>+H306</f>
        <v>0</v>
      </c>
      <c r="I109" s="30"/>
      <c r="J109" s="50"/>
      <c r="K109" s="48"/>
    </row>
    <row r="110" spans="1:11" ht="12">
      <c r="A110" s="8">
        <v>19</v>
      </c>
      <c r="C110" s="9" t="s">
        <v>46</v>
      </c>
      <c r="D110" s="27" t="s">
        <v>71</v>
      </c>
      <c r="E110" s="8">
        <v>19</v>
      </c>
      <c r="G110" s="50"/>
      <c r="H110" s="48">
        <f>+H312</f>
        <v>0</v>
      </c>
      <c r="I110" s="30"/>
      <c r="J110" s="50"/>
      <c r="K110" s="48"/>
    </row>
    <row r="111" spans="1:11" ht="12">
      <c r="A111" s="8">
        <v>20</v>
      </c>
      <c r="C111" s="9" t="s">
        <v>47</v>
      </c>
      <c r="D111" s="27" t="s">
        <v>71</v>
      </c>
      <c r="E111" s="8">
        <v>20</v>
      </c>
      <c r="G111" s="50"/>
      <c r="H111" s="48">
        <f>H108+H109+H110</f>
        <v>0</v>
      </c>
      <c r="I111" s="30"/>
      <c r="J111" s="50"/>
      <c r="K111" s="48">
        <f>K108+K109+K110</f>
        <v>0</v>
      </c>
    </row>
    <row r="112" spans="1:12" ht="12">
      <c r="A112" s="27">
        <v>21</v>
      </c>
      <c r="C112" s="9" t="s">
        <v>72</v>
      </c>
      <c r="D112" s="27" t="s">
        <v>73</v>
      </c>
      <c r="E112" s="8">
        <v>21</v>
      </c>
      <c r="G112" s="50"/>
      <c r="H112" s="48">
        <f>+H351-H332</f>
        <v>0</v>
      </c>
      <c r="I112" s="30"/>
      <c r="J112" s="50"/>
      <c r="K112" s="48">
        <f>+K351-K332</f>
        <v>0</v>
      </c>
      <c r="L112" s="1" t="s">
        <v>39</v>
      </c>
    </row>
    <row r="113" spans="1:11" ht="12">
      <c r="A113" s="27">
        <v>22</v>
      </c>
      <c r="C113" s="9" t="s">
        <v>49</v>
      </c>
      <c r="D113" s="27"/>
      <c r="E113" s="8">
        <v>22</v>
      </c>
      <c r="G113" s="50"/>
      <c r="H113" s="48">
        <f>H332</f>
        <v>0</v>
      </c>
      <c r="I113" s="30" t="s">
        <v>39</v>
      </c>
      <c r="J113" s="50"/>
      <c r="K113" s="48">
        <f>K332</f>
        <v>0</v>
      </c>
    </row>
    <row r="114" spans="1:17" ht="12">
      <c r="A114" s="8">
        <v>23</v>
      </c>
      <c r="C114" s="32"/>
      <c r="E114" s="8">
        <v>23</v>
      </c>
      <c r="F114" s="19" t="s">
        <v>6</v>
      </c>
      <c r="G114" s="20"/>
      <c r="H114" s="21"/>
      <c r="I114" s="28"/>
      <c r="J114" s="20"/>
      <c r="K114" s="21"/>
      <c r="Q114" s="1" t="s">
        <v>39</v>
      </c>
    </row>
    <row r="115" spans="1:5" ht="12">
      <c r="A115" s="8">
        <v>24</v>
      </c>
      <c r="C115" s="32"/>
      <c r="D115" s="9"/>
      <c r="E115" s="8">
        <v>24</v>
      </c>
    </row>
    <row r="116" spans="1:11" ht="12">
      <c r="A116" s="8">
        <v>25</v>
      </c>
      <c r="C116" s="9" t="s">
        <v>50</v>
      </c>
      <c r="D116" s="27" t="s">
        <v>74</v>
      </c>
      <c r="E116" s="8">
        <v>25</v>
      </c>
      <c r="G116" s="50"/>
      <c r="H116" s="48">
        <f>+H397</f>
        <v>11003040</v>
      </c>
      <c r="I116" s="30"/>
      <c r="J116" s="50"/>
      <c r="K116" s="48">
        <f>+K397</f>
        <v>10276000</v>
      </c>
    </row>
    <row r="117" spans="1:11" ht="12">
      <c r="A117" s="1">
        <v>26</v>
      </c>
      <c r="E117" s="1">
        <v>26</v>
      </c>
      <c r="F117" s="19" t="s">
        <v>6</v>
      </c>
      <c r="G117" s="20"/>
      <c r="H117" s="21"/>
      <c r="I117" s="28"/>
      <c r="J117" s="20"/>
      <c r="K117" s="21"/>
    </row>
    <row r="118" spans="1:17" ht="12">
      <c r="A118" s="8">
        <v>27</v>
      </c>
      <c r="C118" s="9" t="s">
        <v>51</v>
      </c>
      <c r="E118" s="8">
        <v>27</v>
      </c>
      <c r="F118" s="17"/>
      <c r="G118" s="50"/>
      <c r="H118" s="48">
        <f>H104+H105+H111+H112+H113+H116</f>
        <v>11003040</v>
      </c>
      <c r="I118" s="29"/>
      <c r="J118" s="51"/>
      <c r="K118" s="48">
        <f>K104+K105+K111+K112+K113+K116</f>
        <v>10276000</v>
      </c>
      <c r="L118" s="86"/>
      <c r="M118" s="86"/>
      <c r="N118" s="86"/>
      <c r="O118" s="86"/>
      <c r="P118" s="86"/>
      <c r="Q118" s="86"/>
    </row>
    <row r="119" spans="1:11" ht="12">
      <c r="A119" s="8"/>
      <c r="C119" s="9"/>
      <c r="E119" s="8"/>
      <c r="F119" s="17"/>
      <c r="G119" s="29"/>
      <c r="H119" s="29"/>
      <c r="I119" s="29"/>
      <c r="K119" s="85"/>
    </row>
    <row r="120" spans="3:11" ht="29.25" customHeight="1">
      <c r="C120" s="308" t="s">
        <v>52</v>
      </c>
      <c r="D120" s="308"/>
      <c r="E120" s="308"/>
      <c r="F120" s="308"/>
      <c r="G120" s="308"/>
      <c r="H120" s="308"/>
      <c r="I120" s="308"/>
      <c r="J120" s="308"/>
      <c r="K120" s="52"/>
    </row>
    <row r="121" spans="4:13" ht="12">
      <c r="D121" s="27"/>
      <c r="F121" s="19"/>
      <c r="G121" s="20"/>
      <c r="I121" s="28"/>
      <c r="J121" s="20"/>
      <c r="K121" s="21"/>
      <c r="M121" s="1" t="s">
        <v>39</v>
      </c>
    </row>
    <row r="122" spans="3:11" ht="12">
      <c r="C122" s="1" t="s">
        <v>53</v>
      </c>
      <c r="G122" s="1"/>
      <c r="H122" s="1"/>
      <c r="J122" s="1"/>
      <c r="K122" s="1"/>
    </row>
    <row r="123" spans="4:11" ht="12">
      <c r="D123" s="27"/>
      <c r="F123" s="19"/>
      <c r="G123" s="20"/>
      <c r="I123" s="28"/>
      <c r="J123" s="20"/>
      <c r="K123" s="21"/>
    </row>
    <row r="124" ht="12">
      <c r="E124" s="35"/>
    </row>
    <row r="125" ht="12">
      <c r="A125" s="36" t="s">
        <v>54</v>
      </c>
    </row>
    <row r="126" spans="1:11" ht="12">
      <c r="A126" s="16" t="str">
        <f>$A$82</f>
        <v>Institution No.:  </v>
      </c>
      <c r="B126" s="36"/>
      <c r="C126" s="36"/>
      <c r="D126" s="36"/>
      <c r="E126" s="37"/>
      <c r="F126" s="36"/>
      <c r="G126" s="38"/>
      <c r="H126" s="39"/>
      <c r="I126" s="36"/>
      <c r="J126" s="38"/>
      <c r="K126" s="15" t="s">
        <v>55</v>
      </c>
    </row>
    <row r="127" spans="1:11" ht="12">
      <c r="A127" s="309" t="s">
        <v>56</v>
      </c>
      <c r="B127" s="309"/>
      <c r="C127" s="309"/>
      <c r="D127" s="309"/>
      <c r="E127" s="309"/>
      <c r="F127" s="309"/>
      <c r="G127" s="309"/>
      <c r="H127" s="309"/>
      <c r="I127" s="309"/>
      <c r="J127" s="309"/>
      <c r="K127" s="309"/>
    </row>
    <row r="128" spans="1:11" ht="12">
      <c r="A128" s="16" t="str">
        <f>$A$41</f>
        <v>NAME:  System Administration</v>
      </c>
      <c r="H128" s="40"/>
      <c r="J128" s="14"/>
      <c r="K128" s="18" t="str">
        <f>$K$3</f>
        <v>Date: October 1, 2012</v>
      </c>
    </row>
    <row r="129" spans="1:11" ht="12">
      <c r="A129" s="19" t="s">
        <v>6</v>
      </c>
      <c r="B129" s="19" t="s">
        <v>6</v>
      </c>
      <c r="C129" s="19" t="s">
        <v>6</v>
      </c>
      <c r="D129" s="19" t="s">
        <v>6</v>
      </c>
      <c r="E129" s="19" t="s">
        <v>6</v>
      </c>
      <c r="F129" s="19" t="s">
        <v>6</v>
      </c>
      <c r="G129" s="20" t="s">
        <v>6</v>
      </c>
      <c r="H129" s="21" t="s">
        <v>6</v>
      </c>
      <c r="I129" s="19" t="s">
        <v>6</v>
      </c>
      <c r="J129" s="20" t="s">
        <v>6</v>
      </c>
      <c r="K129" s="21" t="s">
        <v>6</v>
      </c>
    </row>
    <row r="130" spans="1:11" ht="12">
      <c r="A130" s="22" t="s">
        <v>7</v>
      </c>
      <c r="E130" s="22" t="s">
        <v>7</v>
      </c>
      <c r="F130" s="23"/>
      <c r="G130" s="24"/>
      <c r="H130" s="25" t="s">
        <v>9</v>
      </c>
      <c r="I130" s="23"/>
      <c r="J130" s="24"/>
      <c r="K130" s="25" t="s">
        <v>250</v>
      </c>
    </row>
    <row r="131" spans="1:11" ht="12">
      <c r="A131" s="22" t="s">
        <v>10</v>
      </c>
      <c r="C131" s="26" t="s">
        <v>57</v>
      </c>
      <c r="E131" s="22" t="s">
        <v>10</v>
      </c>
      <c r="F131" s="23"/>
      <c r="G131" s="24"/>
      <c r="H131" s="25" t="s">
        <v>13</v>
      </c>
      <c r="I131" s="23"/>
      <c r="J131" s="24"/>
      <c r="K131" s="25" t="s">
        <v>14</v>
      </c>
    </row>
    <row r="132" spans="1:11" ht="12">
      <c r="A132" s="19" t="s">
        <v>6</v>
      </c>
      <c r="B132" s="19" t="s">
        <v>6</v>
      </c>
      <c r="C132" s="19" t="s">
        <v>6</v>
      </c>
      <c r="D132" s="19" t="s">
        <v>6</v>
      </c>
      <c r="E132" s="19" t="s">
        <v>6</v>
      </c>
      <c r="F132" s="19" t="s">
        <v>6</v>
      </c>
      <c r="G132" s="20" t="s">
        <v>6</v>
      </c>
      <c r="H132" s="21" t="s">
        <v>6</v>
      </c>
      <c r="I132" s="19" t="s">
        <v>6</v>
      </c>
      <c r="J132" s="20" t="s">
        <v>6</v>
      </c>
      <c r="K132" s="21" t="s">
        <v>6</v>
      </c>
    </row>
    <row r="133" spans="1:5" ht="12">
      <c r="A133" s="1">
        <v>1</v>
      </c>
      <c r="C133" s="1" t="s">
        <v>58</v>
      </c>
      <c r="E133" s="1">
        <v>1</v>
      </c>
    </row>
    <row r="134" spans="1:11" ht="33.75" customHeight="1">
      <c r="A134" s="41">
        <v>2</v>
      </c>
      <c r="C134" s="310" t="s">
        <v>75</v>
      </c>
      <c r="D134" s="310"/>
      <c r="E134" s="41">
        <v>2</v>
      </c>
      <c r="G134" s="91"/>
      <c r="H134" s="92">
        <v>0</v>
      </c>
      <c r="I134" s="92"/>
      <c r="J134" s="92"/>
      <c r="K134" s="92">
        <v>0</v>
      </c>
    </row>
    <row r="135" spans="1:11" ht="15.75" customHeight="1">
      <c r="A135" s="1">
        <v>3</v>
      </c>
      <c r="C135" s="1" t="s">
        <v>59</v>
      </c>
      <c r="E135" s="1">
        <v>3</v>
      </c>
      <c r="G135" s="91"/>
      <c r="H135" s="91">
        <v>0</v>
      </c>
      <c r="I135" s="91"/>
      <c r="J135" s="91"/>
      <c r="K135" s="91">
        <v>0</v>
      </c>
    </row>
    <row r="136" spans="1:11" ht="12">
      <c r="A136" s="1">
        <v>4</v>
      </c>
      <c r="C136" s="1" t="s">
        <v>60</v>
      </c>
      <c r="E136" s="1">
        <v>4</v>
      </c>
      <c r="G136" s="91"/>
      <c r="H136" s="91">
        <v>0</v>
      </c>
      <c r="I136" s="91"/>
      <c r="J136" s="91"/>
      <c r="K136" s="91">
        <v>0</v>
      </c>
    </row>
    <row r="137" spans="1:11" ht="12">
      <c r="A137" s="1">
        <v>5</v>
      </c>
      <c r="C137" s="1" t="s">
        <v>61</v>
      </c>
      <c r="E137" s="1">
        <v>5</v>
      </c>
      <c r="G137" s="91"/>
      <c r="H137" s="91">
        <v>0</v>
      </c>
      <c r="I137" s="91"/>
      <c r="J137" s="91"/>
      <c r="K137" s="91">
        <v>0</v>
      </c>
    </row>
    <row r="138" spans="1:11" ht="47.25" customHeight="1">
      <c r="A138" s="41">
        <v>6</v>
      </c>
      <c r="C138" s="310" t="s">
        <v>62</v>
      </c>
      <c r="D138" s="310"/>
      <c r="E138" s="41">
        <v>6</v>
      </c>
      <c r="G138" s="91"/>
      <c r="H138" s="92">
        <v>0</v>
      </c>
      <c r="I138" s="92"/>
      <c r="J138" s="92"/>
      <c r="K138" s="92">
        <v>0</v>
      </c>
    </row>
    <row r="139" spans="1:11" ht="12">
      <c r="A139" s="1">
        <v>7</v>
      </c>
      <c r="E139" s="1">
        <v>7</v>
      </c>
      <c r="G139" s="91"/>
      <c r="H139" s="91"/>
      <c r="I139" s="91"/>
      <c r="J139" s="91"/>
      <c r="K139" s="91"/>
    </row>
    <row r="140" spans="1:11" ht="12">
      <c r="A140" s="1">
        <v>8</v>
      </c>
      <c r="E140" s="1">
        <v>8</v>
      </c>
      <c r="G140" s="91"/>
      <c r="H140" s="91"/>
      <c r="I140" s="91"/>
      <c r="J140" s="91"/>
      <c r="K140" s="91"/>
    </row>
    <row r="141" spans="1:11" ht="12">
      <c r="A141" s="1">
        <v>9</v>
      </c>
      <c r="E141" s="1">
        <v>9</v>
      </c>
      <c r="G141" s="91"/>
      <c r="H141" s="91"/>
      <c r="I141" s="91"/>
      <c r="J141" s="91"/>
      <c r="K141" s="91"/>
    </row>
    <row r="142" spans="1:11" ht="12">
      <c r="A142" s="1">
        <v>10</v>
      </c>
      <c r="E142" s="1">
        <v>10</v>
      </c>
      <c r="G142" s="91"/>
      <c r="H142" s="91"/>
      <c r="I142" s="91"/>
      <c r="J142" s="91"/>
      <c r="K142" s="91"/>
    </row>
    <row r="143" spans="1:11" ht="12">
      <c r="A143" s="1">
        <v>11</v>
      </c>
      <c r="E143" s="1">
        <v>11</v>
      </c>
      <c r="G143" s="91"/>
      <c r="H143" s="91"/>
      <c r="I143" s="91"/>
      <c r="J143" s="91"/>
      <c r="K143" s="91"/>
    </row>
    <row r="144" spans="1:11" ht="12">
      <c r="A144" s="1">
        <v>12</v>
      </c>
      <c r="C144" s="1" t="s">
        <v>63</v>
      </c>
      <c r="E144" s="1">
        <v>12</v>
      </c>
      <c r="G144" s="91"/>
      <c r="H144" s="91">
        <f>SUM(H134:H143)</f>
        <v>0</v>
      </c>
      <c r="I144" s="91"/>
      <c r="J144" s="91"/>
      <c r="K144" s="91">
        <f>SUM(K134:K143)</f>
        <v>0</v>
      </c>
    </row>
    <row r="145" ht="12">
      <c r="E145" s="35"/>
    </row>
    <row r="146" ht="12">
      <c r="E146" s="35"/>
    </row>
    <row r="147" ht="12">
      <c r="E147" s="35"/>
    </row>
    <row r="148" ht="12">
      <c r="E148" s="35"/>
    </row>
    <row r="149" ht="12">
      <c r="E149" s="35"/>
    </row>
    <row r="150" ht="12">
      <c r="E150" s="35"/>
    </row>
    <row r="151" ht="12">
      <c r="E151" s="35"/>
    </row>
    <row r="153" spans="4:8" ht="12">
      <c r="D153" s="42"/>
      <c r="F153" s="42"/>
      <c r="G153" s="43"/>
      <c r="H153" s="44"/>
    </row>
    <row r="154" ht="12">
      <c r="E154" s="35"/>
    </row>
    <row r="155" ht="12">
      <c r="E155" s="35"/>
    </row>
    <row r="156" ht="12">
      <c r="E156" s="35"/>
    </row>
    <row r="157" spans="3:5" ht="12">
      <c r="C157" s="1" t="s">
        <v>64</v>
      </c>
      <c r="E157" s="35"/>
    </row>
    <row r="158" ht="12">
      <c r="E158" s="35"/>
    </row>
    <row r="159" spans="2:6" ht="12.75">
      <c r="B159" s="45"/>
      <c r="C159" s="46"/>
      <c r="D159" s="47"/>
      <c r="E159" s="47"/>
      <c r="F159" s="47"/>
    </row>
    <row r="160" spans="2:6" ht="12.75">
      <c r="B160" s="45"/>
      <c r="C160" s="46"/>
      <c r="D160" s="47"/>
      <c r="E160" s="47"/>
      <c r="F160" s="47"/>
    </row>
    <row r="161" ht="12">
      <c r="E161" s="35"/>
    </row>
    <row r="162" ht="12">
      <c r="E162" s="35"/>
    </row>
    <row r="163" ht="12">
      <c r="E163" s="35"/>
    </row>
    <row r="164" ht="12">
      <c r="E164" s="35"/>
    </row>
    <row r="165" ht="12">
      <c r="E165" s="35"/>
    </row>
    <row r="166" ht="12">
      <c r="E166" s="35"/>
    </row>
    <row r="167" ht="12">
      <c r="E167" s="35"/>
    </row>
    <row r="168" ht="12">
      <c r="E168" s="35"/>
    </row>
    <row r="169" ht="12">
      <c r="E169" s="35"/>
    </row>
    <row r="170" ht="12">
      <c r="E170" s="35"/>
    </row>
    <row r="171" ht="12">
      <c r="E171" s="35"/>
    </row>
    <row r="172" ht="12">
      <c r="E172" s="35"/>
    </row>
    <row r="173" spans="1:13" ht="12">
      <c r="A173" s="16" t="str">
        <f>$A$82</f>
        <v>Institution No.:  </v>
      </c>
      <c r="E173" s="35"/>
      <c r="G173" s="14"/>
      <c r="H173" s="40"/>
      <c r="J173" s="14"/>
      <c r="K173" s="15" t="s">
        <v>76</v>
      </c>
      <c r="L173" s="17"/>
      <c r="M173" s="53"/>
    </row>
    <row r="174" spans="1:13" s="36" customFormat="1" ht="12">
      <c r="A174" s="309" t="s">
        <v>77</v>
      </c>
      <c r="B174" s="309"/>
      <c r="C174" s="309"/>
      <c r="D174" s="309"/>
      <c r="E174" s="309"/>
      <c r="F174" s="309"/>
      <c r="G174" s="309"/>
      <c r="H174" s="309"/>
      <c r="I174" s="309"/>
      <c r="J174" s="309"/>
      <c r="K174" s="309"/>
      <c r="L174" s="54"/>
      <c r="M174" s="55"/>
    </row>
    <row r="175" spans="1:13" ht="12">
      <c r="A175" s="16" t="str">
        <f>$A$41</f>
        <v>NAME:  System Administration</v>
      </c>
      <c r="H175" s="40"/>
      <c r="J175" s="14"/>
      <c r="K175" s="18" t="str">
        <f>$K$3</f>
        <v>Date: October 1, 2012</v>
      </c>
      <c r="L175" s="17"/>
      <c r="M175" s="53"/>
    </row>
    <row r="176" spans="1:11" ht="12">
      <c r="A176" s="19" t="s">
        <v>6</v>
      </c>
      <c r="B176" s="19" t="s">
        <v>6</v>
      </c>
      <c r="C176" s="19" t="s">
        <v>6</v>
      </c>
      <c r="D176" s="19" t="s">
        <v>6</v>
      </c>
      <c r="E176" s="19" t="s">
        <v>6</v>
      </c>
      <c r="F176" s="19" t="s">
        <v>6</v>
      </c>
      <c r="G176" s="20" t="s">
        <v>6</v>
      </c>
      <c r="H176" s="21" t="s">
        <v>6</v>
      </c>
      <c r="I176" s="19" t="s">
        <v>6</v>
      </c>
      <c r="J176" s="20" t="s">
        <v>6</v>
      </c>
      <c r="K176" s="21" t="s">
        <v>6</v>
      </c>
    </row>
    <row r="177" spans="1:11" ht="12">
      <c r="A177" s="22" t="s">
        <v>7</v>
      </c>
      <c r="E177" s="22" t="s">
        <v>7</v>
      </c>
      <c r="G177" s="24"/>
      <c r="H177" s="25" t="s">
        <v>9</v>
      </c>
      <c r="I177" s="23"/>
      <c r="J177" s="1"/>
      <c r="K177" s="1"/>
    </row>
    <row r="178" spans="1:11" ht="12">
      <c r="A178" s="22" t="s">
        <v>10</v>
      </c>
      <c r="E178" s="22" t="s">
        <v>10</v>
      </c>
      <c r="G178" s="24"/>
      <c r="H178" s="25" t="s">
        <v>13</v>
      </c>
      <c r="I178" s="23"/>
      <c r="J178" s="1"/>
      <c r="K178" s="1"/>
    </row>
    <row r="179" spans="1:11" ht="12">
      <c r="A179" s="19" t="s">
        <v>6</v>
      </c>
      <c r="B179" s="19" t="s">
        <v>6</v>
      </c>
      <c r="C179" s="19" t="s">
        <v>6</v>
      </c>
      <c r="D179" s="19" t="s">
        <v>6</v>
      </c>
      <c r="E179" s="19" t="s">
        <v>6</v>
      </c>
      <c r="F179" s="19" t="s">
        <v>6</v>
      </c>
      <c r="G179" s="20" t="s">
        <v>6</v>
      </c>
      <c r="H179" s="21" t="s">
        <v>6</v>
      </c>
      <c r="I179" s="19" t="s">
        <v>6</v>
      </c>
      <c r="J179" s="1"/>
      <c r="K179" s="1"/>
    </row>
    <row r="180" spans="1:11" ht="12">
      <c r="A180" s="8">
        <v>1</v>
      </c>
      <c r="C180" s="9" t="s">
        <v>78</v>
      </c>
      <c r="E180" s="8">
        <v>1</v>
      </c>
      <c r="G180" s="14"/>
      <c r="H180" s="30"/>
      <c r="J180" s="1"/>
      <c r="K180" s="1"/>
    </row>
    <row r="181" spans="1:11" ht="12">
      <c r="A181" s="27" t="s">
        <v>79</v>
      </c>
      <c r="C181" s="9" t="s">
        <v>80</v>
      </c>
      <c r="E181" s="27" t="s">
        <v>79</v>
      </c>
      <c r="F181" s="56"/>
      <c r="G181" s="93"/>
      <c r="H181" s="94">
        <v>0</v>
      </c>
      <c r="I181" s="93"/>
      <c r="J181" s="1"/>
      <c r="K181" s="1"/>
    </row>
    <row r="182" spans="1:11" ht="12">
      <c r="A182" s="27" t="s">
        <v>81</v>
      </c>
      <c r="C182" s="9" t="s">
        <v>82</v>
      </c>
      <c r="E182" s="27" t="s">
        <v>81</v>
      </c>
      <c r="F182" s="56"/>
      <c r="G182" s="93"/>
      <c r="H182" s="95"/>
      <c r="I182" s="93"/>
      <c r="J182" s="1"/>
      <c r="K182" s="1"/>
    </row>
    <row r="183" spans="1:11" ht="12">
      <c r="A183" s="27" t="s">
        <v>83</v>
      </c>
      <c r="C183" s="9" t="s">
        <v>84</v>
      </c>
      <c r="E183" s="27" t="s">
        <v>83</v>
      </c>
      <c r="F183" s="56"/>
      <c r="G183" s="93"/>
      <c r="H183" s="94">
        <f>SUM(H181:H182)</f>
        <v>0</v>
      </c>
      <c r="I183" s="93"/>
      <c r="J183" s="1"/>
      <c r="K183" s="1"/>
    </row>
    <row r="184" spans="1:11" ht="12">
      <c r="A184" s="8">
        <v>3</v>
      </c>
      <c r="C184" s="9" t="s">
        <v>85</v>
      </c>
      <c r="E184" s="8">
        <v>3</v>
      </c>
      <c r="F184" s="56"/>
      <c r="G184" s="93"/>
      <c r="H184" s="94">
        <v>0</v>
      </c>
      <c r="I184" s="93"/>
      <c r="J184" s="1"/>
      <c r="K184" s="1"/>
    </row>
    <row r="185" spans="1:11" ht="12">
      <c r="A185" s="8">
        <v>4</v>
      </c>
      <c r="C185" s="9" t="s">
        <v>86</v>
      </c>
      <c r="E185" s="8">
        <v>4</v>
      </c>
      <c r="F185" s="56"/>
      <c r="G185" s="93"/>
      <c r="H185" s="94">
        <f>SUM(H183:H184)</f>
        <v>0</v>
      </c>
      <c r="I185" s="93"/>
      <c r="J185" s="1"/>
      <c r="K185" s="1"/>
    </row>
    <row r="186" spans="1:11" ht="12">
      <c r="A186" s="8">
        <v>5</v>
      </c>
      <c r="E186" s="8">
        <v>5</v>
      </c>
      <c r="F186" s="56"/>
      <c r="G186" s="93"/>
      <c r="H186" s="94"/>
      <c r="I186" s="93"/>
      <c r="J186" s="1"/>
      <c r="K186" s="1"/>
    </row>
    <row r="187" spans="1:11" ht="12">
      <c r="A187" s="8">
        <v>6</v>
      </c>
      <c r="C187" s="9" t="s">
        <v>87</v>
      </c>
      <c r="E187" s="8">
        <v>6</v>
      </c>
      <c r="F187" s="56"/>
      <c r="G187" s="93"/>
      <c r="H187" s="94">
        <v>0</v>
      </c>
      <c r="I187" s="93"/>
      <c r="J187" s="1"/>
      <c r="K187" s="1"/>
    </row>
    <row r="188" spans="1:11" ht="12">
      <c r="A188" s="8">
        <v>7</v>
      </c>
      <c r="C188" s="9" t="s">
        <v>88</v>
      </c>
      <c r="E188" s="8">
        <v>7</v>
      </c>
      <c r="F188" s="56"/>
      <c r="G188" s="93"/>
      <c r="H188" s="94">
        <v>0</v>
      </c>
      <c r="I188" s="93"/>
      <c r="J188" s="1"/>
      <c r="K188" s="1"/>
    </row>
    <row r="189" spans="1:11" ht="12">
      <c r="A189" s="8">
        <v>8</v>
      </c>
      <c r="C189" s="9" t="s">
        <v>89</v>
      </c>
      <c r="E189" s="8">
        <v>8</v>
      </c>
      <c r="F189" s="56"/>
      <c r="G189" s="93"/>
      <c r="H189" s="94">
        <f>SUM(H187:H188)</f>
        <v>0</v>
      </c>
      <c r="I189" s="93"/>
      <c r="J189" s="1"/>
      <c r="K189" s="1"/>
    </row>
    <row r="190" spans="1:11" ht="12">
      <c r="A190" s="8">
        <v>9</v>
      </c>
      <c r="E190" s="8">
        <v>9</v>
      </c>
      <c r="F190" s="56"/>
      <c r="G190" s="93"/>
      <c r="H190" s="94"/>
      <c r="I190" s="93"/>
      <c r="J190" s="1"/>
      <c r="K190" s="1"/>
    </row>
    <row r="191" spans="1:11" ht="12">
      <c r="A191" s="8">
        <v>10</v>
      </c>
      <c r="C191" s="9" t="s">
        <v>90</v>
      </c>
      <c r="E191" s="8">
        <v>10</v>
      </c>
      <c r="F191" s="56"/>
      <c r="G191" s="93"/>
      <c r="H191" s="94">
        <f>H183+H187</f>
        <v>0</v>
      </c>
      <c r="I191" s="93"/>
      <c r="J191" s="1"/>
      <c r="K191" s="1"/>
    </row>
    <row r="192" spans="1:11" ht="12">
      <c r="A192" s="8">
        <v>11</v>
      </c>
      <c r="C192" s="9" t="s">
        <v>91</v>
      </c>
      <c r="E192" s="8">
        <v>11</v>
      </c>
      <c r="F192" s="56"/>
      <c r="G192" s="93"/>
      <c r="H192" s="94">
        <f>H184+H188</f>
        <v>0</v>
      </c>
      <c r="I192" s="93"/>
      <c r="J192" s="1"/>
      <c r="K192" s="1"/>
    </row>
    <row r="193" spans="1:11" ht="12">
      <c r="A193" s="8">
        <v>12</v>
      </c>
      <c r="C193" s="9" t="s">
        <v>92</v>
      </c>
      <c r="E193" s="8">
        <v>12</v>
      </c>
      <c r="F193" s="56"/>
      <c r="G193" s="93"/>
      <c r="H193" s="94">
        <f>H191+H192</f>
        <v>0</v>
      </c>
      <c r="I193" s="93"/>
      <c r="J193" s="1"/>
      <c r="K193" s="1"/>
    </row>
    <row r="194" spans="1:11" ht="12">
      <c r="A194" s="8">
        <v>13</v>
      </c>
      <c r="E194" s="8">
        <v>13</v>
      </c>
      <c r="G194" s="93"/>
      <c r="H194" s="96"/>
      <c r="I194" s="97"/>
      <c r="J194" s="1"/>
      <c r="K194" s="1"/>
    </row>
    <row r="195" spans="1:11" ht="12">
      <c r="A195" s="8">
        <v>15</v>
      </c>
      <c r="C195" s="9" t="s">
        <v>93</v>
      </c>
      <c r="E195" s="8">
        <v>15</v>
      </c>
      <c r="G195" s="93"/>
      <c r="H195" s="98"/>
      <c r="I195" s="97"/>
      <c r="J195" s="1"/>
      <c r="K195" s="1"/>
    </row>
    <row r="196" spans="1:11" ht="12">
      <c r="A196" s="8">
        <v>16</v>
      </c>
      <c r="C196" s="9" t="s">
        <v>94</v>
      </c>
      <c r="E196" s="8">
        <v>16</v>
      </c>
      <c r="G196" s="93"/>
      <c r="H196" s="96" t="e">
        <f>(H100)/H193</f>
        <v>#DIV/0!</v>
      </c>
      <c r="I196" s="99"/>
      <c r="J196" s="1"/>
      <c r="K196" s="1"/>
    </row>
    <row r="197" spans="1:11" ht="12">
      <c r="A197" s="8">
        <v>17</v>
      </c>
      <c r="C197" s="9" t="s">
        <v>95</v>
      </c>
      <c r="E197" s="8">
        <v>17</v>
      </c>
      <c r="G197" s="93"/>
      <c r="H197" s="97">
        <v>1860</v>
      </c>
      <c r="I197" s="97"/>
      <c r="J197" s="1"/>
      <c r="K197" s="1"/>
    </row>
    <row r="198" spans="1:11" ht="12">
      <c r="A198" s="8">
        <v>18</v>
      </c>
      <c r="E198" s="8">
        <v>18</v>
      </c>
      <c r="G198" s="93"/>
      <c r="H198" s="97"/>
      <c r="I198" s="97"/>
      <c r="J198" s="1"/>
      <c r="K198" s="1"/>
    </row>
    <row r="199" spans="1:11" ht="12">
      <c r="A199" s="1">
        <v>19</v>
      </c>
      <c r="C199" s="9" t="s">
        <v>96</v>
      </c>
      <c r="E199" s="1">
        <v>19</v>
      </c>
      <c r="G199" s="93"/>
      <c r="H199" s="97"/>
      <c r="I199" s="97"/>
      <c r="J199" s="1"/>
      <c r="K199" s="1"/>
    </row>
    <row r="200" spans="1:11" ht="12">
      <c r="A200" s="8">
        <v>20</v>
      </c>
      <c r="C200" s="9" t="s">
        <v>97</v>
      </c>
      <c r="E200" s="8">
        <v>20</v>
      </c>
      <c r="F200" s="10"/>
      <c r="G200" s="100"/>
      <c r="H200" s="101">
        <f>G458+G497</f>
        <v>0</v>
      </c>
      <c r="I200" s="100"/>
      <c r="J200" s="1"/>
      <c r="K200" s="1"/>
    </row>
    <row r="201" spans="1:11" ht="12">
      <c r="A201" s="8">
        <v>21</v>
      </c>
      <c r="C201" s="9" t="s">
        <v>98</v>
      </c>
      <c r="E201" s="8">
        <v>21</v>
      </c>
      <c r="F201" s="10"/>
      <c r="G201" s="100"/>
      <c r="H201" s="101">
        <f>G454+G493</f>
        <v>0</v>
      </c>
      <c r="I201" s="100"/>
      <c r="J201" s="1"/>
      <c r="K201" s="1"/>
    </row>
    <row r="202" spans="1:11" ht="12">
      <c r="A202" s="8">
        <v>22</v>
      </c>
      <c r="C202" s="9" t="s">
        <v>99</v>
      </c>
      <c r="E202" s="8">
        <v>22</v>
      </c>
      <c r="F202" s="10"/>
      <c r="G202" s="100"/>
      <c r="H202" s="101">
        <f>G456+G495</f>
        <v>0</v>
      </c>
      <c r="I202" s="100"/>
      <c r="J202" s="1"/>
      <c r="K202" s="1"/>
    </row>
    <row r="203" spans="1:11" ht="12">
      <c r="A203" s="8">
        <v>23</v>
      </c>
      <c r="E203" s="8">
        <v>23</v>
      </c>
      <c r="F203" s="10"/>
      <c r="G203" s="100"/>
      <c r="H203" s="101"/>
      <c r="I203" s="100"/>
      <c r="J203" s="1"/>
      <c r="K203" s="1"/>
    </row>
    <row r="204" spans="1:11" ht="12">
      <c r="A204" s="8">
        <v>24</v>
      </c>
      <c r="C204" s="9" t="s">
        <v>100</v>
      </c>
      <c r="E204" s="8">
        <v>24</v>
      </c>
      <c r="F204" s="10"/>
      <c r="G204" s="100"/>
      <c r="H204" s="100"/>
      <c r="I204" s="100"/>
      <c r="K204" s="1"/>
    </row>
    <row r="205" spans="1:11" ht="12">
      <c r="A205" s="8">
        <v>25</v>
      </c>
      <c r="C205" s="9" t="s">
        <v>101</v>
      </c>
      <c r="E205" s="8">
        <v>25</v>
      </c>
      <c r="G205" s="93"/>
      <c r="H205" s="97">
        <f>IF(G458=0,0,H458/G458)+IF(G497=0,0,H497/G497)</f>
        <v>0</v>
      </c>
      <c r="I205" s="97"/>
      <c r="K205" s="1"/>
    </row>
    <row r="206" spans="1:11" ht="12">
      <c r="A206" s="8">
        <v>26</v>
      </c>
      <c r="C206" s="9" t="s">
        <v>102</v>
      </c>
      <c r="E206" s="8">
        <v>26</v>
      </c>
      <c r="G206" s="93"/>
      <c r="H206" s="97">
        <f>IF(H201=0,0,(H454+H455+H493+H494)/H201)</f>
        <v>0</v>
      </c>
      <c r="I206" s="97"/>
      <c r="J206" s="1"/>
      <c r="K206" s="1"/>
    </row>
    <row r="207" spans="1:11" ht="12">
      <c r="A207" s="8">
        <v>27</v>
      </c>
      <c r="C207" s="9" t="s">
        <v>103</v>
      </c>
      <c r="E207" s="8">
        <v>27</v>
      </c>
      <c r="G207" s="93"/>
      <c r="H207" s="97">
        <f>IF(H202=0,0,(H456+H457+H495+H496)/H202)</f>
        <v>0</v>
      </c>
      <c r="I207" s="97"/>
      <c r="J207" s="1"/>
      <c r="K207" s="1"/>
    </row>
    <row r="208" spans="1:11" ht="12">
      <c r="A208" s="8">
        <v>28</v>
      </c>
      <c r="E208" s="8">
        <v>28</v>
      </c>
      <c r="G208" s="93"/>
      <c r="H208" s="97"/>
      <c r="I208" s="97"/>
      <c r="J208" s="1"/>
      <c r="K208" s="1"/>
    </row>
    <row r="209" spans="1:11" ht="12">
      <c r="A209" s="8">
        <v>29</v>
      </c>
      <c r="C209" s="9" t="s">
        <v>104</v>
      </c>
      <c r="E209" s="8">
        <v>29</v>
      </c>
      <c r="F209" s="57"/>
      <c r="G209" s="93"/>
      <c r="H209" s="94">
        <f>G100</f>
        <v>0</v>
      </c>
      <c r="I209" s="93"/>
      <c r="J209" s="1"/>
      <c r="K209" s="1"/>
    </row>
    <row r="210" spans="1:11" ht="12">
      <c r="A210" s="9"/>
      <c r="H210" s="40"/>
      <c r="J210" s="1"/>
      <c r="K210" s="1"/>
    </row>
    <row r="211" spans="1:11" ht="12">
      <c r="A211" s="9"/>
      <c r="H211" s="40"/>
      <c r="K211" s="40"/>
    </row>
    <row r="212" spans="1:11" ht="30" customHeight="1">
      <c r="A212" s="9"/>
      <c r="C212" s="319" t="s">
        <v>105</v>
      </c>
      <c r="D212" s="319"/>
      <c r="E212" s="319"/>
      <c r="F212" s="319"/>
      <c r="G212" s="319"/>
      <c r="H212" s="319"/>
      <c r="I212" s="319"/>
      <c r="K212" s="40"/>
    </row>
    <row r="213" spans="1:11" ht="12">
      <c r="A213" s="9"/>
      <c r="H213" s="40"/>
      <c r="K213" s="40"/>
    </row>
    <row r="214" spans="1:11" ht="12">
      <c r="A214" s="9"/>
      <c r="H214" s="40"/>
      <c r="K214" s="40"/>
    </row>
    <row r="215" spans="1:11" ht="12">
      <c r="A215" s="9"/>
      <c r="H215" s="40"/>
      <c r="K215" s="40"/>
    </row>
    <row r="216" spans="1:11" ht="12">
      <c r="A216" s="9"/>
      <c r="C216" s="36"/>
      <c r="D216" s="36"/>
      <c r="E216" s="36"/>
      <c r="F216" s="36"/>
      <c r="G216" s="58"/>
      <c r="H216" s="39"/>
      <c r="K216" s="40"/>
    </row>
    <row r="217" spans="1:11" ht="12">
      <c r="A217" s="9"/>
      <c r="H217" s="40"/>
      <c r="K217" s="40"/>
    </row>
    <row r="218" spans="1:11" ht="12">
      <c r="A218" s="9"/>
      <c r="H218" s="40"/>
      <c r="K218" s="40"/>
    </row>
    <row r="219" spans="1:11" ht="12">
      <c r="A219" s="9"/>
      <c r="H219" s="40"/>
      <c r="K219" s="40"/>
    </row>
    <row r="220" spans="1:11" ht="12">
      <c r="A220" s="9"/>
      <c r="H220" s="40"/>
      <c r="K220" s="40"/>
    </row>
    <row r="221" spans="1:11" ht="12">
      <c r="A221" s="9"/>
      <c r="H221" s="40"/>
      <c r="K221" s="40"/>
    </row>
    <row r="222" spans="1:11" ht="12">
      <c r="A222" s="9"/>
      <c r="H222" s="40"/>
      <c r="K222" s="40"/>
    </row>
    <row r="223" spans="5:13" ht="12">
      <c r="E223" s="35"/>
      <c r="G223" s="14"/>
      <c r="H223" s="40"/>
      <c r="I223" s="17"/>
      <c r="K223" s="40"/>
      <c r="M223" s="53"/>
    </row>
    <row r="224" spans="1:11" ht="12">
      <c r="A224" s="9"/>
      <c r="H224" s="40"/>
      <c r="K224" s="40"/>
    </row>
    <row r="225" spans="1:11" ht="12">
      <c r="A225" s="16" t="str">
        <f>$A$82</f>
        <v>Institution No.:  </v>
      </c>
      <c r="C225" s="59"/>
      <c r="G225" s="1"/>
      <c r="H225" s="1"/>
      <c r="I225" s="31" t="s">
        <v>106</v>
      </c>
      <c r="J225" s="1"/>
      <c r="K225" s="1"/>
    </row>
    <row r="226" spans="1:11" ht="12">
      <c r="A226" s="132"/>
      <c r="B226" s="320" t="s">
        <v>107</v>
      </c>
      <c r="C226" s="320"/>
      <c r="D226" s="320"/>
      <c r="E226" s="320"/>
      <c r="F226" s="320"/>
      <c r="G226" s="320"/>
      <c r="H226" s="320"/>
      <c r="I226" s="320"/>
      <c r="J226" s="320"/>
      <c r="K226" s="320"/>
    </row>
    <row r="227" spans="1:11" ht="12">
      <c r="A227" s="16" t="str">
        <f>$A$41</f>
        <v>NAME:  System Administration</v>
      </c>
      <c r="G227" s="1"/>
      <c r="H227" s="1"/>
      <c r="I227" s="18" t="str">
        <f>$K$3</f>
        <v>Date: October 1, 2012</v>
      </c>
      <c r="J227" s="1"/>
      <c r="K227" s="1"/>
    </row>
    <row r="228" spans="1:11" ht="12">
      <c r="A228" s="19"/>
      <c r="C228" s="19" t="s">
        <v>6</v>
      </c>
      <c r="D228" s="19" t="s">
        <v>6</v>
      </c>
      <c r="E228" s="19" t="s">
        <v>6</v>
      </c>
      <c r="F228" s="19" t="s">
        <v>6</v>
      </c>
      <c r="G228" s="19" t="s">
        <v>6</v>
      </c>
      <c r="H228" s="19" t="s">
        <v>6</v>
      </c>
      <c r="I228" s="19" t="s">
        <v>6</v>
      </c>
      <c r="J228" s="19" t="s">
        <v>6</v>
      </c>
      <c r="K228" s="1"/>
    </row>
    <row r="229" spans="1:11" ht="12">
      <c r="A229" s="22"/>
      <c r="D229" s="26" t="s">
        <v>9</v>
      </c>
      <c r="G229" s="1"/>
      <c r="H229" s="1"/>
      <c r="J229" s="1"/>
      <c r="K229" s="1"/>
    </row>
    <row r="230" spans="1:11" ht="12">
      <c r="A230" s="22"/>
      <c r="D230" s="26" t="s">
        <v>108</v>
      </c>
      <c r="G230" s="1"/>
      <c r="H230" s="1"/>
      <c r="J230" s="1"/>
      <c r="K230" s="1"/>
    </row>
    <row r="231" spans="1:11" ht="12">
      <c r="A231" s="19"/>
      <c r="D231" s="26" t="s">
        <v>109</v>
      </c>
      <c r="E231" s="26" t="s">
        <v>109</v>
      </c>
      <c r="F231" s="26" t="s">
        <v>110</v>
      </c>
      <c r="G231" s="26"/>
      <c r="H231" s="1"/>
      <c r="J231" s="1"/>
      <c r="K231" s="1"/>
    </row>
    <row r="232" spans="1:11" ht="12">
      <c r="A232" s="9"/>
      <c r="C232" s="26" t="s">
        <v>111</v>
      </c>
      <c r="D232" s="26" t="s">
        <v>112</v>
      </c>
      <c r="E232" s="26" t="s">
        <v>113</v>
      </c>
      <c r="F232" s="26" t="s">
        <v>114</v>
      </c>
      <c r="G232" s="26"/>
      <c r="H232" s="1"/>
      <c r="J232" s="1"/>
      <c r="K232" s="1"/>
    </row>
    <row r="233" spans="1:11" ht="12">
      <c r="A233" s="9"/>
      <c r="C233" s="19" t="s">
        <v>6</v>
      </c>
      <c r="D233" s="19" t="s">
        <v>6</v>
      </c>
      <c r="E233" s="19" t="s">
        <v>6</v>
      </c>
      <c r="F233" s="19" t="s">
        <v>6</v>
      </c>
      <c r="G233" s="19" t="s">
        <v>6</v>
      </c>
      <c r="H233" s="1"/>
      <c r="J233" s="1"/>
      <c r="K233" s="1"/>
    </row>
    <row r="234" spans="1:11" ht="12">
      <c r="A234" s="9"/>
      <c r="G234" s="1"/>
      <c r="H234" s="1"/>
      <c r="J234" s="1"/>
      <c r="K234" s="1"/>
    </row>
    <row r="235" spans="1:11" ht="12">
      <c r="A235" s="9"/>
      <c r="C235" s="9" t="s">
        <v>115</v>
      </c>
      <c r="D235" s="102">
        <v>0</v>
      </c>
      <c r="E235" s="102">
        <v>0</v>
      </c>
      <c r="F235" s="94">
        <v>0</v>
      </c>
      <c r="G235" s="1"/>
      <c r="H235" s="1"/>
      <c r="J235" s="1"/>
      <c r="K235" s="1"/>
    </row>
    <row r="236" spans="1:11" ht="12">
      <c r="A236" s="9"/>
      <c r="D236" s="102"/>
      <c r="E236" s="102"/>
      <c r="F236" s="102"/>
      <c r="G236" s="1"/>
      <c r="H236" s="1"/>
      <c r="J236" s="1"/>
      <c r="K236" s="1"/>
    </row>
    <row r="237" spans="1:11" ht="12">
      <c r="A237" s="9"/>
      <c r="C237" s="9" t="s">
        <v>116</v>
      </c>
      <c r="D237" s="94">
        <v>0</v>
      </c>
      <c r="E237" s="94">
        <v>0</v>
      </c>
      <c r="F237" s="94" t="e">
        <f>D237/E237</f>
        <v>#DIV/0!</v>
      </c>
      <c r="G237" s="8"/>
      <c r="H237" s="1"/>
      <c r="J237" s="1"/>
      <c r="K237" s="1"/>
    </row>
    <row r="238" spans="1:11" ht="12">
      <c r="A238" s="9"/>
      <c r="D238" s="96"/>
      <c r="E238" s="96"/>
      <c r="F238" s="96"/>
      <c r="G238" s="1"/>
      <c r="H238" s="1"/>
      <c r="J238" s="1"/>
      <c r="K238" s="1"/>
    </row>
    <row r="239" spans="1:11" ht="12">
      <c r="A239" s="9"/>
      <c r="C239" s="9" t="s">
        <v>117</v>
      </c>
      <c r="D239" s="94">
        <v>0</v>
      </c>
      <c r="E239" s="94">
        <v>0</v>
      </c>
      <c r="F239" s="94" t="e">
        <f>D239/E239</f>
        <v>#DIV/0!</v>
      </c>
      <c r="G239" s="8"/>
      <c r="H239" s="1"/>
      <c r="J239" s="1"/>
      <c r="K239" s="1"/>
    </row>
    <row r="240" spans="1:11" ht="12">
      <c r="A240" s="9"/>
      <c r="D240" s="96"/>
      <c r="E240" s="96"/>
      <c r="F240" s="96"/>
      <c r="G240" s="1"/>
      <c r="H240" s="1"/>
      <c r="J240" s="1"/>
      <c r="K240" s="1"/>
    </row>
    <row r="241" spans="1:11" ht="12">
      <c r="A241" s="9"/>
      <c r="C241" s="9" t="s">
        <v>118</v>
      </c>
      <c r="D241" s="94">
        <f>SUM(D235:D239)</f>
        <v>0</v>
      </c>
      <c r="E241" s="94">
        <f>SUM(E235:E239)</f>
        <v>0</v>
      </c>
      <c r="F241" s="94" t="e">
        <f>D241/E241</f>
        <v>#DIV/0!</v>
      </c>
      <c r="G241" s="29"/>
      <c r="H241" s="60"/>
      <c r="J241" s="1"/>
      <c r="K241" s="1"/>
    </row>
    <row r="242" spans="1:11" ht="12">
      <c r="A242" s="9"/>
      <c r="D242" s="61"/>
      <c r="E242" s="61"/>
      <c r="F242" s="61"/>
      <c r="G242" s="1"/>
      <c r="H242" s="1"/>
      <c r="J242" s="1"/>
      <c r="K242" s="1"/>
    </row>
    <row r="243" spans="1:11" ht="12">
      <c r="A243" s="9"/>
      <c r="D243" s="61"/>
      <c r="E243" s="61"/>
      <c r="F243" s="61"/>
      <c r="G243" s="1"/>
      <c r="H243" s="1"/>
      <c r="J243" s="1"/>
      <c r="K243" s="1"/>
    </row>
    <row r="244" spans="1:11" ht="12">
      <c r="A244" s="9"/>
      <c r="C244" s="9" t="s">
        <v>119</v>
      </c>
      <c r="D244" s="96">
        <v>0</v>
      </c>
      <c r="E244" s="96">
        <v>0</v>
      </c>
      <c r="F244" s="94" t="e">
        <f>D244/E244</f>
        <v>#DIV/0!</v>
      </c>
      <c r="G244" s="8"/>
      <c r="H244" s="1"/>
      <c r="J244" s="1"/>
      <c r="K244" s="1"/>
    </row>
    <row r="245" spans="1:11" ht="12">
      <c r="A245" s="9"/>
      <c r="D245" s="96"/>
      <c r="E245" s="96"/>
      <c r="F245" s="94"/>
      <c r="G245" s="1"/>
      <c r="H245" s="1"/>
      <c r="J245" s="1"/>
      <c r="K245" s="1"/>
    </row>
    <row r="246" spans="1:11" ht="12">
      <c r="A246" s="9"/>
      <c r="B246" s="9" t="s">
        <v>39</v>
      </c>
      <c r="C246" s="9" t="s">
        <v>120</v>
      </c>
      <c r="D246" s="96">
        <v>0</v>
      </c>
      <c r="E246" s="96">
        <v>0</v>
      </c>
      <c r="F246" s="94" t="e">
        <f>D246/E246</f>
        <v>#DIV/0!</v>
      </c>
      <c r="G246" s="8"/>
      <c r="H246" s="1"/>
      <c r="J246" s="1"/>
      <c r="K246" s="1"/>
    </row>
    <row r="247" spans="1:11" ht="12">
      <c r="A247" s="9"/>
      <c r="D247" s="96"/>
      <c r="E247" s="96"/>
      <c r="F247" s="94"/>
      <c r="G247" s="1"/>
      <c r="H247" s="1"/>
      <c r="J247" s="1"/>
      <c r="K247" s="1"/>
    </row>
    <row r="248" spans="1:11" ht="12">
      <c r="A248" s="9"/>
      <c r="C248" s="9" t="s">
        <v>121</v>
      </c>
      <c r="D248" s="96">
        <f>SUM(D244:D246)</f>
        <v>0</v>
      </c>
      <c r="E248" s="96">
        <f>SUM(E244:E246)</f>
        <v>0</v>
      </c>
      <c r="F248" s="94" t="e">
        <f>D248/E248</f>
        <v>#DIV/0!</v>
      </c>
      <c r="G248" s="8"/>
      <c r="H248" s="1"/>
      <c r="J248" s="1"/>
      <c r="K248" s="1"/>
    </row>
    <row r="249" spans="1:11" ht="12">
      <c r="A249" s="9"/>
      <c r="D249" s="82"/>
      <c r="E249" s="82"/>
      <c r="F249" s="94"/>
      <c r="G249" s="1"/>
      <c r="H249" s="1"/>
      <c r="J249" s="1"/>
      <c r="K249" s="1"/>
    </row>
    <row r="250" spans="1:11" ht="12">
      <c r="A250" s="9"/>
      <c r="C250" s="9" t="s">
        <v>122</v>
      </c>
      <c r="D250" s="85">
        <f>SUM(D241,D248)</f>
        <v>0</v>
      </c>
      <c r="E250" s="85">
        <f>SUM(E241,E248)</f>
        <v>0</v>
      </c>
      <c r="F250" s="94" t="e">
        <f>D250/E250</f>
        <v>#DIV/0!</v>
      </c>
      <c r="G250" s="8"/>
      <c r="H250" s="1"/>
      <c r="J250" s="1"/>
      <c r="K250" s="1"/>
    </row>
    <row r="251" spans="1:11" ht="12">
      <c r="A251" s="9"/>
      <c r="G251" s="1"/>
      <c r="H251" s="1"/>
      <c r="J251" s="1"/>
      <c r="K251" s="1"/>
    </row>
    <row r="252" spans="1:11" ht="12">
      <c r="A252" s="9"/>
      <c r="G252" s="1"/>
      <c r="H252" s="1"/>
      <c r="J252" s="1"/>
      <c r="K252" s="1"/>
    </row>
    <row r="253" spans="1:11" ht="12">
      <c r="A253" s="9"/>
      <c r="G253" s="1"/>
      <c r="H253" s="1"/>
      <c r="J253" s="1"/>
      <c r="K253" s="1"/>
    </row>
    <row r="254" spans="1:11" ht="12">
      <c r="A254" s="9"/>
      <c r="G254" s="1"/>
      <c r="H254" s="1"/>
      <c r="J254" s="1"/>
      <c r="K254" s="1"/>
    </row>
    <row r="255" spans="1:11" ht="12">
      <c r="A255" s="9"/>
      <c r="C255" s="9" t="s">
        <v>123</v>
      </c>
      <c r="G255" s="1"/>
      <c r="H255" s="1"/>
      <c r="J255" s="1"/>
      <c r="K255" s="1"/>
    </row>
    <row r="256" spans="1:11" ht="12">
      <c r="A256" s="9"/>
      <c r="C256" s="9" t="s">
        <v>124</v>
      </c>
      <c r="G256" s="1"/>
      <c r="H256" s="1"/>
      <c r="J256" s="1"/>
      <c r="K256" s="1"/>
    </row>
    <row r="257" spans="1:11" ht="12">
      <c r="A257" s="9"/>
      <c r="H257" s="40"/>
      <c r="K257" s="40"/>
    </row>
    <row r="258" spans="1:11" ht="12">
      <c r="A258" s="9"/>
      <c r="H258" s="40"/>
      <c r="K258" s="40"/>
    </row>
    <row r="259" spans="1:11" ht="12">
      <c r="A259" s="9"/>
      <c r="H259" s="40"/>
      <c r="K259" s="40"/>
    </row>
    <row r="260" spans="1:11" ht="12">
      <c r="A260" s="9"/>
      <c r="H260" s="40"/>
      <c r="K260" s="40"/>
    </row>
    <row r="261" spans="1:11" ht="12">
      <c r="A261" s="9"/>
      <c r="H261" s="40"/>
      <c r="K261" s="40"/>
    </row>
    <row r="262" spans="1:11" ht="12">
      <c r="A262" s="9"/>
      <c r="H262" s="40"/>
      <c r="K262" s="40"/>
    </row>
    <row r="263" spans="1:11" ht="12">
      <c r="A263" s="9"/>
      <c r="H263" s="40"/>
      <c r="K263" s="40"/>
    </row>
    <row r="264" spans="1:11" ht="12">
      <c r="A264" s="9"/>
      <c r="H264" s="40"/>
      <c r="K264" s="40"/>
    </row>
    <row r="265" spans="1:11" ht="12">
      <c r="A265" s="9"/>
      <c r="H265" s="40"/>
      <c r="K265" s="40"/>
    </row>
    <row r="266" spans="1:11" ht="12">
      <c r="A266" s="9"/>
      <c r="H266" s="40"/>
      <c r="K266" s="40"/>
    </row>
    <row r="267" spans="1:11" ht="12">
      <c r="A267" s="9"/>
      <c r="H267" s="40"/>
      <c r="K267" s="40"/>
    </row>
    <row r="268" spans="1:11" ht="12">
      <c r="A268" s="9"/>
      <c r="H268" s="40"/>
      <c r="K268" s="40"/>
    </row>
    <row r="269" spans="1:11" ht="12">
      <c r="A269" s="9"/>
      <c r="H269" s="40"/>
      <c r="K269" s="40"/>
    </row>
    <row r="270" spans="1:11" ht="12">
      <c r="A270" s="9"/>
      <c r="H270" s="40"/>
      <c r="K270" s="40"/>
    </row>
    <row r="271" spans="1:11" ht="12">
      <c r="A271" s="9"/>
      <c r="H271" s="40"/>
      <c r="K271" s="40"/>
    </row>
    <row r="272" spans="1:11" ht="12">
      <c r="A272" s="9"/>
      <c r="H272" s="40"/>
      <c r="K272" s="40"/>
    </row>
    <row r="273" spans="1:11" ht="12">
      <c r="A273" s="9"/>
      <c r="H273" s="40"/>
      <c r="K273" s="40"/>
    </row>
    <row r="274" spans="1:11" s="36" customFormat="1" ht="12">
      <c r="A274" s="16" t="str">
        <f>$A$82</f>
        <v>Institution No.:  </v>
      </c>
      <c r="E274" s="37"/>
      <c r="G274" s="38"/>
      <c r="H274" s="39"/>
      <c r="J274" s="38"/>
      <c r="K274" s="15" t="s">
        <v>125</v>
      </c>
    </row>
    <row r="275" spans="5:11" s="36" customFormat="1" ht="12">
      <c r="E275" s="37" t="s">
        <v>126</v>
      </c>
      <c r="G275" s="38"/>
      <c r="H275" s="39"/>
      <c r="J275" s="38"/>
      <c r="K275" s="39"/>
    </row>
    <row r="276" spans="1:11" ht="12">
      <c r="A276" s="16" t="str">
        <f>$A$41</f>
        <v>NAME:  System Administration</v>
      </c>
      <c r="F276" s="32"/>
      <c r="G276" s="62"/>
      <c r="H276" s="63"/>
      <c r="J276" s="14"/>
      <c r="K276" s="18" t="str">
        <f>$K$3</f>
        <v>Date: October 1, 2012</v>
      </c>
    </row>
    <row r="277" spans="1:11" ht="12">
      <c r="A277" s="19" t="s">
        <v>6</v>
      </c>
      <c r="B277" s="19" t="s">
        <v>6</v>
      </c>
      <c r="C277" s="19" t="s">
        <v>6</v>
      </c>
      <c r="D277" s="19" t="s">
        <v>6</v>
      </c>
      <c r="E277" s="19" t="s">
        <v>6</v>
      </c>
      <c r="F277" s="19" t="s">
        <v>6</v>
      </c>
      <c r="G277" s="20" t="s">
        <v>6</v>
      </c>
      <c r="H277" s="21" t="s">
        <v>6</v>
      </c>
      <c r="I277" s="19" t="s">
        <v>6</v>
      </c>
      <c r="J277" s="20" t="s">
        <v>6</v>
      </c>
      <c r="K277" s="21" t="s">
        <v>6</v>
      </c>
    </row>
    <row r="278" spans="1:11" ht="12">
      <c r="A278" s="22" t="s">
        <v>7</v>
      </c>
      <c r="E278" s="22" t="s">
        <v>7</v>
      </c>
      <c r="F278" s="23"/>
      <c r="G278" s="24"/>
      <c r="H278" s="25" t="s">
        <v>9</v>
      </c>
      <c r="I278" s="23"/>
      <c r="J278" s="1"/>
      <c r="K278" s="1"/>
    </row>
    <row r="279" spans="1:11" ht="33.75" customHeight="1">
      <c r="A279" s="22" t="s">
        <v>10</v>
      </c>
      <c r="C279" s="26" t="s">
        <v>57</v>
      </c>
      <c r="D279" s="64" t="s">
        <v>127</v>
      </c>
      <c r="E279" s="22" t="s">
        <v>10</v>
      </c>
      <c r="F279" s="23"/>
      <c r="G279" s="24" t="s">
        <v>12</v>
      </c>
      <c r="H279" s="25" t="s">
        <v>13</v>
      </c>
      <c r="I279" s="23"/>
      <c r="J279" s="1"/>
      <c r="K279" s="1"/>
    </row>
    <row r="280" spans="1:11" ht="12">
      <c r="A280" s="19" t="s">
        <v>6</v>
      </c>
      <c r="B280" s="19" t="s">
        <v>6</v>
      </c>
      <c r="C280" s="19" t="s">
        <v>6</v>
      </c>
      <c r="D280" s="19" t="s">
        <v>6</v>
      </c>
      <c r="E280" s="19" t="s">
        <v>6</v>
      </c>
      <c r="F280" s="19" t="s">
        <v>6</v>
      </c>
      <c r="G280" s="20" t="s">
        <v>6</v>
      </c>
      <c r="H280" s="21" t="s">
        <v>6</v>
      </c>
      <c r="I280" s="19" t="s">
        <v>6</v>
      </c>
      <c r="J280" s="1"/>
      <c r="K280" s="1"/>
    </row>
    <row r="281" spans="1:11" ht="12">
      <c r="A281" s="8">
        <v>1</v>
      </c>
      <c r="C281" s="9" t="s">
        <v>128</v>
      </c>
      <c r="E281" s="8">
        <v>1</v>
      </c>
      <c r="G281" s="14"/>
      <c r="H281" s="40"/>
      <c r="J281" s="1"/>
      <c r="K281" s="1"/>
    </row>
    <row r="282" spans="1:11" ht="12">
      <c r="A282" s="8">
        <f>(A281+1)</f>
        <v>2</v>
      </c>
      <c r="C282" s="9" t="s">
        <v>129</v>
      </c>
      <c r="D282" s="9" t="s">
        <v>130</v>
      </c>
      <c r="E282" s="8">
        <f>(E281+1)</f>
        <v>2</v>
      </c>
      <c r="F282" s="10"/>
      <c r="G282" s="101">
        <v>0</v>
      </c>
      <c r="H282" s="100">
        <v>0</v>
      </c>
      <c r="I282" s="100"/>
      <c r="J282" s="1"/>
      <c r="K282" s="1"/>
    </row>
    <row r="283" spans="1:11" ht="12">
      <c r="A283" s="8">
        <f>(A282+1)</f>
        <v>3</v>
      </c>
      <c r="D283" s="9" t="s">
        <v>131</v>
      </c>
      <c r="E283" s="8">
        <f>(E282+1)</f>
        <v>3</v>
      </c>
      <c r="F283" s="10"/>
      <c r="G283" s="101">
        <v>0</v>
      </c>
      <c r="H283" s="100">
        <v>0</v>
      </c>
      <c r="I283" s="100"/>
      <c r="J283" s="1"/>
      <c r="K283" s="1"/>
    </row>
    <row r="284" spans="1:11" ht="12">
      <c r="A284" s="8">
        <v>4</v>
      </c>
      <c r="C284" s="9" t="s">
        <v>132</v>
      </c>
      <c r="D284" s="9" t="s">
        <v>133</v>
      </c>
      <c r="E284" s="8">
        <v>4</v>
      </c>
      <c r="F284" s="10"/>
      <c r="G284" s="101">
        <v>0</v>
      </c>
      <c r="H284" s="100">
        <v>0</v>
      </c>
      <c r="I284" s="100"/>
      <c r="J284" s="1"/>
      <c r="K284" s="1"/>
    </row>
    <row r="285" spans="1:11" ht="12">
      <c r="A285" s="8">
        <f>(A284+1)</f>
        <v>5</v>
      </c>
      <c r="D285" s="9" t="s">
        <v>134</v>
      </c>
      <c r="E285" s="8">
        <f>(E284+1)</f>
        <v>5</v>
      </c>
      <c r="F285" s="10"/>
      <c r="G285" s="101">
        <v>0</v>
      </c>
      <c r="H285" s="100">
        <v>0</v>
      </c>
      <c r="I285" s="100"/>
      <c r="J285" s="1"/>
      <c r="K285" s="1"/>
    </row>
    <row r="286" spans="1:11" ht="12">
      <c r="A286" s="8">
        <f>(A285+1)</f>
        <v>6</v>
      </c>
      <c r="C286" s="9" t="s">
        <v>135</v>
      </c>
      <c r="E286" s="8">
        <f>(E285+1)</f>
        <v>6</v>
      </c>
      <c r="G286" s="97">
        <f>SUM(G282:G285)</f>
        <v>0</v>
      </c>
      <c r="H286" s="97">
        <f>SUM(H282:H285)</f>
        <v>0</v>
      </c>
      <c r="I286" s="97"/>
      <c r="J286" s="1"/>
      <c r="K286" s="1"/>
    </row>
    <row r="287" spans="1:11" ht="12">
      <c r="A287" s="8">
        <f>(A286+1)</f>
        <v>7</v>
      </c>
      <c r="C287" s="9" t="s">
        <v>136</v>
      </c>
      <c r="E287" s="8">
        <f>(E286+1)</f>
        <v>7</v>
      </c>
      <c r="G287" s="94"/>
      <c r="H287" s="93"/>
      <c r="I287" s="97"/>
      <c r="J287" s="1"/>
      <c r="K287" s="1"/>
    </row>
    <row r="288" spans="1:11" ht="12">
      <c r="A288" s="8">
        <f>(A287+1)</f>
        <v>8</v>
      </c>
      <c r="C288" s="9" t="s">
        <v>129</v>
      </c>
      <c r="D288" s="9" t="s">
        <v>130</v>
      </c>
      <c r="E288" s="8">
        <f>(E287+1)</f>
        <v>8</v>
      </c>
      <c r="F288" s="10"/>
      <c r="G288" s="101">
        <v>0</v>
      </c>
      <c r="H288" s="100">
        <v>0</v>
      </c>
      <c r="I288" s="100"/>
      <c r="J288" s="1"/>
      <c r="K288" s="1"/>
    </row>
    <row r="289" spans="1:11" ht="12">
      <c r="A289" s="8">
        <v>9</v>
      </c>
      <c r="D289" s="9" t="s">
        <v>131</v>
      </c>
      <c r="E289" s="8">
        <v>9</v>
      </c>
      <c r="F289" s="10"/>
      <c r="G289" s="101">
        <v>0</v>
      </c>
      <c r="H289" s="100">
        <v>0</v>
      </c>
      <c r="I289" s="100"/>
      <c r="J289" s="1"/>
      <c r="K289" s="1"/>
    </row>
    <row r="290" spans="1:11" ht="12">
      <c r="A290" s="8">
        <v>10</v>
      </c>
      <c r="C290" s="9" t="s">
        <v>132</v>
      </c>
      <c r="D290" s="9" t="s">
        <v>133</v>
      </c>
      <c r="E290" s="8">
        <v>10</v>
      </c>
      <c r="F290" s="10"/>
      <c r="G290" s="101">
        <v>0</v>
      </c>
      <c r="H290" s="100">
        <v>0</v>
      </c>
      <c r="I290" s="100"/>
      <c r="J290" s="1"/>
      <c r="K290" s="1"/>
    </row>
    <row r="291" spans="1:11" ht="12">
      <c r="A291" s="8">
        <f>(A290+1)</f>
        <v>11</v>
      </c>
      <c r="D291" s="9" t="s">
        <v>134</v>
      </c>
      <c r="E291" s="8">
        <f>(E290+1)</f>
        <v>11</v>
      </c>
      <c r="F291" s="10"/>
      <c r="G291" s="101">
        <v>0</v>
      </c>
      <c r="H291" s="100">
        <v>0</v>
      </c>
      <c r="I291" s="100"/>
      <c r="J291" s="1"/>
      <c r="K291" s="1"/>
    </row>
    <row r="292" spans="1:11" ht="12">
      <c r="A292" s="8">
        <f>(A291+1)</f>
        <v>12</v>
      </c>
      <c r="C292" s="9" t="s">
        <v>137</v>
      </c>
      <c r="E292" s="8">
        <f>(E291+1)</f>
        <v>12</v>
      </c>
      <c r="G292" s="96">
        <f>SUM(G288:G291)</f>
        <v>0</v>
      </c>
      <c r="H292" s="97">
        <f>SUM(H288:H291)</f>
        <v>0</v>
      </c>
      <c r="I292" s="97"/>
      <c r="J292" s="1"/>
      <c r="K292" s="1"/>
    </row>
    <row r="293" spans="1:11" ht="12">
      <c r="A293" s="8">
        <f>(A292+1)</f>
        <v>13</v>
      </c>
      <c r="C293" s="9" t="s">
        <v>138</v>
      </c>
      <c r="E293" s="8">
        <f>(E292+1)</f>
        <v>13</v>
      </c>
      <c r="G293" s="94"/>
      <c r="H293" s="93"/>
      <c r="I293" s="97"/>
      <c r="J293" s="1"/>
      <c r="K293" s="1"/>
    </row>
    <row r="294" spans="1:11" ht="12">
      <c r="A294" s="8">
        <f>(A293+1)</f>
        <v>14</v>
      </c>
      <c r="C294" s="9" t="s">
        <v>129</v>
      </c>
      <c r="D294" s="9" t="s">
        <v>130</v>
      </c>
      <c r="E294" s="8">
        <f>(E293+1)</f>
        <v>14</v>
      </c>
      <c r="F294" s="10"/>
      <c r="G294" s="101"/>
      <c r="H294" s="100">
        <v>0</v>
      </c>
      <c r="I294" s="100"/>
      <c r="J294" s="1"/>
      <c r="K294" s="1"/>
    </row>
    <row r="295" spans="1:11" ht="12">
      <c r="A295" s="8">
        <v>15</v>
      </c>
      <c r="C295" s="9"/>
      <c r="D295" s="9" t="s">
        <v>131</v>
      </c>
      <c r="E295" s="8">
        <v>15</v>
      </c>
      <c r="F295" s="10"/>
      <c r="G295" s="101"/>
      <c r="H295" s="100">
        <v>0</v>
      </c>
      <c r="I295" s="100"/>
      <c r="J295" s="1"/>
      <c r="K295" s="1"/>
    </row>
    <row r="296" spans="1:11" ht="12">
      <c r="A296" s="8">
        <v>16</v>
      </c>
      <c r="C296" s="9" t="s">
        <v>132</v>
      </c>
      <c r="D296" s="9" t="s">
        <v>133</v>
      </c>
      <c r="E296" s="8">
        <v>16</v>
      </c>
      <c r="F296" s="10"/>
      <c r="G296" s="101"/>
      <c r="H296" s="100">
        <v>0</v>
      </c>
      <c r="I296" s="100"/>
      <c r="J296" s="1"/>
      <c r="K296" s="1"/>
    </row>
    <row r="297" spans="1:11" ht="12">
      <c r="A297" s="8">
        <v>17</v>
      </c>
      <c r="C297" s="9"/>
      <c r="D297" s="9" t="s">
        <v>134</v>
      </c>
      <c r="E297" s="8">
        <v>17</v>
      </c>
      <c r="G297" s="96"/>
      <c r="H297" s="97">
        <v>0</v>
      </c>
      <c r="I297" s="97"/>
      <c r="J297" s="1"/>
      <c r="K297" s="1"/>
    </row>
    <row r="298" spans="1:11" ht="12">
      <c r="A298" s="8">
        <v>18</v>
      </c>
      <c r="C298" s="9" t="s">
        <v>139</v>
      </c>
      <c r="D298" s="9"/>
      <c r="E298" s="8">
        <v>18</v>
      </c>
      <c r="G298" s="96">
        <f>SUM(G294:G297)</f>
        <v>0</v>
      </c>
      <c r="H298" s="97">
        <f>SUM(H294:H297)</f>
        <v>0</v>
      </c>
      <c r="I298" s="97"/>
      <c r="J298" s="1"/>
      <c r="K298" s="1"/>
    </row>
    <row r="299" spans="1:11" ht="12">
      <c r="A299" s="8">
        <v>19</v>
      </c>
      <c r="C299" s="9" t="s">
        <v>140</v>
      </c>
      <c r="D299" s="9"/>
      <c r="E299" s="8">
        <v>19</v>
      </c>
      <c r="G299" s="96"/>
      <c r="H299" s="97"/>
      <c r="I299" s="97"/>
      <c r="J299" s="1"/>
      <c r="K299" s="1"/>
    </row>
    <row r="300" spans="1:11" ht="12">
      <c r="A300" s="8">
        <v>20</v>
      </c>
      <c r="C300" s="9" t="s">
        <v>129</v>
      </c>
      <c r="D300" s="9" t="s">
        <v>130</v>
      </c>
      <c r="E300" s="8">
        <v>20</v>
      </c>
      <c r="F300" s="65"/>
      <c r="G300" s="101">
        <v>0</v>
      </c>
      <c r="H300" s="100">
        <v>0</v>
      </c>
      <c r="I300" s="100"/>
      <c r="J300" s="1"/>
      <c r="K300" s="1"/>
    </row>
    <row r="301" spans="1:11" ht="12">
      <c r="A301" s="8">
        <v>21</v>
      </c>
      <c r="C301" s="9"/>
      <c r="D301" s="9" t="s">
        <v>131</v>
      </c>
      <c r="E301" s="8">
        <v>21</v>
      </c>
      <c r="F301" s="65"/>
      <c r="G301" s="101">
        <v>0</v>
      </c>
      <c r="H301" s="100">
        <v>0</v>
      </c>
      <c r="I301" s="100"/>
      <c r="J301" s="1"/>
      <c r="K301" s="1"/>
    </row>
    <row r="302" spans="1:11" ht="12">
      <c r="A302" s="8">
        <v>22</v>
      </c>
      <c r="C302" s="9" t="s">
        <v>132</v>
      </c>
      <c r="D302" s="9" t="s">
        <v>133</v>
      </c>
      <c r="E302" s="8">
        <v>22</v>
      </c>
      <c r="F302" s="65"/>
      <c r="G302" s="101">
        <v>0</v>
      </c>
      <c r="H302" s="100">
        <v>0</v>
      </c>
      <c r="I302" s="100"/>
      <c r="J302" s="1"/>
      <c r="K302" s="1"/>
    </row>
    <row r="303" spans="1:11" ht="12">
      <c r="A303" s="8">
        <v>23</v>
      </c>
      <c r="D303" s="9" t="s">
        <v>134</v>
      </c>
      <c r="E303" s="8">
        <v>23</v>
      </c>
      <c r="F303" s="65"/>
      <c r="G303" s="101">
        <v>0</v>
      </c>
      <c r="H303" s="100">
        <v>0</v>
      </c>
      <c r="I303" s="100"/>
      <c r="J303" s="1"/>
      <c r="K303" s="1"/>
    </row>
    <row r="304" spans="1:11" ht="12">
      <c r="A304" s="8">
        <v>24</v>
      </c>
      <c r="C304" s="9" t="s">
        <v>141</v>
      </c>
      <c r="E304" s="8">
        <v>24</v>
      </c>
      <c r="F304" s="53"/>
      <c r="G304" s="94">
        <f>SUM(G300:G303)</f>
        <v>0</v>
      </c>
      <c r="H304" s="93">
        <f>SUM(H300:H303)</f>
        <v>0</v>
      </c>
      <c r="I304" s="93"/>
      <c r="J304" s="1"/>
      <c r="K304" s="1"/>
    </row>
    <row r="305" spans="1:11" ht="12">
      <c r="A305" s="8">
        <v>25</v>
      </c>
      <c r="C305" s="9" t="s">
        <v>142</v>
      </c>
      <c r="E305" s="8">
        <v>25</v>
      </c>
      <c r="G305" s="96"/>
      <c r="H305" s="97"/>
      <c r="I305" s="97"/>
      <c r="J305" s="1"/>
      <c r="K305" s="1"/>
    </row>
    <row r="306" spans="1:11" ht="12">
      <c r="A306" s="8">
        <v>26</v>
      </c>
      <c r="C306" s="9" t="s">
        <v>129</v>
      </c>
      <c r="D306" s="9" t="s">
        <v>130</v>
      </c>
      <c r="E306" s="8">
        <v>26</v>
      </c>
      <c r="G306" s="96">
        <f aca="true" t="shared" si="0" ref="G306:H309">G282+G288+G294+G300</f>
        <v>0</v>
      </c>
      <c r="H306" s="97">
        <f t="shared" si="0"/>
        <v>0</v>
      </c>
      <c r="I306" s="97"/>
      <c r="J306" s="1"/>
      <c r="K306" s="1"/>
    </row>
    <row r="307" spans="1:11" ht="12">
      <c r="A307" s="8">
        <v>27</v>
      </c>
      <c r="C307" s="9"/>
      <c r="D307" s="9" t="s">
        <v>131</v>
      </c>
      <c r="E307" s="8">
        <v>27</v>
      </c>
      <c r="G307" s="96">
        <f t="shared" si="0"/>
        <v>0</v>
      </c>
      <c r="H307" s="97">
        <f t="shared" si="0"/>
        <v>0</v>
      </c>
      <c r="I307" s="97"/>
      <c r="J307" s="1"/>
      <c r="K307" s="1"/>
    </row>
    <row r="308" spans="1:11" ht="12">
      <c r="A308" s="8">
        <v>28</v>
      </c>
      <c r="C308" s="9" t="s">
        <v>132</v>
      </c>
      <c r="D308" s="9" t="s">
        <v>133</v>
      </c>
      <c r="E308" s="8">
        <v>28</v>
      </c>
      <c r="G308" s="96">
        <f t="shared" si="0"/>
        <v>0</v>
      </c>
      <c r="H308" s="97">
        <f t="shared" si="0"/>
        <v>0</v>
      </c>
      <c r="I308" s="97"/>
      <c r="J308" s="1"/>
      <c r="K308" s="1"/>
    </row>
    <row r="309" spans="1:11" ht="12">
      <c r="A309" s="8">
        <v>29</v>
      </c>
      <c r="D309" s="9" t="s">
        <v>134</v>
      </c>
      <c r="E309" s="8">
        <v>29</v>
      </c>
      <c r="G309" s="96">
        <f t="shared" si="0"/>
        <v>0</v>
      </c>
      <c r="H309" s="97">
        <f t="shared" si="0"/>
        <v>0</v>
      </c>
      <c r="I309" s="97"/>
      <c r="J309" s="1"/>
      <c r="K309" s="1"/>
    </row>
    <row r="310" spans="1:11" ht="12">
      <c r="A310" s="8">
        <v>30</v>
      </c>
      <c r="E310" s="8">
        <v>30</v>
      </c>
      <c r="G310" s="94"/>
      <c r="H310" s="93"/>
      <c r="I310" s="97"/>
      <c r="J310" s="1"/>
      <c r="K310" s="1"/>
    </row>
    <row r="311" spans="1:11" ht="12">
      <c r="A311" s="8">
        <v>31</v>
      </c>
      <c r="C311" s="9" t="s">
        <v>143</v>
      </c>
      <c r="E311" s="8">
        <v>31</v>
      </c>
      <c r="G311" s="96">
        <f>SUM(G306:G307)</f>
        <v>0</v>
      </c>
      <c r="H311" s="97">
        <f>SUM(H306:H307)</f>
        <v>0</v>
      </c>
      <c r="I311" s="97"/>
      <c r="J311" s="1"/>
      <c r="K311" s="1"/>
    </row>
    <row r="312" spans="1:11" ht="12">
      <c r="A312" s="8">
        <v>32</v>
      </c>
      <c r="C312" s="9" t="s">
        <v>144</v>
      </c>
      <c r="E312" s="8">
        <v>32</v>
      </c>
      <c r="G312" s="96">
        <f>SUM(G308:G309)</f>
        <v>0</v>
      </c>
      <c r="H312" s="97">
        <f>SUM(H308:H309)</f>
        <v>0</v>
      </c>
      <c r="I312" s="97"/>
      <c r="J312" s="1"/>
      <c r="K312" s="1"/>
    </row>
    <row r="313" spans="1:11" ht="12">
      <c r="A313" s="8">
        <v>33</v>
      </c>
      <c r="C313" s="9" t="s">
        <v>145</v>
      </c>
      <c r="E313" s="8">
        <v>33</v>
      </c>
      <c r="F313" s="53"/>
      <c r="G313" s="94">
        <f>SUM(G306,G308)</f>
        <v>0</v>
      </c>
      <c r="H313" s="93">
        <f>SUM(H306,H308)</f>
        <v>0</v>
      </c>
      <c r="I313" s="93"/>
      <c r="J313" s="1"/>
      <c r="K313" s="1"/>
    </row>
    <row r="314" spans="1:11" ht="12">
      <c r="A314" s="8">
        <v>34</v>
      </c>
      <c r="C314" s="9" t="s">
        <v>146</v>
      </c>
      <c r="E314" s="8">
        <v>34</v>
      </c>
      <c r="F314" s="53"/>
      <c r="G314" s="94">
        <f>SUM(G307,G309)</f>
        <v>0</v>
      </c>
      <c r="H314" s="93">
        <f>SUM(H307,H309)</f>
        <v>0</v>
      </c>
      <c r="I314" s="93"/>
      <c r="J314" s="1"/>
      <c r="K314" s="1"/>
    </row>
    <row r="315" spans="1:11" ht="12">
      <c r="A315" s="9"/>
      <c r="C315" s="19" t="s">
        <v>6</v>
      </c>
      <c r="D315" s="19" t="s">
        <v>6</v>
      </c>
      <c r="E315" s="19" t="s">
        <v>6</v>
      </c>
      <c r="F315" s="19" t="s">
        <v>6</v>
      </c>
      <c r="G315" s="19" t="s">
        <v>6</v>
      </c>
      <c r="H315" s="19" t="s">
        <v>6</v>
      </c>
      <c r="I315" s="19" t="s">
        <v>6</v>
      </c>
      <c r="J315" s="1"/>
      <c r="K315" s="1"/>
    </row>
    <row r="316" spans="1:11" ht="12">
      <c r="A316" s="8">
        <v>35</v>
      </c>
      <c r="C316" s="1" t="s">
        <v>147</v>
      </c>
      <c r="E316" s="8">
        <v>35</v>
      </c>
      <c r="G316" s="96">
        <f>SUM(G313:G314)</f>
        <v>0</v>
      </c>
      <c r="H316" s="97">
        <f>SUM(H313:H314)</f>
        <v>0</v>
      </c>
      <c r="I316" s="97"/>
      <c r="J316" s="1"/>
      <c r="K316" s="1"/>
    </row>
    <row r="317" spans="3:11" ht="12">
      <c r="C317" s="9" t="s">
        <v>148</v>
      </c>
      <c r="F317" s="66" t="s">
        <v>6</v>
      </c>
      <c r="G317" s="20"/>
      <c r="H317" s="21"/>
      <c r="I317" s="66"/>
      <c r="J317" s="1"/>
      <c r="K317" s="1"/>
    </row>
    <row r="318" spans="3:11" ht="12">
      <c r="C318" s="9"/>
      <c r="F318" s="66"/>
      <c r="G318" s="20"/>
      <c r="H318" s="21"/>
      <c r="I318" s="66"/>
      <c r="J318" s="1"/>
      <c r="K318" s="1"/>
    </row>
    <row r="319" spans="10:11" ht="12">
      <c r="J319" s="1"/>
      <c r="K319" s="1"/>
    </row>
    <row r="320" spans="1:11" ht="36" customHeight="1">
      <c r="A320" s="1">
        <v>36</v>
      </c>
      <c r="B320" s="33"/>
      <c r="C320" s="308" t="s">
        <v>52</v>
      </c>
      <c r="D320" s="308"/>
      <c r="E320" s="308"/>
      <c r="F320" s="308"/>
      <c r="G320" s="308"/>
      <c r="H320" s="308"/>
      <c r="I320" s="308"/>
      <c r="J320" s="308"/>
      <c r="K320" s="1"/>
    </row>
    <row r="321" spans="3:11" ht="12">
      <c r="C321" s="1" t="s">
        <v>149</v>
      </c>
      <c r="F321" s="66"/>
      <c r="G321" s="20"/>
      <c r="H321" s="40"/>
      <c r="I321" s="66"/>
      <c r="J321" s="20"/>
      <c r="K321" s="40"/>
    </row>
    <row r="322" spans="3:11" ht="12">
      <c r="C322" s="1" t="s">
        <v>2</v>
      </c>
      <c r="F322" s="66"/>
      <c r="G322" s="20"/>
      <c r="H322" s="40"/>
      <c r="I322" s="66"/>
      <c r="J322" s="20"/>
      <c r="K322" s="40"/>
    </row>
    <row r="323" ht="12">
      <c r="A323" s="9"/>
    </row>
    <row r="324" spans="1:11" s="36" customFormat="1" ht="12">
      <c r="A324" s="16" t="str">
        <f>$A$82</f>
        <v>Institution No.:  </v>
      </c>
      <c r="E324" s="37"/>
      <c r="G324" s="38"/>
      <c r="H324" s="39"/>
      <c r="J324" s="38"/>
      <c r="K324" s="67" t="s">
        <v>150</v>
      </c>
    </row>
    <row r="325" spans="4:11" s="36" customFormat="1" ht="12">
      <c r="D325" s="54" t="s">
        <v>151</v>
      </c>
      <c r="E325" s="37"/>
      <c r="G325" s="38"/>
      <c r="H325" s="39"/>
      <c r="J325" s="38"/>
      <c r="K325" s="39"/>
    </row>
    <row r="326" spans="1:11" ht="12">
      <c r="A326" s="16" t="str">
        <f>$A$41</f>
        <v>NAME:  System Administration</v>
      </c>
      <c r="F326" s="68"/>
      <c r="G326" s="62"/>
      <c r="H326" s="63"/>
      <c r="J326" s="14"/>
      <c r="K326" s="18" t="str">
        <f>$K$3</f>
        <v>Date: October 1, 2012</v>
      </c>
    </row>
    <row r="327" spans="1:11" ht="12">
      <c r="A327" s="19" t="s">
        <v>6</v>
      </c>
      <c r="B327" s="19" t="s">
        <v>6</v>
      </c>
      <c r="C327" s="19" t="s">
        <v>6</v>
      </c>
      <c r="D327" s="19" t="s">
        <v>6</v>
      </c>
      <c r="E327" s="19" t="s">
        <v>6</v>
      </c>
      <c r="F327" s="19" t="s">
        <v>6</v>
      </c>
      <c r="G327" s="20" t="s">
        <v>6</v>
      </c>
      <c r="H327" s="21" t="s">
        <v>6</v>
      </c>
      <c r="I327" s="19" t="s">
        <v>6</v>
      </c>
      <c r="J327" s="20" t="s">
        <v>6</v>
      </c>
      <c r="K327" s="21" t="s">
        <v>6</v>
      </c>
    </row>
    <row r="328" spans="1:11" ht="12">
      <c r="A328" s="22" t="s">
        <v>7</v>
      </c>
      <c r="E328" s="22" t="s">
        <v>7</v>
      </c>
      <c r="G328" s="24"/>
      <c r="H328" s="25" t="s">
        <v>9</v>
      </c>
      <c r="I328" s="23"/>
      <c r="J328" s="24"/>
      <c r="K328" s="25" t="s">
        <v>250</v>
      </c>
    </row>
    <row r="329" spans="1:11" ht="12">
      <c r="A329" s="22" t="s">
        <v>10</v>
      </c>
      <c r="C329" s="26" t="s">
        <v>57</v>
      </c>
      <c r="E329" s="22" t="s">
        <v>10</v>
      </c>
      <c r="G329" s="14"/>
      <c r="H329" s="25" t="s">
        <v>13</v>
      </c>
      <c r="J329" s="14"/>
      <c r="K329" s="25" t="s">
        <v>14</v>
      </c>
    </row>
    <row r="330" spans="1:11" ht="12">
      <c r="A330" s="19" t="s">
        <v>6</v>
      </c>
      <c r="B330" s="19" t="s">
        <v>6</v>
      </c>
      <c r="C330" s="19" t="s">
        <v>6</v>
      </c>
      <c r="D330" s="19" t="s">
        <v>6</v>
      </c>
      <c r="E330" s="19" t="s">
        <v>6</v>
      </c>
      <c r="F330" s="19" t="s">
        <v>6</v>
      </c>
      <c r="G330" s="20" t="s">
        <v>6</v>
      </c>
      <c r="H330" s="21" t="s">
        <v>6</v>
      </c>
      <c r="I330" s="19" t="s">
        <v>6</v>
      </c>
      <c r="J330" s="20" t="s">
        <v>6</v>
      </c>
      <c r="K330" s="21" t="s">
        <v>6</v>
      </c>
    </row>
    <row r="331" spans="1:11" ht="12">
      <c r="A331" s="69">
        <v>1</v>
      </c>
      <c r="C331" s="9" t="s">
        <v>152</v>
      </c>
      <c r="E331" s="69">
        <v>1</v>
      </c>
      <c r="G331" s="14"/>
      <c r="H331" s="40" t="s">
        <v>251</v>
      </c>
      <c r="J331" s="14"/>
      <c r="K331" s="40" t="s">
        <v>251</v>
      </c>
    </row>
    <row r="332" spans="1:11" ht="12">
      <c r="A332" s="69">
        <v>2</v>
      </c>
      <c r="C332" s="9" t="s">
        <v>49</v>
      </c>
      <c r="E332" s="69">
        <v>2</v>
      </c>
      <c r="G332" s="14"/>
      <c r="H332" s="40">
        <v>0</v>
      </c>
      <c r="J332" s="14"/>
      <c r="K332" s="40">
        <v>0</v>
      </c>
    </row>
    <row r="333" spans="1:11" ht="12">
      <c r="A333" s="1">
        <v>3</v>
      </c>
      <c r="C333" s="1" t="s">
        <v>153</v>
      </c>
      <c r="E333" s="1">
        <v>3</v>
      </c>
      <c r="F333" s="40"/>
      <c r="G333" s="40"/>
      <c r="H333" s="40"/>
      <c r="I333" s="40"/>
      <c r="J333" s="40"/>
      <c r="K333" s="40"/>
    </row>
    <row r="334" spans="1:11" ht="12">
      <c r="A334" s="69">
        <v>4</v>
      </c>
      <c r="C334" s="1" t="s">
        <v>154</v>
      </c>
      <c r="E334" s="69">
        <v>4</v>
      </c>
      <c r="F334" s="40"/>
      <c r="G334" s="40"/>
      <c r="H334" s="40"/>
      <c r="I334" s="40"/>
      <c r="J334" s="40"/>
      <c r="K334" s="40"/>
    </row>
    <row r="335" spans="1:11" ht="12">
      <c r="A335" s="69">
        <v>5</v>
      </c>
      <c r="C335" s="1" t="s">
        <v>155</v>
      </c>
      <c r="E335" s="69">
        <v>5</v>
      </c>
      <c r="F335" s="40"/>
      <c r="G335" s="40"/>
      <c r="H335" s="40"/>
      <c r="I335" s="40"/>
      <c r="J335" s="40"/>
      <c r="K335" s="40"/>
    </row>
    <row r="336" spans="1:11" ht="12">
      <c r="A336" s="69">
        <v>6</v>
      </c>
      <c r="E336" s="69">
        <v>6</v>
      </c>
      <c r="F336" s="40"/>
      <c r="G336" s="40"/>
      <c r="H336" s="40"/>
      <c r="I336" s="40"/>
      <c r="J336" s="40"/>
      <c r="K336" s="40"/>
    </row>
    <row r="337" spans="1:11" ht="12">
      <c r="A337" s="69">
        <v>7</v>
      </c>
      <c r="E337" s="69">
        <v>7</v>
      </c>
      <c r="F337" s="40"/>
      <c r="G337" s="40"/>
      <c r="H337" s="40"/>
      <c r="I337" s="40"/>
      <c r="J337" s="40"/>
      <c r="K337" s="40"/>
    </row>
    <row r="338" spans="1:11" ht="12">
      <c r="A338" s="69">
        <v>8</v>
      </c>
      <c r="E338" s="69">
        <v>8</v>
      </c>
      <c r="F338" s="40"/>
      <c r="G338" s="40"/>
      <c r="H338" s="40"/>
      <c r="I338" s="40"/>
      <c r="J338" s="40"/>
      <c r="K338" s="40"/>
    </row>
    <row r="339" spans="1:11" ht="12">
      <c r="A339" s="69">
        <v>9</v>
      </c>
      <c r="E339" s="69">
        <v>9</v>
      </c>
      <c r="F339" s="40"/>
      <c r="G339" s="40"/>
      <c r="H339" s="40"/>
      <c r="I339" s="40"/>
      <c r="J339" s="40"/>
      <c r="K339" s="40"/>
    </row>
    <row r="340" spans="1:11" ht="12">
      <c r="A340" s="69">
        <v>10</v>
      </c>
      <c r="E340" s="69">
        <v>10</v>
      </c>
      <c r="F340" s="40"/>
      <c r="G340" s="40"/>
      <c r="H340" s="40"/>
      <c r="I340" s="40"/>
      <c r="J340" s="40"/>
      <c r="K340" s="40"/>
    </row>
    <row r="341" spans="1:11" ht="12">
      <c r="A341" s="69">
        <v>11</v>
      </c>
      <c r="E341" s="69">
        <v>11</v>
      </c>
      <c r="F341" s="40"/>
      <c r="G341" s="40"/>
      <c r="H341" s="40"/>
      <c r="I341" s="40"/>
      <c r="J341" s="40"/>
      <c r="K341" s="40"/>
    </row>
    <row r="342" spans="1:11" ht="12">
      <c r="A342" s="69">
        <v>12</v>
      </c>
      <c r="E342" s="69">
        <v>12</v>
      </c>
      <c r="F342" s="40"/>
      <c r="G342" s="40"/>
      <c r="H342" s="40"/>
      <c r="I342" s="40"/>
      <c r="J342" s="40"/>
      <c r="K342" s="40"/>
    </row>
    <row r="343" spans="1:11" ht="12">
      <c r="A343" s="69">
        <v>13</v>
      </c>
      <c r="E343" s="69">
        <v>13</v>
      </c>
      <c r="F343" s="40"/>
      <c r="G343" s="40"/>
      <c r="H343" s="40"/>
      <c r="I343" s="40"/>
      <c r="J343" s="40"/>
      <c r="K343" s="40"/>
    </row>
    <row r="344" spans="1:11" ht="12">
      <c r="A344" s="69">
        <v>14</v>
      </c>
      <c r="C344" s="70" t="s">
        <v>39</v>
      </c>
      <c r="D344" s="71"/>
      <c r="E344" s="69">
        <v>14</v>
      </c>
      <c r="F344" s="40"/>
      <c r="G344" s="40"/>
      <c r="H344" s="40"/>
      <c r="I344" s="40"/>
      <c r="J344" s="40"/>
      <c r="K344" s="40"/>
    </row>
    <row r="345" spans="1:11" ht="12">
      <c r="A345" s="69">
        <v>15</v>
      </c>
      <c r="C345" s="70"/>
      <c r="D345" s="71"/>
      <c r="E345" s="69">
        <v>15</v>
      </c>
      <c r="F345" s="40"/>
      <c r="G345" s="40"/>
      <c r="H345" s="40"/>
      <c r="I345" s="40"/>
      <c r="J345" s="40"/>
      <c r="K345" s="40"/>
    </row>
    <row r="346" spans="1:11" ht="12">
      <c r="A346" s="69">
        <v>16</v>
      </c>
      <c r="E346" s="69">
        <v>16</v>
      </c>
      <c r="F346" s="40"/>
      <c r="G346" s="40"/>
      <c r="H346" s="40"/>
      <c r="I346" s="40"/>
      <c r="J346" s="40"/>
      <c r="K346" s="40"/>
    </row>
    <row r="347" spans="1:11" ht="12">
      <c r="A347" s="69">
        <v>17</v>
      </c>
      <c r="C347" s="9" t="s">
        <v>39</v>
      </c>
      <c r="E347" s="69">
        <v>17</v>
      </c>
      <c r="F347" s="40"/>
      <c r="G347" s="40"/>
      <c r="H347" s="40"/>
      <c r="I347" s="40"/>
      <c r="J347" s="40"/>
      <c r="K347" s="40"/>
    </row>
    <row r="348" spans="1:11" ht="12">
      <c r="A348" s="69">
        <v>18</v>
      </c>
      <c r="E348" s="69">
        <v>18</v>
      </c>
      <c r="F348" s="40"/>
      <c r="G348" s="40"/>
      <c r="H348" s="40"/>
      <c r="I348" s="40"/>
      <c r="J348" s="40" t="s">
        <v>39</v>
      </c>
      <c r="K348" s="40"/>
    </row>
    <row r="349" spans="1:11" ht="12">
      <c r="A349" s="69">
        <v>19</v>
      </c>
      <c r="E349" s="69">
        <v>19</v>
      </c>
      <c r="F349" s="40"/>
      <c r="G349" s="40"/>
      <c r="H349" s="40"/>
      <c r="I349" s="40"/>
      <c r="J349" s="40"/>
      <c r="K349" s="40"/>
    </row>
    <row r="350" spans="1:11" ht="12">
      <c r="A350" s="69"/>
      <c r="C350" s="70"/>
      <c r="E350" s="69"/>
      <c r="F350" s="66" t="s">
        <v>6</v>
      </c>
      <c r="G350" s="20" t="s">
        <v>6</v>
      </c>
      <c r="H350" s="21" t="s">
        <v>6</v>
      </c>
      <c r="I350" s="66" t="s">
        <v>6</v>
      </c>
      <c r="J350" s="20" t="s">
        <v>6</v>
      </c>
      <c r="K350" s="21" t="s">
        <v>6</v>
      </c>
    </row>
    <row r="351" spans="1:11" ht="12">
      <c r="A351" s="69">
        <v>20</v>
      </c>
      <c r="C351" s="70" t="s">
        <v>156</v>
      </c>
      <c r="E351" s="69">
        <v>20</v>
      </c>
      <c r="G351" s="93"/>
      <c r="H351" s="97">
        <f>SUM(H331:H349)</f>
        <v>0</v>
      </c>
      <c r="I351" s="97"/>
      <c r="J351" s="93"/>
      <c r="K351" s="97">
        <f>SUM(K331:K349)</f>
        <v>0</v>
      </c>
    </row>
    <row r="352" spans="1:11" ht="12">
      <c r="A352" s="72"/>
      <c r="C352" s="9"/>
      <c r="E352" s="35"/>
      <c r="F352" s="66" t="s">
        <v>6</v>
      </c>
      <c r="G352" s="20" t="s">
        <v>6</v>
      </c>
      <c r="H352" s="21" t="s">
        <v>6</v>
      </c>
      <c r="I352" s="66" t="s">
        <v>6</v>
      </c>
      <c r="J352" s="20" t="s">
        <v>6</v>
      </c>
      <c r="K352" s="21" t="s">
        <v>6</v>
      </c>
    </row>
    <row r="353" spans="3:11" ht="12">
      <c r="C353" s="1" t="s">
        <v>157</v>
      </c>
      <c r="F353" s="66"/>
      <c r="G353" s="20"/>
      <c r="H353" s="40"/>
      <c r="I353" s="66"/>
      <c r="J353" s="20"/>
      <c r="K353" s="40"/>
    </row>
    <row r="354" spans="3:11" ht="12">
      <c r="C354" s="1" t="s">
        <v>158</v>
      </c>
      <c r="F354" s="66"/>
      <c r="G354" s="20"/>
      <c r="H354" s="40"/>
      <c r="I354" s="66"/>
      <c r="J354" s="20"/>
      <c r="K354" s="40"/>
    </row>
    <row r="355" ht="12">
      <c r="A355" s="9"/>
    </row>
    <row r="356" spans="1:11" s="36" customFormat="1" ht="12">
      <c r="A356" s="16" t="str">
        <f>$A$82</f>
        <v>Institution No.:  </v>
      </c>
      <c r="E356" s="37"/>
      <c r="G356" s="38"/>
      <c r="H356" s="39"/>
      <c r="J356" s="38"/>
      <c r="K356" s="15" t="s">
        <v>159</v>
      </c>
    </row>
    <row r="357" spans="4:11" s="36" customFormat="1" ht="12">
      <c r="D357" s="54" t="s">
        <v>160</v>
      </c>
      <c r="E357" s="37"/>
      <c r="G357" s="38"/>
      <c r="H357" s="39"/>
      <c r="J357" s="38"/>
      <c r="K357" s="39"/>
    </row>
    <row r="358" spans="1:11" ht="12">
      <c r="A358" s="16" t="str">
        <f>$A$41</f>
        <v>NAME:  System Administration</v>
      </c>
      <c r="F358" s="68"/>
      <c r="G358" s="62"/>
      <c r="H358" s="40"/>
      <c r="J358" s="14"/>
      <c r="K358" s="18" t="str">
        <f>$K$3</f>
        <v>Date: October 1, 2012</v>
      </c>
    </row>
    <row r="359" spans="1:11" ht="12">
      <c r="A359" s="19" t="s">
        <v>6</v>
      </c>
      <c r="B359" s="19" t="s">
        <v>6</v>
      </c>
      <c r="C359" s="19" t="s">
        <v>6</v>
      </c>
      <c r="D359" s="19" t="s">
        <v>6</v>
      </c>
      <c r="E359" s="19" t="s">
        <v>6</v>
      </c>
      <c r="F359" s="19" t="s">
        <v>6</v>
      </c>
      <c r="G359" s="20" t="s">
        <v>6</v>
      </c>
      <c r="H359" s="21" t="s">
        <v>6</v>
      </c>
      <c r="I359" s="19" t="s">
        <v>6</v>
      </c>
      <c r="J359" s="20" t="s">
        <v>6</v>
      </c>
      <c r="K359" s="21" t="s">
        <v>6</v>
      </c>
    </row>
    <row r="360" spans="1:11" ht="12">
      <c r="A360" s="22" t="s">
        <v>7</v>
      </c>
      <c r="E360" s="22" t="s">
        <v>7</v>
      </c>
      <c r="G360" s="24"/>
      <c r="H360" s="25" t="s">
        <v>9</v>
      </c>
      <c r="I360" s="23"/>
      <c r="J360" s="24"/>
      <c r="K360" s="25" t="s">
        <v>250</v>
      </c>
    </row>
    <row r="361" spans="1:11" ht="12">
      <c r="A361" s="22" t="s">
        <v>10</v>
      </c>
      <c r="C361" s="26" t="s">
        <v>57</v>
      </c>
      <c r="E361" s="22" t="s">
        <v>10</v>
      </c>
      <c r="G361" s="14"/>
      <c r="H361" s="25" t="s">
        <v>13</v>
      </c>
      <c r="J361" s="14"/>
      <c r="K361" s="25" t="s">
        <v>14</v>
      </c>
    </row>
    <row r="362" spans="1:11" ht="12">
      <c r="A362" s="19" t="s">
        <v>6</v>
      </c>
      <c r="B362" s="19" t="s">
        <v>6</v>
      </c>
      <c r="C362" s="19" t="s">
        <v>6</v>
      </c>
      <c r="D362" s="19" t="s">
        <v>6</v>
      </c>
      <c r="E362" s="19" t="s">
        <v>6</v>
      </c>
      <c r="F362" s="19" t="s">
        <v>6</v>
      </c>
      <c r="G362" s="20" t="s">
        <v>6</v>
      </c>
      <c r="H362" s="21" t="s">
        <v>6</v>
      </c>
      <c r="I362" s="19" t="s">
        <v>6</v>
      </c>
      <c r="J362" s="20" t="s">
        <v>6</v>
      </c>
      <c r="K362" s="21" t="s">
        <v>6</v>
      </c>
    </row>
    <row r="363" spans="1:11" ht="12">
      <c r="A363" s="69"/>
      <c r="C363" s="31" t="s">
        <v>161</v>
      </c>
      <c r="E363" s="69"/>
      <c r="G363" s="93"/>
      <c r="H363" s="93"/>
      <c r="I363" s="97"/>
      <c r="J363" s="93"/>
      <c r="K363" s="93"/>
    </row>
    <row r="364" spans="1:11" ht="12">
      <c r="A364" s="69">
        <v>1</v>
      </c>
      <c r="C364" s="9" t="s">
        <v>162</v>
      </c>
      <c r="E364" s="69">
        <v>1</v>
      </c>
      <c r="G364" s="93"/>
      <c r="H364" s="93"/>
      <c r="I364" s="97"/>
      <c r="J364" s="93"/>
      <c r="K364" s="93"/>
    </row>
    <row r="365" spans="1:11" ht="12">
      <c r="A365" s="69">
        <v>2</v>
      </c>
      <c r="C365" s="10" t="s">
        <v>163</v>
      </c>
      <c r="E365" s="69">
        <v>2</v>
      </c>
      <c r="F365" s="10"/>
      <c r="G365" s="100"/>
      <c r="H365" s="100">
        <v>25926</v>
      </c>
      <c r="I365" s="100"/>
      <c r="J365" s="100"/>
      <c r="K365" s="100">
        <v>26000</v>
      </c>
    </row>
    <row r="366" spans="1:11" ht="12">
      <c r="A366" s="69">
        <v>3</v>
      </c>
      <c r="C366" s="10" t="s">
        <v>164</v>
      </c>
      <c r="E366" s="69">
        <v>3</v>
      </c>
      <c r="F366" s="10"/>
      <c r="G366" s="100"/>
      <c r="H366" s="100">
        <v>470854</v>
      </c>
      <c r="I366" s="100"/>
      <c r="J366" s="100"/>
      <c r="K366" s="100">
        <v>250000</v>
      </c>
    </row>
    <row r="367" spans="1:11" ht="12">
      <c r="A367" s="69">
        <v>4</v>
      </c>
      <c r="C367" s="10" t="s">
        <v>165</v>
      </c>
      <c r="E367" s="69">
        <v>4</v>
      </c>
      <c r="F367" s="10"/>
      <c r="G367" s="100"/>
      <c r="H367" s="100"/>
      <c r="I367" s="100"/>
      <c r="J367" s="100"/>
      <c r="K367" s="100"/>
    </row>
    <row r="368" spans="1:11" ht="12">
      <c r="A368" s="69">
        <v>5</v>
      </c>
      <c r="C368" s="10" t="s">
        <v>166</v>
      </c>
      <c r="E368" s="69">
        <v>5</v>
      </c>
      <c r="F368" s="10"/>
      <c r="G368" s="100"/>
      <c r="H368" s="100"/>
      <c r="I368" s="100"/>
      <c r="J368" s="100"/>
      <c r="K368" s="100"/>
    </row>
    <row r="369" spans="1:11" ht="12">
      <c r="A369" s="69">
        <v>6</v>
      </c>
      <c r="C369" s="10" t="s">
        <v>167</v>
      </c>
      <c r="E369" s="69">
        <v>6</v>
      </c>
      <c r="F369" s="10"/>
      <c r="G369" s="100"/>
      <c r="H369" s="100"/>
      <c r="I369" s="100"/>
      <c r="J369" s="100"/>
      <c r="K369" s="100"/>
    </row>
    <row r="370" spans="1:11" ht="12">
      <c r="A370" s="69">
        <v>7</v>
      </c>
      <c r="C370" s="10" t="s">
        <v>168</v>
      </c>
      <c r="E370" s="69">
        <v>7</v>
      </c>
      <c r="F370" s="10"/>
      <c r="G370" s="100"/>
      <c r="H370" s="100"/>
      <c r="I370" s="100"/>
      <c r="J370" s="100"/>
      <c r="K370" s="100"/>
    </row>
    <row r="371" spans="1:11" ht="12">
      <c r="A371" s="69">
        <v>8</v>
      </c>
      <c r="C371" s="10" t="s">
        <v>169</v>
      </c>
      <c r="E371" s="69">
        <v>8</v>
      </c>
      <c r="F371" s="66"/>
      <c r="G371" s="20"/>
      <c r="H371" s="21"/>
      <c r="I371" s="66"/>
      <c r="J371" s="20"/>
      <c r="K371" s="21"/>
    </row>
    <row r="372" spans="1:11" ht="12">
      <c r="A372" s="69">
        <v>9</v>
      </c>
      <c r="C372" s="10"/>
      <c r="E372" s="69">
        <v>9</v>
      </c>
      <c r="F372" s="66"/>
      <c r="G372" s="20"/>
      <c r="H372" s="21"/>
      <c r="I372" s="66"/>
      <c r="J372" s="20"/>
      <c r="K372" s="21"/>
    </row>
    <row r="373" spans="1:11" ht="12">
      <c r="A373" s="69">
        <v>10</v>
      </c>
      <c r="C373" s="10"/>
      <c r="E373" s="69">
        <v>10</v>
      </c>
      <c r="F373" s="66"/>
      <c r="G373" s="20"/>
      <c r="H373" s="21"/>
      <c r="I373" s="66"/>
      <c r="J373" s="20"/>
      <c r="K373" s="21"/>
    </row>
    <row r="374" spans="1:11" ht="12">
      <c r="A374" s="69">
        <v>11</v>
      </c>
      <c r="C374" s="10"/>
      <c r="E374" s="69">
        <v>11</v>
      </c>
      <c r="F374" s="66"/>
      <c r="G374" s="20"/>
      <c r="H374" s="21"/>
      <c r="I374" s="66"/>
      <c r="J374" s="20"/>
      <c r="K374" s="21"/>
    </row>
    <row r="375" spans="1:11" ht="12">
      <c r="A375" s="69">
        <v>12</v>
      </c>
      <c r="C375" s="10"/>
      <c r="E375" s="69">
        <v>12</v>
      </c>
      <c r="F375" s="66"/>
      <c r="G375" s="20"/>
      <c r="H375" s="21"/>
      <c r="I375" s="66"/>
      <c r="J375" s="20"/>
      <c r="K375" s="21"/>
    </row>
    <row r="376" spans="1:11" ht="12">
      <c r="A376" s="69">
        <v>13</v>
      </c>
      <c r="C376" s="10"/>
      <c r="E376" s="69">
        <v>13</v>
      </c>
      <c r="F376" s="66"/>
      <c r="G376" s="20"/>
      <c r="H376" s="21"/>
      <c r="I376" s="66"/>
      <c r="J376" s="20"/>
      <c r="K376" s="21"/>
    </row>
    <row r="377" spans="1:11" ht="12">
      <c r="A377" s="69">
        <v>14</v>
      </c>
      <c r="C377" s="10"/>
      <c r="E377" s="69">
        <v>14</v>
      </c>
      <c r="F377" s="66"/>
      <c r="G377" s="20"/>
      <c r="H377" s="21"/>
      <c r="I377" s="66"/>
      <c r="J377" s="20"/>
      <c r="K377" s="21"/>
    </row>
    <row r="378" spans="1:11" ht="12">
      <c r="A378" s="69">
        <v>15</v>
      </c>
      <c r="E378" s="69">
        <v>15</v>
      </c>
      <c r="F378" s="10"/>
      <c r="G378" s="100"/>
      <c r="H378" s="100"/>
      <c r="I378" s="100"/>
      <c r="J378" s="100"/>
      <c r="K378" s="100"/>
    </row>
    <row r="379" spans="1:11" ht="12">
      <c r="A379" s="69"/>
      <c r="C379" s="10"/>
      <c r="E379" s="69"/>
      <c r="F379" s="10"/>
      <c r="G379" s="100"/>
      <c r="H379" s="100"/>
      <c r="I379" s="100"/>
      <c r="J379" s="100"/>
      <c r="K379" s="100"/>
    </row>
    <row r="380" spans="1:11" ht="12">
      <c r="A380" s="69">
        <v>16</v>
      </c>
      <c r="C380" s="10" t="s">
        <v>170</v>
      </c>
      <c r="E380" s="69">
        <v>16</v>
      </c>
      <c r="F380" s="10"/>
      <c r="G380" s="100"/>
      <c r="H380" s="100"/>
      <c r="I380" s="100"/>
      <c r="J380" s="100"/>
      <c r="K380" s="100"/>
    </row>
    <row r="381" spans="1:11" ht="12">
      <c r="A381" s="69">
        <v>17</v>
      </c>
      <c r="C381" s="10" t="s">
        <v>171</v>
      </c>
      <c r="E381" s="69">
        <v>17</v>
      </c>
      <c r="F381" s="10"/>
      <c r="G381" s="100"/>
      <c r="H381" s="100">
        <v>9622656</v>
      </c>
      <c r="I381" s="100"/>
      <c r="J381" s="100"/>
      <c r="K381" s="100">
        <v>10000000</v>
      </c>
    </row>
    <row r="382" spans="1:11" ht="12">
      <c r="A382" s="69">
        <v>18</v>
      </c>
      <c r="C382" s="10" t="s">
        <v>172</v>
      </c>
      <c r="E382" s="69">
        <v>18</v>
      </c>
      <c r="F382" s="10"/>
      <c r="G382" s="100"/>
      <c r="H382" s="100"/>
      <c r="I382" s="100"/>
      <c r="J382" s="100"/>
      <c r="K382" s="100"/>
    </row>
    <row r="383" spans="1:11" ht="12">
      <c r="A383" s="69">
        <v>19</v>
      </c>
      <c r="C383" s="10" t="s">
        <v>39</v>
      </c>
      <c r="E383" s="69">
        <v>19</v>
      </c>
      <c r="F383" s="10"/>
      <c r="G383" s="100"/>
      <c r="H383" s="100"/>
      <c r="I383" s="100"/>
      <c r="J383" s="100"/>
      <c r="K383" s="100"/>
    </row>
    <row r="384" spans="1:11" ht="12">
      <c r="A384" s="1">
        <v>20</v>
      </c>
      <c r="C384" s="10"/>
      <c r="E384" s="1">
        <v>20</v>
      </c>
      <c r="F384" s="66"/>
      <c r="G384" s="20"/>
      <c r="H384" s="21"/>
      <c r="I384" s="66"/>
      <c r="J384" s="20"/>
      <c r="K384" s="21"/>
    </row>
    <row r="385" spans="1:11" ht="12">
      <c r="A385" s="1">
        <v>21</v>
      </c>
      <c r="C385" s="10"/>
      <c r="E385" s="1">
        <v>21</v>
      </c>
      <c r="F385" s="66"/>
      <c r="G385" s="20"/>
      <c r="H385" s="21"/>
      <c r="I385" s="66"/>
      <c r="J385" s="20"/>
      <c r="K385" s="21"/>
    </row>
    <row r="386" spans="1:11" ht="12">
      <c r="A386" s="1">
        <v>22</v>
      </c>
      <c r="C386" s="10"/>
      <c r="E386" s="1">
        <v>22</v>
      </c>
      <c r="F386" s="66"/>
      <c r="G386" s="20"/>
      <c r="H386" s="21"/>
      <c r="I386" s="66"/>
      <c r="J386" s="20"/>
      <c r="K386" s="21"/>
    </row>
    <row r="387" spans="1:11" ht="12">
      <c r="A387" s="1">
        <v>23</v>
      </c>
      <c r="C387" s="10"/>
      <c r="E387" s="1">
        <v>23</v>
      </c>
      <c r="F387" s="66"/>
      <c r="G387" s="20"/>
      <c r="H387" s="21"/>
      <c r="I387" s="66"/>
      <c r="J387" s="20"/>
      <c r="K387" s="21"/>
    </row>
    <row r="388" spans="1:11" ht="12">
      <c r="A388" s="1">
        <v>24</v>
      </c>
      <c r="C388" s="10"/>
      <c r="E388" s="1">
        <v>24</v>
      </c>
      <c r="F388" s="66"/>
      <c r="G388" s="20"/>
      <c r="H388" s="21"/>
      <c r="I388" s="66"/>
      <c r="J388" s="20"/>
      <c r="K388" s="21"/>
    </row>
    <row r="389" spans="1:11" ht="12">
      <c r="A389" s="69"/>
      <c r="C389" s="10"/>
      <c r="E389" s="69"/>
      <c r="F389" s="66" t="s">
        <v>6</v>
      </c>
      <c r="G389" s="20" t="s">
        <v>6</v>
      </c>
      <c r="H389" s="21"/>
      <c r="I389" s="66"/>
      <c r="J389" s="20"/>
      <c r="K389" s="21"/>
    </row>
    <row r="390" spans="1:11" ht="12">
      <c r="A390" s="69">
        <v>25</v>
      </c>
      <c r="C390" s="9" t="s">
        <v>173</v>
      </c>
      <c r="E390" s="69">
        <v>25</v>
      </c>
      <c r="G390" s="93"/>
      <c r="H390" s="97">
        <f>SUM(H364:H388)</f>
        <v>10119436</v>
      </c>
      <c r="I390" s="97"/>
      <c r="J390" s="93"/>
      <c r="K390" s="97">
        <f>SUM(K364:K388)</f>
        <v>10276000</v>
      </c>
    </row>
    <row r="391" spans="1:11" ht="12">
      <c r="A391" s="69"/>
      <c r="C391" s="9"/>
      <c r="E391" s="69"/>
      <c r="F391" s="66" t="s">
        <v>6</v>
      </c>
      <c r="G391" s="20" t="s">
        <v>6</v>
      </c>
      <c r="H391" s="21"/>
      <c r="I391" s="66"/>
      <c r="J391" s="20"/>
      <c r="K391" s="21"/>
    </row>
    <row r="392" spans="1:11" ht="12">
      <c r="A392" s="69">
        <v>26</v>
      </c>
      <c r="C392" s="9" t="s">
        <v>174</v>
      </c>
      <c r="E392" s="69">
        <v>26</v>
      </c>
      <c r="G392" s="93"/>
      <c r="H392" s="93">
        <v>883604</v>
      </c>
      <c r="I392" s="97"/>
      <c r="J392" s="93"/>
      <c r="K392" s="93">
        <v>0</v>
      </c>
    </row>
    <row r="393" spans="1:11" ht="12">
      <c r="A393" s="69">
        <v>27</v>
      </c>
      <c r="E393" s="69">
        <v>27</v>
      </c>
      <c r="G393" s="93"/>
      <c r="H393" s="93"/>
      <c r="I393" s="97"/>
      <c r="J393" s="93"/>
      <c r="K393" s="93"/>
    </row>
    <row r="394" spans="1:11" ht="12">
      <c r="A394" s="69">
        <v>28</v>
      </c>
      <c r="E394" s="69">
        <v>28</v>
      </c>
      <c r="G394" s="97"/>
      <c r="H394" s="97"/>
      <c r="I394" s="97"/>
      <c r="J394" s="97"/>
      <c r="K394" s="97"/>
    </row>
    <row r="395" spans="1:11" ht="12">
      <c r="A395" s="69">
        <v>29</v>
      </c>
      <c r="C395" s="1" t="s">
        <v>39</v>
      </c>
      <c r="E395" s="69">
        <v>29</v>
      </c>
      <c r="G395" s="97"/>
      <c r="H395" s="97"/>
      <c r="I395" s="97"/>
      <c r="J395" s="97"/>
      <c r="K395" s="97"/>
    </row>
    <row r="396" spans="1:11" ht="12">
      <c r="A396" s="69"/>
      <c r="C396" s="70"/>
      <c r="E396" s="69"/>
      <c r="F396" s="66" t="s">
        <v>6</v>
      </c>
      <c r="G396" s="20" t="s">
        <v>6</v>
      </c>
      <c r="H396" s="21"/>
      <c r="I396" s="66"/>
      <c r="J396" s="20"/>
      <c r="K396" s="21"/>
    </row>
    <row r="397" spans="1:11" ht="12">
      <c r="A397" s="69">
        <v>30</v>
      </c>
      <c r="C397" s="70" t="s">
        <v>175</v>
      </c>
      <c r="E397" s="69">
        <v>30</v>
      </c>
      <c r="G397" s="93"/>
      <c r="H397" s="97">
        <f>SUM(H390:H395)</f>
        <v>11003040</v>
      </c>
      <c r="I397" s="97"/>
      <c r="J397" s="93"/>
      <c r="K397" s="97">
        <f>SUM(K390:K395)</f>
        <v>10276000</v>
      </c>
    </row>
    <row r="398" spans="1:11" ht="12">
      <c r="A398" s="72"/>
      <c r="C398" s="9"/>
      <c r="E398" s="35"/>
      <c r="F398" s="66" t="s">
        <v>6</v>
      </c>
      <c r="G398" s="20" t="s">
        <v>6</v>
      </c>
      <c r="H398" s="21" t="s">
        <v>6</v>
      </c>
      <c r="I398" s="66" t="s">
        <v>6</v>
      </c>
      <c r="J398" s="20" t="s">
        <v>6</v>
      </c>
      <c r="K398" s="21" t="s">
        <v>6</v>
      </c>
    </row>
    <row r="399" spans="3:11" ht="12">
      <c r="C399" s="1" t="s">
        <v>157</v>
      </c>
      <c r="F399" s="66"/>
      <c r="G399" s="20"/>
      <c r="H399" s="40"/>
      <c r="I399" s="66"/>
      <c r="J399" s="20"/>
      <c r="K399" s="40"/>
    </row>
    <row r="400" spans="3:11" ht="12">
      <c r="C400" s="1" t="s">
        <v>158</v>
      </c>
      <c r="F400" s="66"/>
      <c r="G400" s="20"/>
      <c r="H400" s="40"/>
      <c r="I400" s="66"/>
      <c r="J400" s="20"/>
      <c r="K400" s="40"/>
    </row>
    <row r="401" spans="3:11" ht="12">
      <c r="C401" s="1" t="s">
        <v>176</v>
      </c>
      <c r="F401" s="66"/>
      <c r="G401" s="20"/>
      <c r="H401" s="40"/>
      <c r="I401" s="66"/>
      <c r="J401" s="20"/>
      <c r="K401" s="40"/>
    </row>
    <row r="402" spans="3:11" ht="12">
      <c r="C402" s="1" t="s">
        <v>177</v>
      </c>
      <c r="F402" s="66"/>
      <c r="G402" s="20"/>
      <c r="H402" s="40"/>
      <c r="I402" s="66"/>
      <c r="J402" s="20"/>
      <c r="K402" s="40"/>
    </row>
    <row r="403" spans="3:11" ht="12">
      <c r="C403" s="1" t="s">
        <v>178</v>
      </c>
      <c r="F403" s="66"/>
      <c r="G403" s="20"/>
      <c r="H403" s="40"/>
      <c r="I403" s="66"/>
      <c r="J403" s="20"/>
      <c r="K403" s="40"/>
    </row>
    <row r="404" spans="3:11" ht="12">
      <c r="C404" s="1" t="s">
        <v>179</v>
      </c>
      <c r="F404" s="66"/>
      <c r="G404" s="20"/>
      <c r="H404" s="40"/>
      <c r="I404" s="66"/>
      <c r="J404" s="20"/>
      <c r="K404" s="40"/>
    </row>
    <row r="405" spans="6:11" ht="12">
      <c r="F405" s="66"/>
      <c r="G405" s="20"/>
      <c r="H405" s="40"/>
      <c r="I405" s="66"/>
      <c r="J405" s="20"/>
      <c r="K405" s="40"/>
    </row>
    <row r="406" spans="1:11" ht="12">
      <c r="A406" s="72"/>
      <c r="C406" s="9"/>
      <c r="E406" s="35"/>
      <c r="F406" s="66"/>
      <c r="G406" s="20"/>
      <c r="H406" s="21"/>
      <c r="I406" s="66"/>
      <c r="J406" s="20"/>
      <c r="K406" s="21"/>
    </row>
    <row r="409" spans="1:11" s="36" customFormat="1" ht="12">
      <c r="A409" s="16" t="str">
        <f>$A$82</f>
        <v>Institution No.:  </v>
      </c>
      <c r="E409" s="37"/>
      <c r="G409" s="38"/>
      <c r="H409" s="39"/>
      <c r="J409" s="38"/>
      <c r="K409" s="15" t="s">
        <v>180</v>
      </c>
    </row>
    <row r="410" spans="1:11" ht="12.75" customHeight="1">
      <c r="A410" s="309" t="s">
        <v>181</v>
      </c>
      <c r="B410" s="309"/>
      <c r="C410" s="309"/>
      <c r="D410" s="309"/>
      <c r="E410" s="309"/>
      <c r="F410" s="309"/>
      <c r="G410" s="309"/>
      <c r="H410" s="309"/>
      <c r="I410" s="309"/>
      <c r="J410" s="309"/>
      <c r="K410" s="309"/>
    </row>
    <row r="411" spans="1:11" ht="12">
      <c r="A411" s="16" t="str">
        <f>$A$41</f>
        <v>NAME:  System Administration</v>
      </c>
      <c r="H411" s="40"/>
      <c r="J411" s="14"/>
      <c r="K411" s="18" t="str">
        <f>$K$3</f>
        <v>Date: October 1, 2012</v>
      </c>
    </row>
    <row r="412" spans="1:11" ht="12">
      <c r="A412" s="19" t="s">
        <v>6</v>
      </c>
      <c r="B412" s="19" t="s">
        <v>6</v>
      </c>
      <c r="C412" s="19" t="s">
        <v>6</v>
      </c>
      <c r="D412" s="19" t="s">
        <v>6</v>
      </c>
      <c r="E412" s="19" t="s">
        <v>6</v>
      </c>
      <c r="F412" s="19" t="s">
        <v>6</v>
      </c>
      <c r="G412" s="20" t="s">
        <v>6</v>
      </c>
      <c r="H412" s="21" t="s">
        <v>6</v>
      </c>
      <c r="I412" s="19" t="s">
        <v>6</v>
      </c>
      <c r="J412" s="20" t="s">
        <v>6</v>
      </c>
      <c r="K412" s="21" t="s">
        <v>6</v>
      </c>
    </row>
    <row r="413" spans="1:11" ht="12">
      <c r="A413" s="22" t="s">
        <v>7</v>
      </c>
      <c r="E413" s="22" t="s">
        <v>7</v>
      </c>
      <c r="F413" s="23"/>
      <c r="G413" s="24"/>
      <c r="H413" s="25" t="s">
        <v>9</v>
      </c>
      <c r="I413" s="23"/>
      <c r="J413" s="24"/>
      <c r="K413" s="25" t="s">
        <v>250</v>
      </c>
    </row>
    <row r="414" spans="1:11" ht="12">
      <c r="A414" s="22" t="s">
        <v>10</v>
      </c>
      <c r="C414" s="26" t="s">
        <v>57</v>
      </c>
      <c r="E414" s="22" t="s">
        <v>10</v>
      </c>
      <c r="F414" s="23"/>
      <c r="G414" s="24"/>
      <c r="H414" s="25" t="s">
        <v>13</v>
      </c>
      <c r="I414" s="23"/>
      <c r="J414" s="24"/>
      <c r="K414" s="25" t="s">
        <v>14</v>
      </c>
    </row>
    <row r="415" spans="1:11" ht="12">
      <c r="A415" s="19" t="s">
        <v>6</v>
      </c>
      <c r="B415" s="19" t="s">
        <v>6</v>
      </c>
      <c r="C415" s="19" t="s">
        <v>6</v>
      </c>
      <c r="D415" s="19" t="s">
        <v>6</v>
      </c>
      <c r="E415" s="19" t="s">
        <v>6</v>
      </c>
      <c r="F415" s="19" t="s">
        <v>6</v>
      </c>
      <c r="G415" s="20" t="s">
        <v>6</v>
      </c>
      <c r="H415" s="21" t="s">
        <v>6</v>
      </c>
      <c r="I415" s="19" t="s">
        <v>6</v>
      </c>
      <c r="J415" s="20" t="s">
        <v>6</v>
      </c>
      <c r="K415" s="21" t="s">
        <v>6</v>
      </c>
    </row>
    <row r="416" spans="1:11" ht="12">
      <c r="A416" s="73">
        <v>1</v>
      </c>
      <c r="C416" s="9" t="s">
        <v>182</v>
      </c>
      <c r="E416" s="73">
        <v>1</v>
      </c>
      <c r="F416" s="10"/>
      <c r="G416" s="11"/>
      <c r="I416" s="10"/>
      <c r="J416" s="11"/>
      <c r="K416" s="12"/>
    </row>
    <row r="417" spans="1:11" ht="12">
      <c r="A417" s="73">
        <f aca="true" t="shared" si="1" ref="A417:A439">(A416+1)</f>
        <v>2</v>
      </c>
      <c r="C417" s="9" t="s">
        <v>183</v>
      </c>
      <c r="E417" s="73">
        <f aca="true" t="shared" si="2" ref="E417:E439">(E416+1)</f>
        <v>2</v>
      </c>
      <c r="F417" s="10"/>
      <c r="G417" s="103"/>
      <c r="H417" s="103"/>
      <c r="I417" s="103"/>
      <c r="J417" s="103"/>
      <c r="K417" s="103"/>
    </row>
    <row r="418" spans="1:11" ht="12">
      <c r="A418" s="73">
        <f t="shared" si="1"/>
        <v>3</v>
      </c>
      <c r="C418" s="9"/>
      <c r="E418" s="73">
        <f t="shared" si="2"/>
        <v>3</v>
      </c>
      <c r="F418" s="10"/>
      <c r="G418" s="103"/>
      <c r="H418" s="103"/>
      <c r="I418" s="103"/>
      <c r="J418" s="103"/>
      <c r="K418" s="103"/>
    </row>
    <row r="419" spans="1:11" ht="12">
      <c r="A419" s="73">
        <f t="shared" si="1"/>
        <v>4</v>
      </c>
      <c r="C419" s="9"/>
      <c r="E419" s="73">
        <f t="shared" si="2"/>
        <v>4</v>
      </c>
      <c r="F419" s="10"/>
      <c r="G419" s="103"/>
      <c r="H419" s="103"/>
      <c r="I419" s="103"/>
      <c r="J419" s="103"/>
      <c r="K419" s="103"/>
    </row>
    <row r="420" spans="1:11" ht="12">
      <c r="A420" s="73">
        <f>(A419+1)</f>
        <v>5</v>
      </c>
      <c r="C420" s="10"/>
      <c r="E420" s="73">
        <f>(E419+1)</f>
        <v>5</v>
      </c>
      <c r="F420" s="10"/>
      <c r="G420" s="103"/>
      <c r="H420" s="103"/>
      <c r="I420" s="103"/>
      <c r="J420" s="103"/>
      <c r="K420" s="103"/>
    </row>
    <row r="421" spans="1:11" ht="12">
      <c r="A421" s="73">
        <f t="shared" si="1"/>
        <v>6</v>
      </c>
      <c r="C421" s="10"/>
      <c r="E421" s="73">
        <f t="shared" si="2"/>
        <v>6</v>
      </c>
      <c r="F421" s="10"/>
      <c r="G421" s="103"/>
      <c r="H421" s="103"/>
      <c r="I421" s="103"/>
      <c r="J421" s="103"/>
      <c r="K421" s="103"/>
    </row>
    <row r="422" spans="1:11" ht="12">
      <c r="A422" s="73">
        <f>(A421+1)</f>
        <v>7</v>
      </c>
      <c r="C422" s="9"/>
      <c r="E422" s="73">
        <f>(E421+1)</f>
        <v>7</v>
      </c>
      <c r="F422" s="10"/>
      <c r="G422" s="103"/>
      <c r="H422" s="103"/>
      <c r="I422" s="103"/>
      <c r="J422" s="103"/>
      <c r="K422" s="103"/>
    </row>
    <row r="423" spans="1:11" ht="12">
      <c r="A423" s="73">
        <f>(A422+1)</f>
        <v>8</v>
      </c>
      <c r="C423" s="10"/>
      <c r="E423" s="73">
        <f>(E422+1)</f>
        <v>8</v>
      </c>
      <c r="F423" s="10"/>
      <c r="G423" s="103"/>
      <c r="H423" s="103"/>
      <c r="I423" s="103"/>
      <c r="J423" s="103"/>
      <c r="K423" s="103"/>
    </row>
    <row r="424" spans="1:11" ht="12">
      <c r="A424" s="73">
        <f t="shared" si="1"/>
        <v>9</v>
      </c>
      <c r="C424" s="10"/>
      <c r="E424" s="73">
        <f t="shared" si="2"/>
        <v>9</v>
      </c>
      <c r="F424" s="10"/>
      <c r="G424" s="103"/>
      <c r="H424" s="103"/>
      <c r="I424" s="103"/>
      <c r="J424" s="103"/>
      <c r="K424" s="103"/>
    </row>
    <row r="425" spans="1:11" ht="12">
      <c r="A425" s="73">
        <f t="shared" si="1"/>
        <v>10</v>
      </c>
      <c r="E425" s="73">
        <f t="shared" si="2"/>
        <v>10</v>
      </c>
      <c r="F425" s="10"/>
      <c r="G425" s="103"/>
      <c r="H425" s="103"/>
      <c r="I425" s="103"/>
      <c r="J425" s="103"/>
      <c r="K425" s="103"/>
    </row>
    <row r="426" spans="1:11" ht="12">
      <c r="A426" s="73">
        <f t="shared" si="1"/>
        <v>11</v>
      </c>
      <c r="E426" s="73">
        <f t="shared" si="2"/>
        <v>11</v>
      </c>
      <c r="F426" s="10"/>
      <c r="G426" s="103"/>
      <c r="H426" s="103"/>
      <c r="I426" s="103"/>
      <c r="J426" s="103"/>
      <c r="K426" s="103"/>
    </row>
    <row r="427" spans="1:11" ht="12">
      <c r="A427" s="73">
        <f t="shared" si="1"/>
        <v>12</v>
      </c>
      <c r="E427" s="73">
        <f t="shared" si="2"/>
        <v>12</v>
      </c>
      <c r="F427" s="10"/>
      <c r="G427" s="103"/>
      <c r="H427" s="103"/>
      <c r="I427" s="103"/>
      <c r="J427" s="103"/>
      <c r="K427" s="103"/>
    </row>
    <row r="428" spans="1:11" ht="12">
      <c r="A428" s="73">
        <f t="shared" si="1"/>
        <v>13</v>
      </c>
      <c r="C428" s="10"/>
      <c r="E428" s="73">
        <f t="shared" si="2"/>
        <v>13</v>
      </c>
      <c r="F428" s="10"/>
      <c r="G428" s="103"/>
      <c r="H428" s="103"/>
      <c r="I428" s="103"/>
      <c r="J428" s="103"/>
      <c r="K428" s="103"/>
    </row>
    <row r="429" spans="1:11" ht="12">
      <c r="A429" s="73">
        <f t="shared" si="1"/>
        <v>14</v>
      </c>
      <c r="C429" s="10" t="s">
        <v>184</v>
      </c>
      <c r="E429" s="73">
        <f t="shared" si="2"/>
        <v>14</v>
      </c>
      <c r="F429" s="10"/>
      <c r="G429" s="103"/>
      <c r="H429" s="103"/>
      <c r="I429" s="103"/>
      <c r="J429" s="103"/>
      <c r="K429" s="103"/>
    </row>
    <row r="430" spans="1:11" ht="12">
      <c r="A430" s="73">
        <f t="shared" si="1"/>
        <v>15</v>
      </c>
      <c r="C430" s="10"/>
      <c r="E430" s="73">
        <f t="shared" si="2"/>
        <v>15</v>
      </c>
      <c r="F430" s="10"/>
      <c r="G430" s="103"/>
      <c r="H430" s="103"/>
      <c r="I430" s="103"/>
      <c r="J430" s="103"/>
      <c r="K430" s="103"/>
    </row>
    <row r="431" spans="1:11" ht="12">
      <c r="A431" s="73">
        <f t="shared" si="1"/>
        <v>16</v>
      </c>
      <c r="C431" s="10"/>
      <c r="E431" s="73">
        <f t="shared" si="2"/>
        <v>16</v>
      </c>
      <c r="F431" s="10"/>
      <c r="G431" s="103"/>
      <c r="H431" s="103"/>
      <c r="I431" s="103"/>
      <c r="J431" s="103"/>
      <c r="K431" s="103"/>
    </row>
    <row r="432" spans="1:11" ht="12">
      <c r="A432" s="73">
        <f t="shared" si="1"/>
        <v>17</v>
      </c>
      <c r="C432" s="10"/>
      <c r="E432" s="73">
        <f t="shared" si="2"/>
        <v>17</v>
      </c>
      <c r="F432" s="10"/>
      <c r="G432" s="103"/>
      <c r="H432" s="103"/>
      <c r="I432" s="103"/>
      <c r="J432" s="103"/>
      <c r="K432" s="103"/>
    </row>
    <row r="433" spans="1:11" ht="12">
      <c r="A433" s="73">
        <f t="shared" si="1"/>
        <v>18</v>
      </c>
      <c r="C433" s="10"/>
      <c r="E433" s="73">
        <f t="shared" si="2"/>
        <v>18</v>
      </c>
      <c r="F433" s="10"/>
      <c r="G433" s="103"/>
      <c r="H433" s="103"/>
      <c r="I433" s="103"/>
      <c r="J433" s="103"/>
      <c r="K433" s="103"/>
    </row>
    <row r="434" spans="1:11" ht="12">
      <c r="A434" s="73">
        <f t="shared" si="1"/>
        <v>19</v>
      </c>
      <c r="C434" s="10"/>
      <c r="E434" s="73">
        <f t="shared" si="2"/>
        <v>19</v>
      </c>
      <c r="F434" s="10"/>
      <c r="G434" s="103"/>
      <c r="H434" s="103"/>
      <c r="I434" s="103"/>
      <c r="J434" s="103"/>
      <c r="K434" s="103"/>
    </row>
    <row r="435" spans="1:11" ht="12">
      <c r="A435" s="73">
        <f t="shared" si="1"/>
        <v>20</v>
      </c>
      <c r="C435" s="10"/>
      <c r="E435" s="73">
        <f t="shared" si="2"/>
        <v>20</v>
      </c>
      <c r="F435" s="10"/>
      <c r="G435" s="103"/>
      <c r="H435" s="103"/>
      <c r="I435" s="103"/>
      <c r="J435" s="103"/>
      <c r="K435" s="103"/>
    </row>
    <row r="436" spans="1:11" ht="12">
      <c r="A436" s="73">
        <f t="shared" si="1"/>
        <v>21</v>
      </c>
      <c r="C436" s="10"/>
      <c r="E436" s="73">
        <f t="shared" si="2"/>
        <v>21</v>
      </c>
      <c r="F436" s="10"/>
      <c r="G436" s="103"/>
      <c r="H436" s="103"/>
      <c r="I436" s="103"/>
      <c r="J436" s="103"/>
      <c r="K436" s="103"/>
    </row>
    <row r="437" spans="1:11" ht="12">
      <c r="A437" s="73">
        <f t="shared" si="1"/>
        <v>22</v>
      </c>
      <c r="C437" s="10"/>
      <c r="E437" s="73">
        <f t="shared" si="2"/>
        <v>22</v>
      </c>
      <c r="F437" s="10"/>
      <c r="G437" s="103"/>
      <c r="H437" s="103"/>
      <c r="I437" s="103"/>
      <c r="J437" s="103"/>
      <c r="K437" s="103"/>
    </row>
    <row r="438" spans="1:11" ht="12">
      <c r="A438" s="73">
        <f t="shared" si="1"/>
        <v>23</v>
      </c>
      <c r="C438" s="10"/>
      <c r="E438" s="73">
        <f t="shared" si="2"/>
        <v>23</v>
      </c>
      <c r="F438" s="10"/>
      <c r="G438" s="103"/>
      <c r="H438" s="103"/>
      <c r="I438" s="103"/>
      <c r="J438" s="103"/>
      <c r="K438" s="103"/>
    </row>
    <row r="439" spans="1:11" ht="12">
      <c r="A439" s="73">
        <f t="shared" si="1"/>
        <v>24</v>
      </c>
      <c r="C439" s="10"/>
      <c r="E439" s="73">
        <f t="shared" si="2"/>
        <v>24</v>
      </c>
      <c r="F439" s="10"/>
      <c r="G439" s="103"/>
      <c r="H439" s="103"/>
      <c r="I439" s="103"/>
      <c r="J439" s="103"/>
      <c r="K439" s="103"/>
    </row>
    <row r="440" spans="1:11" ht="12">
      <c r="A440" s="74"/>
      <c r="E440" s="74"/>
      <c r="F440" s="66" t="s">
        <v>6</v>
      </c>
      <c r="G440" s="20" t="s">
        <v>6</v>
      </c>
      <c r="H440" s="21"/>
      <c r="I440" s="66"/>
      <c r="J440" s="20"/>
      <c r="K440" s="21"/>
    </row>
    <row r="441" spans="1:11" ht="12">
      <c r="A441" s="73">
        <f>(A439+1)</f>
        <v>25</v>
      </c>
      <c r="C441" s="9" t="s">
        <v>185</v>
      </c>
      <c r="E441" s="73">
        <f>(E439+1)</f>
        <v>25</v>
      </c>
      <c r="G441" s="104"/>
      <c r="H441" s="105">
        <f>SUM(H416:H439)</f>
        <v>0</v>
      </c>
      <c r="I441" s="105"/>
      <c r="J441" s="104"/>
      <c r="K441" s="105">
        <f>SUM(K416:K439)</f>
        <v>0</v>
      </c>
    </row>
    <row r="442" spans="1:11" ht="12">
      <c r="A442" s="73"/>
      <c r="C442" s="9"/>
      <c r="E442" s="73"/>
      <c r="F442" s="66" t="s">
        <v>6</v>
      </c>
      <c r="G442" s="20" t="s">
        <v>6</v>
      </c>
      <c r="H442" s="21"/>
      <c r="I442" s="66"/>
      <c r="J442" s="20"/>
      <c r="K442" s="21"/>
    </row>
    <row r="443" ht="12">
      <c r="E443" s="35"/>
    </row>
    <row r="444" ht="12">
      <c r="E444" s="35"/>
    </row>
    <row r="446" spans="5:11" ht="12">
      <c r="E446" s="35"/>
      <c r="G446" s="14"/>
      <c r="H446" s="40"/>
      <c r="J446" s="14"/>
      <c r="K446" s="40"/>
    </row>
    <row r="447" spans="1:11" s="36" customFormat="1" ht="12">
      <c r="A447" s="16" t="str">
        <f>$A$82</f>
        <v>Institution No.:  </v>
      </c>
      <c r="E447" s="37"/>
      <c r="G447" s="38"/>
      <c r="H447" s="39"/>
      <c r="J447" s="38"/>
      <c r="K447" s="15" t="s">
        <v>186</v>
      </c>
    </row>
    <row r="448" spans="1:11" s="36" customFormat="1" ht="12">
      <c r="A448" s="318" t="s">
        <v>187</v>
      </c>
      <c r="B448" s="318"/>
      <c r="C448" s="318"/>
      <c r="D448" s="318"/>
      <c r="E448" s="318"/>
      <c r="F448" s="318"/>
      <c r="G448" s="318"/>
      <c r="H448" s="318"/>
      <c r="I448" s="318"/>
      <c r="J448" s="318"/>
      <c r="K448" s="318"/>
    </row>
    <row r="449" spans="1:11" ht="12">
      <c r="A449" s="16" t="str">
        <f>$A$41</f>
        <v>NAME:  System Administration</v>
      </c>
      <c r="G449" s="75"/>
      <c r="H449" s="40"/>
      <c r="J449" s="14"/>
      <c r="K449" s="18" t="str">
        <f>$K$3</f>
        <v>Date: October 1, 2012</v>
      </c>
    </row>
    <row r="450" spans="1:11" ht="12">
      <c r="A450" s="19" t="s">
        <v>6</v>
      </c>
      <c r="B450" s="19" t="s">
        <v>6</v>
      </c>
      <c r="C450" s="19" t="s">
        <v>6</v>
      </c>
      <c r="D450" s="19" t="s">
        <v>6</v>
      </c>
      <c r="E450" s="19" t="s">
        <v>6</v>
      </c>
      <c r="F450" s="19" t="s">
        <v>6</v>
      </c>
      <c r="G450" s="20" t="s">
        <v>6</v>
      </c>
      <c r="H450" s="21" t="s">
        <v>6</v>
      </c>
      <c r="I450" s="19" t="s">
        <v>6</v>
      </c>
      <c r="J450" s="20" t="s">
        <v>6</v>
      </c>
      <c r="K450" s="21" t="s">
        <v>6</v>
      </c>
    </row>
    <row r="451" spans="1:11" ht="12">
      <c r="A451" s="22" t="s">
        <v>7</v>
      </c>
      <c r="E451" s="22" t="s">
        <v>7</v>
      </c>
      <c r="F451" s="23"/>
      <c r="G451" s="24"/>
      <c r="H451" s="25" t="s">
        <v>9</v>
      </c>
      <c r="I451" s="23"/>
      <c r="J451" s="24"/>
      <c r="K451" s="25" t="s">
        <v>250</v>
      </c>
    </row>
    <row r="452" spans="1:11" ht="12">
      <c r="A452" s="22" t="s">
        <v>10</v>
      </c>
      <c r="C452" s="26" t="s">
        <v>57</v>
      </c>
      <c r="E452" s="22" t="s">
        <v>10</v>
      </c>
      <c r="F452" s="23"/>
      <c r="G452" s="24" t="s">
        <v>12</v>
      </c>
      <c r="H452" s="25" t="s">
        <v>13</v>
      </c>
      <c r="I452" s="23"/>
      <c r="J452" s="24" t="s">
        <v>12</v>
      </c>
      <c r="K452" s="25" t="s">
        <v>14</v>
      </c>
    </row>
    <row r="453" spans="1:11" ht="12">
      <c r="A453" s="19" t="s">
        <v>6</v>
      </c>
      <c r="B453" s="19" t="s">
        <v>6</v>
      </c>
      <c r="C453" s="19" t="s">
        <v>6</v>
      </c>
      <c r="D453" s="19" t="s">
        <v>6</v>
      </c>
      <c r="E453" s="19" t="s">
        <v>6</v>
      </c>
      <c r="F453" s="19" t="s">
        <v>6</v>
      </c>
      <c r="G453" s="20" t="s">
        <v>6</v>
      </c>
      <c r="H453" s="21" t="s">
        <v>6</v>
      </c>
      <c r="I453" s="19" t="s">
        <v>6</v>
      </c>
      <c r="J453" s="20" t="s">
        <v>6</v>
      </c>
      <c r="K453" s="21" t="s">
        <v>6</v>
      </c>
    </row>
    <row r="454" spans="1:11" ht="12">
      <c r="A454" s="8">
        <v>1</v>
      </c>
      <c r="B454" s="19"/>
      <c r="C454" s="9" t="s">
        <v>188</v>
      </c>
      <c r="D454" s="19"/>
      <c r="E454" s="8">
        <v>1</v>
      </c>
      <c r="F454" s="19"/>
      <c r="G454" s="106">
        <v>0</v>
      </c>
      <c r="H454" s="106">
        <v>0</v>
      </c>
      <c r="I454" s="106"/>
      <c r="J454" s="106">
        <v>0</v>
      </c>
      <c r="K454" s="106">
        <v>0</v>
      </c>
    </row>
    <row r="455" spans="1:11" ht="12">
      <c r="A455" s="8">
        <v>2</v>
      </c>
      <c r="B455" s="19"/>
      <c r="C455" s="9" t="s">
        <v>189</v>
      </c>
      <c r="D455" s="19"/>
      <c r="E455" s="8">
        <v>2</v>
      </c>
      <c r="F455" s="19"/>
      <c r="G455" s="20"/>
      <c r="H455" s="106">
        <v>0</v>
      </c>
      <c r="I455" s="19"/>
      <c r="J455" s="20"/>
      <c r="K455" s="107">
        <v>0</v>
      </c>
    </row>
    <row r="456" spans="1:11" ht="12">
      <c r="A456" s="8">
        <v>3</v>
      </c>
      <c r="C456" s="9" t="s">
        <v>190</v>
      </c>
      <c r="E456" s="8">
        <v>3</v>
      </c>
      <c r="F456" s="10"/>
      <c r="G456" s="106">
        <v>0</v>
      </c>
      <c r="H456" s="108">
        <v>0</v>
      </c>
      <c r="I456" s="108"/>
      <c r="J456" s="106">
        <f>G456</f>
        <v>0</v>
      </c>
      <c r="K456" s="108">
        <v>0</v>
      </c>
    </row>
    <row r="457" spans="1:11" ht="12">
      <c r="A457" s="8">
        <v>4</v>
      </c>
      <c r="C457" s="9" t="s">
        <v>191</v>
      </c>
      <c r="E457" s="8">
        <v>4</v>
      </c>
      <c r="F457" s="10"/>
      <c r="G457" s="106"/>
      <c r="H457" s="108">
        <v>0</v>
      </c>
      <c r="I457" s="108"/>
      <c r="J457" s="106"/>
      <c r="K457" s="108">
        <v>0</v>
      </c>
    </row>
    <row r="458" spans="1:11" ht="12">
      <c r="A458" s="8">
        <v>5</v>
      </c>
      <c r="C458" s="9" t="s">
        <v>192</v>
      </c>
      <c r="E458" s="8">
        <v>5</v>
      </c>
      <c r="F458" s="10"/>
      <c r="G458" s="106">
        <f>G454+G456</f>
        <v>0</v>
      </c>
      <c r="H458" s="106">
        <f>SUM(H454:H457)</f>
        <v>0</v>
      </c>
      <c r="I458" s="108"/>
      <c r="J458" s="106">
        <f>SUM(J454:J457)</f>
        <v>0</v>
      </c>
      <c r="K458" s="106">
        <f>SUM(K454:K457)</f>
        <v>0</v>
      </c>
    </row>
    <row r="459" spans="1:11" ht="12">
      <c r="A459" s="8">
        <v>6</v>
      </c>
      <c r="C459" s="9" t="s">
        <v>193</v>
      </c>
      <c r="E459" s="8">
        <v>6</v>
      </c>
      <c r="F459" s="10"/>
      <c r="G459" s="106"/>
      <c r="H459" s="108">
        <v>0</v>
      </c>
      <c r="I459" s="108"/>
      <c r="J459" s="106"/>
      <c r="K459" s="108"/>
    </row>
    <row r="460" spans="1:11" ht="12">
      <c r="A460" s="8">
        <v>7</v>
      </c>
      <c r="C460" s="9" t="s">
        <v>194</v>
      </c>
      <c r="E460" s="8">
        <v>7</v>
      </c>
      <c r="F460" s="10"/>
      <c r="G460" s="106"/>
      <c r="H460" s="108"/>
      <c r="I460" s="108"/>
      <c r="J460" s="106"/>
      <c r="K460" s="108"/>
    </row>
    <row r="461" spans="1:11" ht="12">
      <c r="A461" s="8">
        <v>8</v>
      </c>
      <c r="C461" s="9" t="s">
        <v>195</v>
      </c>
      <c r="E461" s="8">
        <v>8</v>
      </c>
      <c r="F461" s="10"/>
      <c r="G461" s="106">
        <f>G458+G459+G460</f>
        <v>0</v>
      </c>
      <c r="H461" s="106">
        <f>H458+H459+H460</f>
        <v>0</v>
      </c>
      <c r="I461" s="106"/>
      <c r="J461" s="106">
        <f>J458+J459+J460</f>
        <v>0</v>
      </c>
      <c r="K461" s="106">
        <f>K458+K459+K460</f>
        <v>0</v>
      </c>
    </row>
    <row r="462" spans="1:11" ht="12">
      <c r="A462" s="8">
        <v>9</v>
      </c>
      <c r="E462" s="8">
        <v>9</v>
      </c>
      <c r="F462" s="10"/>
      <c r="G462" s="106"/>
      <c r="H462" s="108"/>
      <c r="I462" s="105"/>
      <c r="J462" s="106"/>
      <c r="K462" s="108"/>
    </row>
    <row r="463" spans="1:11" ht="12">
      <c r="A463" s="8">
        <v>10</v>
      </c>
      <c r="C463" s="9" t="s">
        <v>196</v>
      </c>
      <c r="E463" s="8">
        <v>10</v>
      </c>
      <c r="F463" s="10"/>
      <c r="G463" s="106">
        <v>0</v>
      </c>
      <c r="H463" s="108">
        <v>0</v>
      </c>
      <c r="I463" s="108"/>
      <c r="J463" s="106">
        <f>G463</f>
        <v>0</v>
      </c>
      <c r="K463" s="108">
        <v>0</v>
      </c>
    </row>
    <row r="464" spans="1:11" ht="12">
      <c r="A464" s="8">
        <v>11</v>
      </c>
      <c r="C464" s="9" t="s">
        <v>197</v>
      </c>
      <c r="E464" s="8">
        <v>11</v>
      </c>
      <c r="F464" s="10"/>
      <c r="G464" s="106">
        <v>0</v>
      </c>
      <c r="H464" s="108">
        <v>0</v>
      </c>
      <c r="I464" s="108"/>
      <c r="J464" s="106">
        <v>0</v>
      </c>
      <c r="K464" s="108">
        <v>0</v>
      </c>
    </row>
    <row r="465" spans="1:11" ht="12">
      <c r="A465" s="8">
        <v>12</v>
      </c>
      <c r="C465" s="9" t="s">
        <v>198</v>
      </c>
      <c r="E465" s="8">
        <v>12</v>
      </c>
      <c r="F465" s="10"/>
      <c r="G465" s="106"/>
      <c r="H465" s="108">
        <v>0</v>
      </c>
      <c r="I465" s="108"/>
      <c r="J465" s="106"/>
      <c r="K465" s="108">
        <v>0</v>
      </c>
    </row>
    <row r="466" spans="1:11" ht="12">
      <c r="A466" s="8">
        <v>13</v>
      </c>
      <c r="C466" s="9" t="s">
        <v>199</v>
      </c>
      <c r="E466" s="8">
        <v>13</v>
      </c>
      <c r="F466" s="10"/>
      <c r="G466" s="106">
        <f>SUM(G463:G465)</f>
        <v>0</v>
      </c>
      <c r="H466" s="108">
        <f>SUM(H463:H465)</f>
        <v>0</v>
      </c>
      <c r="I466" s="104"/>
      <c r="J466" s="106">
        <f>SUM(J463:J465)</f>
        <v>0</v>
      </c>
      <c r="K466" s="108">
        <f>SUM(K463:K465)</f>
        <v>0</v>
      </c>
    </row>
    <row r="467" spans="1:11" ht="12">
      <c r="A467" s="8">
        <v>14</v>
      </c>
      <c r="E467" s="8">
        <v>14</v>
      </c>
      <c r="F467" s="10"/>
      <c r="G467" s="109"/>
      <c r="H467" s="108"/>
      <c r="I467" s="105"/>
      <c r="J467" s="109"/>
      <c r="K467" s="108"/>
    </row>
    <row r="468" spans="1:11" ht="12">
      <c r="A468" s="8">
        <v>15</v>
      </c>
      <c r="C468" s="9" t="s">
        <v>200</v>
      </c>
      <c r="E468" s="8">
        <v>15</v>
      </c>
      <c r="G468" s="110">
        <f>SUM(G461+G466)</f>
        <v>0</v>
      </c>
      <c r="H468" s="105">
        <f>SUM(H461+H466)</f>
        <v>0</v>
      </c>
      <c r="I468" s="105"/>
      <c r="J468" s="110">
        <f>SUM(J461+J466)</f>
        <v>0</v>
      </c>
      <c r="K468" s="105">
        <f>SUM(K461+K466)</f>
        <v>0</v>
      </c>
    </row>
    <row r="469" spans="1:11" ht="12">
      <c r="A469" s="8">
        <v>16</v>
      </c>
      <c r="E469" s="8">
        <v>16</v>
      </c>
      <c r="G469" s="110"/>
      <c r="H469" s="105"/>
      <c r="I469" s="105"/>
      <c r="J469" s="110"/>
      <c r="K469" s="105"/>
    </row>
    <row r="470" spans="1:11" ht="12">
      <c r="A470" s="8">
        <v>17</v>
      </c>
      <c r="C470" s="9" t="s">
        <v>201</v>
      </c>
      <c r="E470" s="8">
        <v>17</v>
      </c>
      <c r="F470" s="10"/>
      <c r="G470" s="106"/>
      <c r="H470" s="108">
        <v>0</v>
      </c>
      <c r="I470" s="108"/>
      <c r="J470" s="106"/>
      <c r="K470" s="108">
        <v>0</v>
      </c>
    </row>
    <row r="471" spans="1:11" ht="12">
      <c r="A471" s="8">
        <v>18</v>
      </c>
      <c r="E471" s="8">
        <v>18</v>
      </c>
      <c r="F471" s="10"/>
      <c r="G471" s="106"/>
      <c r="H471" s="108"/>
      <c r="I471" s="108"/>
      <c r="J471" s="106"/>
      <c r="K471" s="108"/>
    </row>
    <row r="472" spans="1:11" ht="12">
      <c r="A472" s="8">
        <v>19</v>
      </c>
      <c r="C472" s="9" t="s">
        <v>202</v>
      </c>
      <c r="E472" s="8">
        <v>19</v>
      </c>
      <c r="F472" s="10"/>
      <c r="G472" s="106"/>
      <c r="H472" s="108">
        <v>0</v>
      </c>
      <c r="I472" s="108"/>
      <c r="J472" s="106"/>
      <c r="K472" s="108"/>
    </row>
    <row r="473" spans="1:11" ht="12" customHeight="1">
      <c r="A473" s="8">
        <v>20</v>
      </c>
      <c r="C473" s="76" t="s">
        <v>203</v>
      </c>
      <c r="E473" s="8">
        <v>20</v>
      </c>
      <c r="F473" s="10"/>
      <c r="G473" s="106"/>
      <c r="H473" s="108">
        <v>0</v>
      </c>
      <c r="I473" s="108"/>
      <c r="J473" s="106"/>
      <c r="K473" s="108">
        <v>0</v>
      </c>
    </row>
    <row r="474" spans="1:11" s="77" customFormat="1" ht="12" customHeight="1">
      <c r="A474" s="8">
        <v>21</v>
      </c>
      <c r="B474" s="1"/>
      <c r="C474" s="76"/>
      <c r="D474" s="1"/>
      <c r="E474" s="8">
        <v>21</v>
      </c>
      <c r="F474" s="10"/>
      <c r="G474" s="106"/>
      <c r="H474" s="108"/>
      <c r="I474" s="108"/>
      <c r="J474" s="106"/>
      <c r="K474" s="108"/>
    </row>
    <row r="475" spans="1:11" ht="12">
      <c r="A475" s="8">
        <v>22</v>
      </c>
      <c r="C475" s="9"/>
      <c r="E475" s="8">
        <v>22</v>
      </c>
      <c r="G475" s="106"/>
      <c r="H475" s="108"/>
      <c r="I475" s="108"/>
      <c r="J475" s="106"/>
      <c r="K475" s="108"/>
    </row>
    <row r="476" spans="1:11" ht="12">
      <c r="A476" s="8">
        <v>23</v>
      </c>
      <c r="C476" s="9" t="s">
        <v>204</v>
      </c>
      <c r="E476" s="8">
        <v>23</v>
      </c>
      <c r="G476" s="106"/>
      <c r="H476" s="108">
        <v>0</v>
      </c>
      <c r="I476" s="108"/>
      <c r="J476" s="106"/>
      <c r="K476" s="108">
        <v>0</v>
      </c>
    </row>
    <row r="477" spans="1:11" ht="12">
      <c r="A477" s="8">
        <v>24</v>
      </c>
      <c r="C477" s="9"/>
      <c r="E477" s="8">
        <v>24</v>
      </c>
      <c r="G477" s="106"/>
      <c r="H477" s="108"/>
      <c r="I477" s="108"/>
      <c r="J477" s="106"/>
      <c r="K477" s="108"/>
    </row>
    <row r="478" spans="1:11" ht="12">
      <c r="A478" s="8"/>
      <c r="E478" s="8"/>
      <c r="F478" s="66" t="s">
        <v>6</v>
      </c>
      <c r="G478" s="78"/>
      <c r="H478" s="21"/>
      <c r="I478" s="66"/>
      <c r="J478" s="78"/>
      <c r="K478" s="21"/>
    </row>
    <row r="479" spans="1:11" ht="12">
      <c r="A479" s="8">
        <v>25</v>
      </c>
      <c r="C479" s="9" t="s">
        <v>205</v>
      </c>
      <c r="E479" s="8">
        <v>25</v>
      </c>
      <c r="G479" s="105">
        <f>SUM(G468:G477)</f>
        <v>0</v>
      </c>
      <c r="H479" s="105">
        <f>SUM(H468:H477)</f>
        <v>0</v>
      </c>
      <c r="I479" s="111"/>
      <c r="J479" s="105">
        <f>SUM(J468:J477)</f>
        <v>0</v>
      </c>
      <c r="K479" s="105">
        <f>SUM(K468:K477)</f>
        <v>0</v>
      </c>
    </row>
    <row r="480" spans="6:11" ht="12">
      <c r="F480" s="66" t="s">
        <v>6</v>
      </c>
      <c r="G480" s="20"/>
      <c r="H480" s="21"/>
      <c r="I480" s="66"/>
      <c r="J480" s="20"/>
      <c r="K480" s="21"/>
    </row>
    <row r="481" spans="6:11" ht="12">
      <c r="F481" s="66"/>
      <c r="G481" s="20"/>
      <c r="H481" s="21"/>
      <c r="I481" s="66"/>
      <c r="J481" s="20"/>
      <c r="K481" s="21"/>
    </row>
    <row r="482" spans="3:11" ht="20.25" customHeight="1">
      <c r="C482" s="79"/>
      <c r="D482" s="79"/>
      <c r="E482" s="79"/>
      <c r="F482" s="66"/>
      <c r="G482" s="20"/>
      <c r="H482" s="21"/>
      <c r="I482" s="66"/>
      <c r="J482" s="20"/>
      <c r="K482" s="21"/>
    </row>
    <row r="483" spans="3:11" ht="12">
      <c r="C483" s="1" t="s">
        <v>53</v>
      </c>
      <c r="F483" s="66"/>
      <c r="G483" s="20"/>
      <c r="H483" s="21"/>
      <c r="I483" s="66"/>
      <c r="J483" s="20"/>
      <c r="K483" s="21"/>
    </row>
    <row r="484" ht="12">
      <c r="A484" s="9"/>
    </row>
    <row r="485" spans="5:11" ht="12">
      <c r="E485" s="35"/>
      <c r="G485" s="14"/>
      <c r="H485" s="40"/>
      <c r="J485" s="14"/>
      <c r="K485" s="40"/>
    </row>
    <row r="486" spans="1:11" s="36" customFormat="1" ht="12">
      <c r="A486" s="16" t="str">
        <f>$A$82</f>
        <v>Institution No.:  </v>
      </c>
      <c r="E486" s="37"/>
      <c r="G486" s="38"/>
      <c r="H486" s="39"/>
      <c r="J486" s="38"/>
      <c r="K486" s="15" t="s">
        <v>206</v>
      </c>
    </row>
    <row r="487" spans="1:11" s="36" customFormat="1" ht="12">
      <c r="A487" s="318" t="s">
        <v>207</v>
      </c>
      <c r="B487" s="318"/>
      <c r="C487" s="318"/>
      <c r="D487" s="318"/>
      <c r="E487" s="318"/>
      <c r="F487" s="318"/>
      <c r="G487" s="318"/>
      <c r="H487" s="318"/>
      <c r="I487" s="318"/>
      <c r="J487" s="318"/>
      <c r="K487" s="318"/>
    </row>
    <row r="488" spans="1:11" ht="12">
      <c r="A488" s="16" t="str">
        <f>$A$41</f>
        <v>NAME:  System Administration</v>
      </c>
      <c r="G488" s="75"/>
      <c r="H488" s="40"/>
      <c r="J488" s="14"/>
      <c r="K488" s="18" t="str">
        <f>$K$3</f>
        <v>Date: October 1, 2012</v>
      </c>
    </row>
    <row r="489" spans="1:11" ht="12">
      <c r="A489" s="19" t="s">
        <v>6</v>
      </c>
      <c r="B489" s="19" t="s">
        <v>6</v>
      </c>
      <c r="C489" s="19" t="s">
        <v>6</v>
      </c>
      <c r="D489" s="19" t="s">
        <v>6</v>
      </c>
      <c r="E489" s="19" t="s">
        <v>6</v>
      </c>
      <c r="F489" s="19" t="s">
        <v>6</v>
      </c>
      <c r="G489" s="20" t="s">
        <v>6</v>
      </c>
      <c r="H489" s="21" t="s">
        <v>6</v>
      </c>
      <c r="I489" s="19" t="s">
        <v>6</v>
      </c>
      <c r="J489" s="20" t="s">
        <v>6</v>
      </c>
      <c r="K489" s="21" t="s">
        <v>6</v>
      </c>
    </row>
    <row r="490" spans="1:11" ht="12">
      <c r="A490" s="22" t="s">
        <v>7</v>
      </c>
      <c r="E490" s="22" t="s">
        <v>7</v>
      </c>
      <c r="F490" s="23"/>
      <c r="G490" s="24"/>
      <c r="H490" s="25" t="s">
        <v>9</v>
      </c>
      <c r="I490" s="23"/>
      <c r="J490" s="24"/>
      <c r="K490" s="25" t="s">
        <v>250</v>
      </c>
    </row>
    <row r="491" spans="1:11" ht="12">
      <c r="A491" s="22" t="s">
        <v>10</v>
      </c>
      <c r="C491" s="26" t="s">
        <v>57</v>
      </c>
      <c r="E491" s="22" t="s">
        <v>10</v>
      </c>
      <c r="F491" s="23"/>
      <c r="G491" s="24" t="s">
        <v>12</v>
      </c>
      <c r="H491" s="25" t="s">
        <v>13</v>
      </c>
      <c r="I491" s="23"/>
      <c r="J491" s="24" t="s">
        <v>12</v>
      </c>
      <c r="K491" s="25" t="s">
        <v>14</v>
      </c>
    </row>
    <row r="492" spans="1:11" ht="12">
      <c r="A492" s="19" t="s">
        <v>6</v>
      </c>
      <c r="B492" s="19" t="s">
        <v>6</v>
      </c>
      <c r="C492" s="19" t="s">
        <v>6</v>
      </c>
      <c r="D492" s="19" t="s">
        <v>6</v>
      </c>
      <c r="E492" s="19" t="s">
        <v>6</v>
      </c>
      <c r="F492" s="19" t="s">
        <v>6</v>
      </c>
      <c r="G492" s="20" t="s">
        <v>6</v>
      </c>
      <c r="H492" s="21" t="s">
        <v>6</v>
      </c>
      <c r="I492" s="19" t="s">
        <v>6</v>
      </c>
      <c r="J492" s="20" t="s">
        <v>6</v>
      </c>
      <c r="K492" s="21" t="s">
        <v>6</v>
      </c>
    </row>
    <row r="493" spans="1:11" ht="12">
      <c r="A493" s="8">
        <v>1</v>
      </c>
      <c r="B493" s="19"/>
      <c r="C493" s="9" t="s">
        <v>188</v>
      </c>
      <c r="D493" s="19"/>
      <c r="E493" s="8">
        <v>1</v>
      </c>
      <c r="F493" s="19"/>
      <c r="G493" s="106">
        <v>0</v>
      </c>
      <c r="H493" s="106">
        <v>0</v>
      </c>
      <c r="I493" s="19"/>
      <c r="J493" s="106">
        <v>0</v>
      </c>
      <c r="K493" s="107">
        <v>0</v>
      </c>
    </row>
    <row r="494" spans="1:11" ht="12">
      <c r="A494" s="8">
        <v>2</v>
      </c>
      <c r="B494" s="19"/>
      <c r="C494" s="9" t="s">
        <v>189</v>
      </c>
      <c r="D494" s="19"/>
      <c r="E494" s="8">
        <v>2</v>
      </c>
      <c r="F494" s="19"/>
      <c r="G494" s="106"/>
      <c r="H494" s="106">
        <v>0</v>
      </c>
      <c r="I494" s="106"/>
      <c r="J494" s="106">
        <v>0</v>
      </c>
      <c r="K494" s="107">
        <v>0</v>
      </c>
    </row>
    <row r="495" spans="1:11" ht="12">
      <c r="A495" s="8">
        <v>3</v>
      </c>
      <c r="C495" s="9" t="s">
        <v>190</v>
      </c>
      <c r="E495" s="8">
        <v>3</v>
      </c>
      <c r="F495" s="10"/>
      <c r="G495" s="106"/>
      <c r="H495" s="108">
        <v>0</v>
      </c>
      <c r="I495" s="108"/>
      <c r="J495" s="106">
        <v>0</v>
      </c>
      <c r="K495" s="108"/>
    </row>
    <row r="496" spans="1:11" ht="12">
      <c r="A496" s="8">
        <v>4</v>
      </c>
      <c r="C496" s="9" t="s">
        <v>191</v>
      </c>
      <c r="E496" s="8">
        <v>4</v>
      </c>
      <c r="F496" s="10"/>
      <c r="G496" s="106"/>
      <c r="H496" s="108">
        <v>0</v>
      </c>
      <c r="I496" s="108"/>
      <c r="J496" s="106">
        <v>0</v>
      </c>
      <c r="K496" s="108"/>
    </row>
    <row r="497" spans="1:11" ht="12">
      <c r="A497" s="8">
        <v>5</v>
      </c>
      <c r="C497" s="9" t="s">
        <v>192</v>
      </c>
      <c r="E497" s="8">
        <v>5</v>
      </c>
      <c r="F497" s="10"/>
      <c r="G497" s="106">
        <f>SUM(G493:G496)</f>
        <v>0</v>
      </c>
      <c r="H497" s="106">
        <f>SUM(H493:H496)</f>
        <v>0</v>
      </c>
      <c r="I497" s="108"/>
      <c r="J497" s="106">
        <f>SUM(J493:J496)</f>
        <v>0</v>
      </c>
      <c r="K497" s="106">
        <f>SUM(K493:K496)</f>
        <v>0</v>
      </c>
    </row>
    <row r="498" spans="1:11" ht="12">
      <c r="A498" s="8">
        <v>6</v>
      </c>
      <c r="C498" s="9" t="s">
        <v>193</v>
      </c>
      <c r="E498" s="8">
        <v>6</v>
      </c>
      <c r="F498" s="10"/>
      <c r="G498" s="106"/>
      <c r="H498" s="108"/>
      <c r="I498" s="108"/>
      <c r="J498" s="106"/>
      <c r="K498" s="108"/>
    </row>
    <row r="499" spans="1:11" ht="12">
      <c r="A499" s="8">
        <v>7</v>
      </c>
      <c r="C499" s="9" t="s">
        <v>194</v>
      </c>
      <c r="E499" s="8">
        <v>7</v>
      </c>
      <c r="F499" s="10"/>
      <c r="G499" s="106"/>
      <c r="H499" s="108"/>
      <c r="I499" s="108"/>
      <c r="J499" s="106"/>
      <c r="K499" s="108"/>
    </row>
    <row r="500" spans="1:11" ht="12">
      <c r="A500" s="8">
        <v>8</v>
      </c>
      <c r="C500" s="9" t="s">
        <v>208</v>
      </c>
      <c r="E500" s="8">
        <v>8</v>
      </c>
      <c r="F500" s="10"/>
      <c r="G500" s="106">
        <f>G497+G498+G499</f>
        <v>0</v>
      </c>
      <c r="H500" s="106">
        <f>H497+H498+H499</f>
        <v>0</v>
      </c>
      <c r="I500" s="106"/>
      <c r="J500" s="106">
        <f>J497+J498+J499</f>
        <v>0</v>
      </c>
      <c r="K500" s="106">
        <f>K497+K498+K499</f>
        <v>0</v>
      </c>
    </row>
    <row r="501" spans="1:11" ht="12">
      <c r="A501" s="8">
        <v>9</v>
      </c>
      <c r="E501" s="8">
        <v>9</v>
      </c>
      <c r="F501" s="10"/>
      <c r="G501" s="106"/>
      <c r="H501" s="108"/>
      <c r="I501" s="105"/>
      <c r="J501" s="106"/>
      <c r="K501" s="108"/>
    </row>
    <row r="502" spans="1:11" ht="12">
      <c r="A502" s="8">
        <v>10</v>
      </c>
      <c r="C502" s="9" t="s">
        <v>196</v>
      </c>
      <c r="E502" s="8">
        <v>10</v>
      </c>
      <c r="F502" s="10"/>
      <c r="G502" s="106">
        <v>0</v>
      </c>
      <c r="H502" s="108">
        <v>0</v>
      </c>
      <c r="I502" s="108"/>
      <c r="J502" s="106">
        <f>G502</f>
        <v>0</v>
      </c>
      <c r="K502" s="108">
        <v>0</v>
      </c>
    </row>
    <row r="503" spans="1:11" ht="12">
      <c r="A503" s="8">
        <v>11</v>
      </c>
      <c r="C503" s="9" t="s">
        <v>197</v>
      </c>
      <c r="E503" s="8">
        <v>11</v>
      </c>
      <c r="F503" s="10"/>
      <c r="G503" s="106">
        <v>0</v>
      </c>
      <c r="H503" s="108">
        <v>0</v>
      </c>
      <c r="I503" s="108"/>
      <c r="J503" s="106">
        <f>G503</f>
        <v>0</v>
      </c>
      <c r="K503" s="108"/>
    </row>
    <row r="504" spans="1:11" ht="12">
      <c r="A504" s="8">
        <v>12</v>
      </c>
      <c r="C504" s="9" t="s">
        <v>198</v>
      </c>
      <c r="E504" s="8">
        <v>12</v>
      </c>
      <c r="F504" s="10"/>
      <c r="G504" s="106"/>
      <c r="H504" s="108">
        <v>0</v>
      </c>
      <c r="I504" s="108"/>
      <c r="J504" s="106"/>
      <c r="K504" s="108"/>
    </row>
    <row r="505" spans="1:11" ht="12">
      <c r="A505" s="8">
        <v>13</v>
      </c>
      <c r="C505" s="9" t="s">
        <v>209</v>
      </c>
      <c r="E505" s="8">
        <v>13</v>
      </c>
      <c r="F505" s="10"/>
      <c r="G505" s="106">
        <f>SUM(G502:G504)</f>
        <v>0</v>
      </c>
      <c r="H505" s="108">
        <f>SUM(H502:H504)</f>
        <v>0</v>
      </c>
      <c r="I505" s="104"/>
      <c r="J505" s="106">
        <f>SUM(J502:J504)</f>
        <v>0</v>
      </c>
      <c r="K505" s="108">
        <f>SUM(K502:K504)</f>
        <v>0</v>
      </c>
    </row>
    <row r="506" spans="1:11" ht="12">
      <c r="A506" s="8">
        <v>14</v>
      </c>
      <c r="E506" s="8">
        <v>14</v>
      </c>
      <c r="F506" s="10"/>
      <c r="G506" s="109"/>
      <c r="H506" s="108"/>
      <c r="I506" s="105"/>
      <c r="J506" s="109"/>
      <c r="K506" s="108"/>
    </row>
    <row r="507" spans="1:11" ht="12">
      <c r="A507" s="8">
        <v>15</v>
      </c>
      <c r="C507" s="9" t="s">
        <v>200</v>
      </c>
      <c r="E507" s="8">
        <v>15</v>
      </c>
      <c r="G507" s="110">
        <f>SUM(G500+G505)</f>
        <v>0</v>
      </c>
      <c r="H507" s="105">
        <f>SUM(H500+H505)</f>
        <v>0</v>
      </c>
      <c r="I507" s="105"/>
      <c r="J507" s="110">
        <f>SUM(J500+J505)</f>
        <v>0</v>
      </c>
      <c r="K507" s="105">
        <f>SUM(K500+K505)</f>
        <v>0</v>
      </c>
    </row>
    <row r="508" spans="1:11" ht="12">
      <c r="A508" s="8">
        <v>16</v>
      </c>
      <c r="E508" s="8">
        <v>16</v>
      </c>
      <c r="G508" s="110"/>
      <c r="H508" s="105"/>
      <c r="I508" s="105"/>
      <c r="J508" s="110"/>
      <c r="K508" s="105"/>
    </row>
    <row r="509" spans="1:11" ht="12">
      <c r="A509" s="8">
        <v>17</v>
      </c>
      <c r="C509" s="9" t="s">
        <v>201</v>
      </c>
      <c r="E509" s="8">
        <v>17</v>
      </c>
      <c r="F509" s="10"/>
      <c r="G509" s="106"/>
      <c r="H509" s="108">
        <v>0</v>
      </c>
      <c r="I509" s="108"/>
      <c r="J509" s="106"/>
      <c r="K509" s="108"/>
    </row>
    <row r="510" spans="1:11" ht="12">
      <c r="A510" s="8">
        <v>18</v>
      </c>
      <c r="E510" s="8">
        <v>18</v>
      </c>
      <c r="F510" s="10"/>
      <c r="G510" s="106"/>
      <c r="H510" s="108"/>
      <c r="I510" s="108"/>
      <c r="J510" s="106"/>
      <c r="K510" s="108"/>
    </row>
    <row r="511" spans="1:11" ht="12">
      <c r="A511" s="8">
        <v>19</v>
      </c>
      <c r="C511" s="9" t="s">
        <v>202</v>
      </c>
      <c r="E511" s="8">
        <v>19</v>
      </c>
      <c r="F511" s="10"/>
      <c r="G511" s="106"/>
      <c r="H511" s="108">
        <v>0</v>
      </c>
      <c r="I511" s="108"/>
      <c r="J511" s="106"/>
      <c r="K511" s="108"/>
    </row>
    <row r="512" spans="1:11" ht="12" customHeight="1">
      <c r="A512" s="8">
        <v>20</v>
      </c>
      <c r="C512" s="76" t="s">
        <v>203</v>
      </c>
      <c r="E512" s="8">
        <v>20</v>
      </c>
      <c r="F512" s="10"/>
      <c r="G512" s="106"/>
      <c r="H512" s="108">
        <v>0</v>
      </c>
      <c r="I512" s="108"/>
      <c r="J512" s="106"/>
      <c r="K512" s="108">
        <v>0</v>
      </c>
    </row>
    <row r="513" spans="1:11" s="77" customFormat="1" ht="12" customHeight="1">
      <c r="A513" s="8">
        <v>21</v>
      </c>
      <c r="B513" s="1"/>
      <c r="C513" s="76"/>
      <c r="D513" s="1"/>
      <c r="E513" s="8">
        <v>21</v>
      </c>
      <c r="F513" s="10"/>
      <c r="G513" s="106"/>
      <c r="H513" s="108"/>
      <c r="I513" s="108"/>
      <c r="J513" s="106"/>
      <c r="K513" s="108"/>
    </row>
    <row r="514" spans="1:11" ht="12">
      <c r="A514" s="8">
        <v>22</v>
      </c>
      <c r="C514" s="9"/>
      <c r="E514" s="8">
        <v>22</v>
      </c>
      <c r="G514" s="106"/>
      <c r="H514" s="108"/>
      <c r="I514" s="108"/>
      <c r="J514" s="106"/>
      <c r="K514" s="108"/>
    </row>
    <row r="515" spans="1:11" ht="12">
      <c r="A515" s="8">
        <v>23</v>
      </c>
      <c r="C515" s="9" t="s">
        <v>204</v>
      </c>
      <c r="E515" s="8">
        <v>23</v>
      </c>
      <c r="G515" s="106"/>
      <c r="H515" s="108">
        <v>0</v>
      </c>
      <c r="I515" s="108"/>
      <c r="J515" s="106"/>
      <c r="K515" s="108">
        <v>0</v>
      </c>
    </row>
    <row r="516" spans="1:11" ht="12">
      <c r="A516" s="8">
        <v>24</v>
      </c>
      <c r="C516" s="9"/>
      <c r="E516" s="8">
        <v>24</v>
      </c>
      <c r="G516" s="106"/>
      <c r="H516" s="108"/>
      <c r="I516" s="108"/>
      <c r="J516" s="106"/>
      <c r="K516" s="108"/>
    </row>
    <row r="517" spans="1:11" ht="12">
      <c r="A517" s="8"/>
      <c r="E517" s="8"/>
      <c r="F517" s="66" t="s">
        <v>6</v>
      </c>
      <c r="G517" s="78"/>
      <c r="H517" s="21"/>
      <c r="I517" s="66"/>
      <c r="J517" s="78"/>
      <c r="K517" s="21"/>
    </row>
    <row r="518" spans="1:11" ht="12">
      <c r="A518" s="8">
        <v>25</v>
      </c>
      <c r="C518" s="9" t="s">
        <v>210</v>
      </c>
      <c r="E518" s="8">
        <v>25</v>
      </c>
      <c r="G518" s="105">
        <f>SUM(G507:G516)</f>
        <v>0</v>
      </c>
      <c r="H518" s="105">
        <f>SUM(H507:H516)</f>
        <v>0</v>
      </c>
      <c r="I518" s="111"/>
      <c r="J518" s="105">
        <f>SUM(J507:J516)</f>
        <v>0</v>
      </c>
      <c r="K518" s="105">
        <f>SUM(K507:K516)</f>
        <v>0</v>
      </c>
    </row>
    <row r="519" spans="6:11" ht="12">
      <c r="F519" s="66" t="s">
        <v>6</v>
      </c>
      <c r="G519" s="20"/>
      <c r="H519" s="21"/>
      <c r="I519" s="66"/>
      <c r="J519" s="20"/>
      <c r="K519" s="21"/>
    </row>
    <row r="520" spans="3:11" ht="12">
      <c r="C520" s="1" t="s">
        <v>53</v>
      </c>
      <c r="F520" s="66"/>
      <c r="G520" s="20"/>
      <c r="H520" s="21"/>
      <c r="I520" s="66"/>
      <c r="J520" s="20"/>
      <c r="K520" s="21"/>
    </row>
    <row r="521" ht="12">
      <c r="A521" s="9"/>
    </row>
    <row r="522" spans="8:11" ht="12">
      <c r="H522" s="40"/>
      <c r="K522" s="40"/>
    </row>
    <row r="523" spans="1:11" s="36" customFormat="1" ht="12">
      <c r="A523" s="16" t="str">
        <f>$A$82</f>
        <v>Institution No.:  </v>
      </c>
      <c r="E523" s="37"/>
      <c r="G523" s="38"/>
      <c r="H523" s="39"/>
      <c r="J523" s="38"/>
      <c r="K523" s="15" t="s">
        <v>211</v>
      </c>
    </row>
    <row r="524" spans="1:11" s="36" customFormat="1" ht="12">
      <c r="A524" s="318" t="s">
        <v>212</v>
      </c>
      <c r="B524" s="318"/>
      <c r="C524" s="318"/>
      <c r="D524" s="318"/>
      <c r="E524" s="318"/>
      <c r="F524" s="318"/>
      <c r="G524" s="318"/>
      <c r="H524" s="318"/>
      <c r="I524" s="318"/>
      <c r="J524" s="318"/>
      <c r="K524" s="318"/>
    </row>
    <row r="525" spans="1:11" ht="12">
      <c r="A525" s="16" t="str">
        <f>$A$41</f>
        <v>NAME:  System Administration</v>
      </c>
      <c r="G525" s="75"/>
      <c r="H525" s="63"/>
      <c r="J525" s="14"/>
      <c r="K525" s="18" t="str">
        <f>$K$3</f>
        <v>Date: October 1, 2012</v>
      </c>
    </row>
    <row r="526" spans="1:11" ht="12">
      <c r="A526" s="19" t="s">
        <v>6</v>
      </c>
      <c r="B526" s="19" t="s">
        <v>6</v>
      </c>
      <c r="C526" s="19" t="s">
        <v>6</v>
      </c>
      <c r="D526" s="19" t="s">
        <v>6</v>
      </c>
      <c r="E526" s="19" t="s">
        <v>6</v>
      </c>
      <c r="F526" s="19" t="s">
        <v>6</v>
      </c>
      <c r="G526" s="20" t="s">
        <v>6</v>
      </c>
      <c r="H526" s="21" t="s">
        <v>6</v>
      </c>
      <c r="I526" s="19" t="s">
        <v>6</v>
      </c>
      <c r="J526" s="20" t="s">
        <v>6</v>
      </c>
      <c r="K526" s="21" t="s">
        <v>6</v>
      </c>
    </row>
    <row r="527" spans="1:11" ht="12">
      <c r="A527" s="22" t="s">
        <v>7</v>
      </c>
      <c r="E527" s="22" t="s">
        <v>7</v>
      </c>
      <c r="F527" s="23"/>
      <c r="G527" s="24"/>
      <c r="H527" s="25" t="s">
        <v>9</v>
      </c>
      <c r="I527" s="23"/>
      <c r="J527" s="24"/>
      <c r="K527" s="25" t="s">
        <v>250</v>
      </c>
    </row>
    <row r="528" spans="1:11" ht="12">
      <c r="A528" s="22" t="s">
        <v>10</v>
      </c>
      <c r="C528" s="26" t="s">
        <v>57</v>
      </c>
      <c r="E528" s="22" t="s">
        <v>10</v>
      </c>
      <c r="F528" s="23"/>
      <c r="G528" s="24" t="s">
        <v>12</v>
      </c>
      <c r="H528" s="25" t="s">
        <v>13</v>
      </c>
      <c r="I528" s="23"/>
      <c r="J528" s="24" t="s">
        <v>12</v>
      </c>
      <c r="K528" s="25" t="s">
        <v>14</v>
      </c>
    </row>
    <row r="529" spans="1:11" ht="12">
      <c r="A529" s="19" t="s">
        <v>6</v>
      </c>
      <c r="B529" s="19" t="s">
        <v>6</v>
      </c>
      <c r="C529" s="19" t="s">
        <v>6</v>
      </c>
      <c r="D529" s="19" t="s">
        <v>6</v>
      </c>
      <c r="E529" s="19" t="s">
        <v>6</v>
      </c>
      <c r="F529" s="19" t="s">
        <v>6</v>
      </c>
      <c r="G529" s="20" t="s">
        <v>6</v>
      </c>
      <c r="H529" s="21" t="s">
        <v>6</v>
      </c>
      <c r="I529" s="19" t="s">
        <v>6</v>
      </c>
      <c r="J529" s="20" t="s">
        <v>6</v>
      </c>
      <c r="K529" s="21" t="s">
        <v>6</v>
      </c>
    </row>
    <row r="530" spans="1:11" ht="12">
      <c r="A530" s="115">
        <v>1</v>
      </c>
      <c r="B530" s="116"/>
      <c r="C530" s="116" t="s">
        <v>253</v>
      </c>
      <c r="D530" s="116"/>
      <c r="E530" s="115">
        <v>1</v>
      </c>
      <c r="F530" s="117"/>
      <c r="G530" s="118"/>
      <c r="H530" s="119"/>
      <c r="I530" s="120"/>
      <c r="J530" s="121"/>
      <c r="K530" s="122"/>
    </row>
    <row r="531" spans="1:11" ht="12">
      <c r="A531" s="115">
        <v>2</v>
      </c>
      <c r="B531" s="116"/>
      <c r="C531" s="116" t="s">
        <v>253</v>
      </c>
      <c r="D531" s="116"/>
      <c r="E531" s="115">
        <v>2</v>
      </c>
      <c r="F531" s="117"/>
      <c r="G531" s="118"/>
      <c r="H531" s="119"/>
      <c r="I531" s="120"/>
      <c r="J531" s="121"/>
      <c r="K531" s="119"/>
    </row>
    <row r="532" spans="1:11" ht="12">
      <c r="A532" s="115">
        <v>3</v>
      </c>
      <c r="B532" s="116"/>
      <c r="C532" s="116" t="s">
        <v>253</v>
      </c>
      <c r="D532" s="116"/>
      <c r="E532" s="115">
        <v>3</v>
      </c>
      <c r="F532" s="117"/>
      <c r="G532" s="118"/>
      <c r="H532" s="119"/>
      <c r="I532" s="120"/>
      <c r="J532" s="121"/>
      <c r="K532" s="119"/>
    </row>
    <row r="533" spans="1:11" ht="12">
      <c r="A533" s="115">
        <v>4</v>
      </c>
      <c r="B533" s="116"/>
      <c r="C533" s="116" t="s">
        <v>253</v>
      </c>
      <c r="D533" s="116"/>
      <c r="E533" s="115">
        <v>4</v>
      </c>
      <c r="F533" s="117"/>
      <c r="G533" s="118"/>
      <c r="H533" s="119"/>
      <c r="I533" s="123"/>
      <c r="J533" s="121"/>
      <c r="K533" s="119"/>
    </row>
    <row r="534" spans="1:11" ht="12">
      <c r="A534" s="115">
        <v>5</v>
      </c>
      <c r="B534" s="116"/>
      <c r="C534" s="116" t="s">
        <v>253</v>
      </c>
      <c r="D534" s="116"/>
      <c r="E534" s="115">
        <v>5</v>
      </c>
      <c r="F534" s="117"/>
      <c r="G534" s="118"/>
      <c r="H534" s="119"/>
      <c r="I534" s="123"/>
      <c r="J534" s="121"/>
      <c r="K534" s="119"/>
    </row>
    <row r="535" spans="1:11" ht="12">
      <c r="A535" s="8">
        <v>6</v>
      </c>
      <c r="C535" s="9" t="s">
        <v>213</v>
      </c>
      <c r="E535" s="8">
        <v>6</v>
      </c>
      <c r="F535" s="10"/>
      <c r="G535" s="112"/>
      <c r="H535" s="100"/>
      <c r="I535" s="30"/>
      <c r="J535" s="101"/>
      <c r="K535" s="100"/>
    </row>
    <row r="536" spans="1:11" ht="12">
      <c r="A536" s="8">
        <v>7</v>
      </c>
      <c r="C536" s="9" t="s">
        <v>214</v>
      </c>
      <c r="E536" s="8">
        <v>7</v>
      </c>
      <c r="F536" s="10"/>
      <c r="G536" s="112"/>
      <c r="H536" s="100"/>
      <c r="I536" s="80"/>
      <c r="J536" s="101"/>
      <c r="K536" s="100"/>
    </row>
    <row r="537" spans="1:11" ht="12">
      <c r="A537" s="8">
        <v>8</v>
      </c>
      <c r="C537" s="9" t="s">
        <v>215</v>
      </c>
      <c r="E537" s="8">
        <v>8</v>
      </c>
      <c r="F537" s="10"/>
      <c r="G537" s="112">
        <f>SUM(G535:G536)</f>
        <v>0</v>
      </c>
      <c r="H537" s="112">
        <f>SUM(H535:H536)</f>
        <v>0</v>
      </c>
      <c r="I537" s="80"/>
      <c r="J537" s="112">
        <f>SUM(J535:J536)</f>
        <v>0</v>
      </c>
      <c r="K537" s="112">
        <f>SUM(K535:K536)</f>
        <v>0</v>
      </c>
    </row>
    <row r="538" spans="1:13" ht="12">
      <c r="A538" s="8">
        <v>9</v>
      </c>
      <c r="C538" s="9"/>
      <c r="E538" s="8">
        <v>9</v>
      </c>
      <c r="F538" s="10"/>
      <c r="G538" s="112"/>
      <c r="H538" s="100"/>
      <c r="I538" s="29"/>
      <c r="J538" s="101"/>
      <c r="K538" s="100"/>
      <c r="M538" s="1" t="s">
        <v>39</v>
      </c>
    </row>
    <row r="539" spans="1:11" ht="12">
      <c r="A539" s="8">
        <v>10</v>
      </c>
      <c r="C539" s="9"/>
      <c r="E539" s="8">
        <v>10</v>
      </c>
      <c r="F539" s="10"/>
      <c r="G539" s="112"/>
      <c r="H539" s="100"/>
      <c r="I539" s="30"/>
      <c r="J539" s="101"/>
      <c r="K539" s="100"/>
    </row>
    <row r="540" spans="1:11" ht="12">
      <c r="A540" s="8">
        <v>11</v>
      </c>
      <c r="C540" s="9" t="s">
        <v>197</v>
      </c>
      <c r="E540" s="8">
        <v>11</v>
      </c>
      <c r="G540" s="96"/>
      <c r="H540" s="96"/>
      <c r="I540" s="29"/>
      <c r="J540" s="96"/>
      <c r="K540" s="97"/>
    </row>
    <row r="541" spans="1:11" ht="12">
      <c r="A541" s="8">
        <v>12</v>
      </c>
      <c r="C541" s="9" t="s">
        <v>198</v>
      </c>
      <c r="E541" s="8">
        <v>12</v>
      </c>
      <c r="G541" s="113"/>
      <c r="H541" s="97"/>
      <c r="I541" s="30"/>
      <c r="J541" s="96"/>
      <c r="K541" s="97"/>
    </row>
    <row r="542" spans="1:11" ht="12">
      <c r="A542" s="8">
        <v>13</v>
      </c>
      <c r="C542" s="9" t="s">
        <v>216</v>
      </c>
      <c r="E542" s="8">
        <v>13</v>
      </c>
      <c r="F542" s="10"/>
      <c r="G542" s="112">
        <f>SUM(G540:G541)</f>
        <v>0</v>
      </c>
      <c r="H542" s="112">
        <f>SUM(H540:H541)</f>
        <v>0</v>
      </c>
      <c r="I542" s="80"/>
      <c r="J542" s="112">
        <f>SUM(J540:J541)</f>
        <v>0</v>
      </c>
      <c r="K542" s="112">
        <f>SUM(K540:K541)</f>
        <v>0</v>
      </c>
    </row>
    <row r="543" spans="1:11" ht="12">
      <c r="A543" s="8">
        <v>14</v>
      </c>
      <c r="E543" s="8">
        <v>14</v>
      </c>
      <c r="F543" s="10"/>
      <c r="G543" s="112"/>
      <c r="H543" s="100"/>
      <c r="I543" s="80"/>
      <c r="J543" s="101"/>
      <c r="K543" s="100"/>
    </row>
    <row r="544" spans="1:11" ht="12">
      <c r="A544" s="8">
        <v>15</v>
      </c>
      <c r="C544" s="9" t="s">
        <v>200</v>
      </c>
      <c r="E544" s="8">
        <v>15</v>
      </c>
      <c r="F544" s="10"/>
      <c r="G544" s="112">
        <f>G537+G542</f>
        <v>0</v>
      </c>
      <c r="H544" s="112">
        <f>H537+H542</f>
        <v>0</v>
      </c>
      <c r="I544" s="80"/>
      <c r="J544" s="112">
        <f>J537+J542</f>
        <v>0</v>
      </c>
      <c r="K544" s="112">
        <f>K537+K542</f>
        <v>0</v>
      </c>
    </row>
    <row r="545" spans="1:11" ht="12">
      <c r="A545" s="8">
        <v>16</v>
      </c>
      <c r="E545" s="8">
        <v>16</v>
      </c>
      <c r="F545" s="10"/>
      <c r="G545" s="112"/>
      <c r="H545" s="100"/>
      <c r="I545" s="80"/>
      <c r="J545" s="101"/>
      <c r="K545" s="100"/>
    </row>
    <row r="546" spans="1:11" ht="12">
      <c r="A546" s="8">
        <v>17</v>
      </c>
      <c r="C546" s="9" t="s">
        <v>201</v>
      </c>
      <c r="E546" s="8">
        <v>17</v>
      </c>
      <c r="F546" s="10"/>
      <c r="G546" s="112"/>
      <c r="H546" s="100"/>
      <c r="I546" s="80"/>
      <c r="J546" s="101"/>
      <c r="K546" s="100"/>
    </row>
    <row r="547" spans="1:11" ht="12">
      <c r="A547" s="8">
        <v>18</v>
      </c>
      <c r="C547" s="9"/>
      <c r="E547" s="8">
        <v>18</v>
      </c>
      <c r="F547" s="10"/>
      <c r="G547" s="112"/>
      <c r="H547" s="100"/>
      <c r="I547" s="80"/>
      <c r="J547" s="101"/>
      <c r="K547" s="100"/>
    </row>
    <row r="548" spans="1:11" ht="12">
      <c r="A548" s="8">
        <v>19</v>
      </c>
      <c r="C548" s="9" t="s">
        <v>202</v>
      </c>
      <c r="E548" s="8">
        <v>19</v>
      </c>
      <c r="F548" s="10"/>
      <c r="G548" s="112"/>
      <c r="H548" s="100"/>
      <c r="I548" s="80"/>
      <c r="J548" s="101"/>
      <c r="K548" s="100"/>
    </row>
    <row r="549" spans="1:11" ht="12">
      <c r="A549" s="8">
        <v>20</v>
      </c>
      <c r="C549" s="9" t="s">
        <v>203</v>
      </c>
      <c r="E549" s="8">
        <v>20</v>
      </c>
      <c r="F549" s="10"/>
      <c r="G549" s="112"/>
      <c r="H549" s="100"/>
      <c r="I549" s="80"/>
      <c r="J549" s="101"/>
      <c r="K549" s="100"/>
    </row>
    <row r="550" spans="1:11" ht="12">
      <c r="A550" s="8">
        <v>21</v>
      </c>
      <c r="C550" s="9"/>
      <c r="E550" s="8">
        <v>21</v>
      </c>
      <c r="F550" s="10"/>
      <c r="G550" s="112"/>
      <c r="H550" s="100"/>
      <c r="I550" s="80"/>
      <c r="J550" s="101"/>
      <c r="K550" s="100"/>
    </row>
    <row r="551" spans="1:11" ht="12">
      <c r="A551" s="8">
        <v>22</v>
      </c>
      <c r="C551" s="9"/>
      <c r="E551" s="8">
        <v>22</v>
      </c>
      <c r="F551" s="10"/>
      <c r="G551" s="112"/>
      <c r="H551" s="100"/>
      <c r="I551" s="80"/>
      <c r="J551" s="101"/>
      <c r="K551" s="100"/>
    </row>
    <row r="552" spans="1:11" ht="12">
      <c r="A552" s="8">
        <v>23</v>
      </c>
      <c r="C552" s="9" t="s">
        <v>217</v>
      </c>
      <c r="E552" s="8">
        <v>23</v>
      </c>
      <c r="F552" s="10"/>
      <c r="G552" s="112"/>
      <c r="H552" s="100"/>
      <c r="I552" s="80"/>
      <c r="J552" s="101"/>
      <c r="K552" s="100"/>
    </row>
    <row r="553" spans="1:11" ht="12">
      <c r="A553" s="8">
        <v>24</v>
      </c>
      <c r="C553" s="9"/>
      <c r="E553" s="8">
        <v>24</v>
      </c>
      <c r="F553" s="10"/>
      <c r="G553" s="112"/>
      <c r="H553" s="100"/>
      <c r="I553" s="80"/>
      <c r="J553" s="101"/>
      <c r="K553" s="100"/>
    </row>
    <row r="554" spans="5:11" ht="12">
      <c r="E554" s="35"/>
      <c r="F554" s="66" t="s">
        <v>6</v>
      </c>
      <c r="G554" s="21" t="s">
        <v>6</v>
      </c>
      <c r="H554" s="21" t="s">
        <v>6</v>
      </c>
      <c r="I554" s="66" t="s">
        <v>6</v>
      </c>
      <c r="J554" s="21" t="s">
        <v>6</v>
      </c>
      <c r="K554" s="21" t="s">
        <v>6</v>
      </c>
    </row>
    <row r="555" spans="1:11" ht="12">
      <c r="A555" s="8">
        <v>25</v>
      </c>
      <c r="C555" s="9" t="s">
        <v>218</v>
      </c>
      <c r="E555" s="8">
        <v>25</v>
      </c>
      <c r="G555" s="96">
        <f>SUM(G544:G554)</f>
        <v>0</v>
      </c>
      <c r="H555" s="96">
        <f>SUM(H544:H554)</f>
        <v>0</v>
      </c>
      <c r="I555" s="97"/>
      <c r="J555" s="96">
        <f>SUM(J544:J554)</f>
        <v>0</v>
      </c>
      <c r="K555" s="96">
        <f>SUM(K544:K554)</f>
        <v>0</v>
      </c>
    </row>
    <row r="556" spans="5:11" ht="12">
      <c r="E556" s="35"/>
      <c r="F556" s="66" t="s">
        <v>6</v>
      </c>
      <c r="G556" s="20" t="s">
        <v>6</v>
      </c>
      <c r="H556" s="21" t="s">
        <v>6</v>
      </c>
      <c r="I556" s="66" t="s">
        <v>6</v>
      </c>
      <c r="J556" s="20" t="s">
        <v>6</v>
      </c>
      <c r="K556" s="21" t="s">
        <v>6</v>
      </c>
    </row>
    <row r="557" spans="3:11" ht="12">
      <c r="C557" s="1" t="s">
        <v>53</v>
      </c>
      <c r="E557" s="35"/>
      <c r="F557" s="66"/>
      <c r="G557" s="20"/>
      <c r="H557" s="21"/>
      <c r="I557" s="66"/>
      <c r="J557" s="20"/>
      <c r="K557" s="21"/>
    </row>
    <row r="558" spans="1:11" ht="12">
      <c r="A558" s="9"/>
      <c r="H558" s="40"/>
      <c r="K558" s="40"/>
    </row>
    <row r="559" spans="8:11" ht="12">
      <c r="H559" s="40"/>
      <c r="K559" s="40"/>
    </row>
    <row r="560" spans="1:11" s="36" customFormat="1" ht="12">
      <c r="A560" s="16" t="str">
        <f>$A$82</f>
        <v>Institution No.:  </v>
      </c>
      <c r="E560" s="37"/>
      <c r="G560" s="38"/>
      <c r="H560" s="39"/>
      <c r="J560" s="38"/>
      <c r="K560" s="15" t="s">
        <v>219</v>
      </c>
    </row>
    <row r="561" spans="1:11" s="36" customFormat="1" ht="12">
      <c r="A561" s="318" t="s">
        <v>220</v>
      </c>
      <c r="B561" s="318"/>
      <c r="C561" s="318"/>
      <c r="D561" s="318"/>
      <c r="E561" s="318"/>
      <c r="F561" s="318"/>
      <c r="G561" s="318"/>
      <c r="H561" s="318"/>
      <c r="I561" s="318"/>
      <c r="J561" s="318"/>
      <c r="K561" s="318"/>
    </row>
    <row r="562" spans="1:11" ht="12">
      <c r="A562" s="16" t="str">
        <f>$A$41</f>
        <v>NAME:  System Administration</v>
      </c>
      <c r="B562" s="16"/>
      <c r="G562" s="75"/>
      <c r="H562" s="63"/>
      <c r="J562" s="14"/>
      <c r="K562" s="18" t="str">
        <f>$K$3</f>
        <v>Date: October 1, 2012</v>
      </c>
    </row>
    <row r="563" spans="1:11" ht="12">
      <c r="A563" s="19" t="s">
        <v>6</v>
      </c>
      <c r="B563" s="19" t="s">
        <v>6</v>
      </c>
      <c r="C563" s="19" t="s">
        <v>6</v>
      </c>
      <c r="D563" s="19" t="s">
        <v>6</v>
      </c>
      <c r="E563" s="19" t="s">
        <v>6</v>
      </c>
      <c r="F563" s="19" t="s">
        <v>6</v>
      </c>
      <c r="G563" s="20" t="s">
        <v>6</v>
      </c>
      <c r="H563" s="21" t="s">
        <v>6</v>
      </c>
      <c r="I563" s="19" t="s">
        <v>6</v>
      </c>
      <c r="J563" s="20" t="s">
        <v>6</v>
      </c>
      <c r="K563" s="21" t="s">
        <v>6</v>
      </c>
    </row>
    <row r="564" spans="1:11" ht="12">
      <c r="A564" s="22" t="s">
        <v>7</v>
      </c>
      <c r="E564" s="22" t="s">
        <v>7</v>
      </c>
      <c r="F564" s="23"/>
      <c r="G564" s="24"/>
      <c r="H564" s="25" t="s">
        <v>9</v>
      </c>
      <c r="I564" s="23"/>
      <c r="J564" s="24"/>
      <c r="K564" s="25" t="s">
        <v>250</v>
      </c>
    </row>
    <row r="565" spans="1:11" ht="12">
      <c r="A565" s="22" t="s">
        <v>10</v>
      </c>
      <c r="C565" s="26" t="s">
        <v>57</v>
      </c>
      <c r="E565" s="22" t="s">
        <v>10</v>
      </c>
      <c r="F565" s="23"/>
      <c r="G565" s="24" t="s">
        <v>12</v>
      </c>
      <c r="H565" s="25" t="s">
        <v>13</v>
      </c>
      <c r="I565" s="23"/>
      <c r="J565" s="24" t="s">
        <v>12</v>
      </c>
      <c r="K565" s="25" t="s">
        <v>14</v>
      </c>
    </row>
    <row r="566" spans="1:11" ht="12">
      <c r="A566" s="19" t="s">
        <v>6</v>
      </c>
      <c r="B566" s="19" t="s">
        <v>6</v>
      </c>
      <c r="C566" s="19" t="s">
        <v>6</v>
      </c>
      <c r="D566" s="19" t="s">
        <v>6</v>
      </c>
      <c r="E566" s="19" t="s">
        <v>6</v>
      </c>
      <c r="F566" s="19" t="s">
        <v>6</v>
      </c>
      <c r="G566" s="20" t="s">
        <v>6</v>
      </c>
      <c r="H566" s="21" t="s">
        <v>6</v>
      </c>
      <c r="I566" s="19" t="s">
        <v>6</v>
      </c>
      <c r="J566" s="81" t="s">
        <v>6</v>
      </c>
      <c r="K566" s="21" t="s">
        <v>6</v>
      </c>
    </row>
    <row r="567" spans="1:11" ht="12">
      <c r="A567" s="115">
        <v>1</v>
      </c>
      <c r="B567" s="116"/>
      <c r="C567" s="116" t="s">
        <v>253</v>
      </c>
      <c r="D567" s="116"/>
      <c r="E567" s="115">
        <v>1</v>
      </c>
      <c r="F567" s="117"/>
      <c r="G567" s="118"/>
      <c r="H567" s="119"/>
      <c r="I567" s="120"/>
      <c r="J567" s="121"/>
      <c r="K567" s="122"/>
    </row>
    <row r="568" spans="1:11" ht="12">
      <c r="A568" s="115">
        <v>2</v>
      </c>
      <c r="B568" s="116"/>
      <c r="C568" s="116" t="s">
        <v>253</v>
      </c>
      <c r="D568" s="116"/>
      <c r="E568" s="115">
        <v>2</v>
      </c>
      <c r="F568" s="117"/>
      <c r="G568" s="118"/>
      <c r="H568" s="119"/>
      <c r="I568" s="120"/>
      <c r="J568" s="121"/>
      <c r="K568" s="119"/>
    </row>
    <row r="569" spans="1:11" ht="12">
      <c r="A569" s="115">
        <v>3</v>
      </c>
      <c r="B569" s="116"/>
      <c r="C569" s="116" t="s">
        <v>253</v>
      </c>
      <c r="D569" s="116"/>
      <c r="E569" s="115">
        <v>3</v>
      </c>
      <c r="F569" s="117"/>
      <c r="G569" s="118"/>
      <c r="H569" s="119"/>
      <c r="I569" s="120"/>
      <c r="J569" s="121"/>
      <c r="K569" s="119"/>
    </row>
    <row r="570" spans="1:11" ht="12">
      <c r="A570" s="115">
        <v>4</v>
      </c>
      <c r="B570" s="116"/>
      <c r="C570" s="116" t="s">
        <v>253</v>
      </c>
      <c r="D570" s="116"/>
      <c r="E570" s="115">
        <v>4</v>
      </c>
      <c r="F570" s="117"/>
      <c r="G570" s="118"/>
      <c r="H570" s="119"/>
      <c r="I570" s="123"/>
      <c r="J570" s="121"/>
      <c r="K570" s="119"/>
    </row>
    <row r="571" spans="1:11" ht="12">
      <c r="A571" s="115">
        <v>5</v>
      </c>
      <c r="B571" s="116"/>
      <c r="C571" s="116" t="s">
        <v>253</v>
      </c>
      <c r="D571" s="116"/>
      <c r="E571" s="115">
        <v>5</v>
      </c>
      <c r="F571" s="117"/>
      <c r="G571" s="121"/>
      <c r="H571" s="119"/>
      <c r="I571" s="123"/>
      <c r="J571" s="121"/>
      <c r="K571" s="119"/>
    </row>
    <row r="572" spans="1:11" ht="12">
      <c r="A572" s="8">
        <v>6</v>
      </c>
      <c r="C572" s="9" t="s">
        <v>213</v>
      </c>
      <c r="E572" s="8">
        <v>6</v>
      </c>
      <c r="F572" s="10"/>
      <c r="G572" s="101">
        <v>0</v>
      </c>
      <c r="H572" s="100">
        <v>0</v>
      </c>
      <c r="I572" s="30"/>
      <c r="J572" s="101">
        <f>G572+0</f>
        <v>0</v>
      </c>
      <c r="K572" s="100">
        <v>0</v>
      </c>
    </row>
    <row r="573" spans="1:11" ht="12">
      <c r="A573" s="8">
        <v>7</v>
      </c>
      <c r="C573" s="9" t="s">
        <v>214</v>
      </c>
      <c r="E573" s="8">
        <v>7</v>
      </c>
      <c r="F573" s="10"/>
      <c r="G573" s="101"/>
      <c r="H573" s="100">
        <v>0</v>
      </c>
      <c r="I573" s="80"/>
      <c r="J573" s="101"/>
      <c r="K573" s="100">
        <v>0</v>
      </c>
    </row>
    <row r="574" spans="1:11" ht="12">
      <c r="A574" s="8">
        <v>8</v>
      </c>
      <c r="C574" s="9" t="s">
        <v>215</v>
      </c>
      <c r="E574" s="8">
        <v>8</v>
      </c>
      <c r="F574" s="10"/>
      <c r="G574" s="101">
        <f>SUM(G572:G573)</f>
        <v>0</v>
      </c>
      <c r="H574" s="101">
        <f>SUM(H572:H573)</f>
        <v>0</v>
      </c>
      <c r="I574" s="80"/>
      <c r="J574" s="112">
        <f>SUM(J572:J573)</f>
        <v>0</v>
      </c>
      <c r="K574" s="112">
        <f>SUM(K572:K573)</f>
        <v>0</v>
      </c>
    </row>
    <row r="575" spans="1:11" ht="12">
      <c r="A575" s="8">
        <v>9</v>
      </c>
      <c r="C575" s="9"/>
      <c r="E575" s="8">
        <v>9</v>
      </c>
      <c r="F575" s="10"/>
      <c r="G575" s="101"/>
      <c r="H575" s="100"/>
      <c r="I575" s="29"/>
      <c r="J575" s="101"/>
      <c r="K575" s="100"/>
    </row>
    <row r="576" spans="1:11" ht="12">
      <c r="A576" s="8">
        <v>10</v>
      </c>
      <c r="C576" s="9"/>
      <c r="E576" s="8">
        <v>10</v>
      </c>
      <c r="F576" s="10"/>
      <c r="G576" s="101"/>
      <c r="H576" s="100"/>
      <c r="I576" s="30"/>
      <c r="J576" s="101"/>
      <c r="K576" s="100"/>
    </row>
    <row r="577" spans="1:11" ht="12">
      <c r="A577" s="8">
        <v>11</v>
      </c>
      <c r="C577" s="9" t="s">
        <v>197</v>
      </c>
      <c r="E577" s="8">
        <v>11</v>
      </c>
      <c r="G577" s="96">
        <v>0</v>
      </c>
      <c r="H577" s="96">
        <v>0</v>
      </c>
      <c r="I577" s="29"/>
      <c r="J577" s="96">
        <v>0</v>
      </c>
      <c r="K577" s="97">
        <v>0</v>
      </c>
    </row>
    <row r="578" spans="1:11" ht="12">
      <c r="A578" s="8">
        <v>12</v>
      </c>
      <c r="C578" s="9" t="s">
        <v>198</v>
      </c>
      <c r="E578" s="8">
        <v>12</v>
      </c>
      <c r="G578" s="96"/>
      <c r="H578" s="97">
        <v>0</v>
      </c>
      <c r="I578" s="30"/>
      <c r="J578" s="96"/>
      <c r="K578" s="97">
        <v>0</v>
      </c>
    </row>
    <row r="579" spans="1:11" ht="12">
      <c r="A579" s="8">
        <v>13</v>
      </c>
      <c r="C579" s="9" t="s">
        <v>216</v>
      </c>
      <c r="E579" s="8">
        <v>13</v>
      </c>
      <c r="F579" s="10"/>
      <c r="G579" s="101">
        <f>SUM(G577:G578)</f>
        <v>0</v>
      </c>
      <c r="H579" s="101">
        <f>SUM(H577:H578)</f>
        <v>0</v>
      </c>
      <c r="I579" s="80"/>
      <c r="J579" s="112">
        <f>SUM(J577:J578)</f>
        <v>0</v>
      </c>
      <c r="K579" s="112">
        <f>SUM(K577:K578)</f>
        <v>0</v>
      </c>
    </row>
    <row r="580" spans="1:11" ht="12">
      <c r="A580" s="8">
        <v>14</v>
      </c>
      <c r="E580" s="8">
        <v>14</v>
      </c>
      <c r="F580" s="10"/>
      <c r="G580" s="101"/>
      <c r="H580" s="100"/>
      <c r="I580" s="80"/>
      <c r="J580" s="101"/>
      <c r="K580" s="100"/>
    </row>
    <row r="581" spans="1:11" ht="12">
      <c r="A581" s="8">
        <v>15</v>
      </c>
      <c r="C581" s="9" t="s">
        <v>200</v>
      </c>
      <c r="E581" s="8">
        <v>15</v>
      </c>
      <c r="F581" s="10"/>
      <c r="G581" s="101">
        <f>G574+G579</f>
        <v>0</v>
      </c>
      <c r="H581" s="112">
        <f>H574+H579</f>
        <v>0</v>
      </c>
      <c r="I581" s="80"/>
      <c r="J581" s="112">
        <f>J574+J579</f>
        <v>0</v>
      </c>
      <c r="K581" s="112">
        <f>K574+K579</f>
        <v>0</v>
      </c>
    </row>
    <row r="582" spans="1:11" ht="12">
      <c r="A582" s="8">
        <v>16</v>
      </c>
      <c r="E582" s="8">
        <v>16</v>
      </c>
      <c r="F582" s="10"/>
      <c r="G582" s="101"/>
      <c r="H582" s="100"/>
      <c r="I582" s="80"/>
      <c r="J582" s="101"/>
      <c r="K582" s="100"/>
    </row>
    <row r="583" spans="1:11" ht="12">
      <c r="A583" s="8">
        <v>17</v>
      </c>
      <c r="C583" s="9" t="s">
        <v>201</v>
      </c>
      <c r="E583" s="8">
        <v>17</v>
      </c>
      <c r="F583" s="10"/>
      <c r="G583" s="112"/>
      <c r="H583" s="100">
        <v>0</v>
      </c>
      <c r="I583" s="80"/>
      <c r="J583" s="101"/>
      <c r="K583" s="100">
        <v>0</v>
      </c>
    </row>
    <row r="584" spans="1:11" ht="12">
      <c r="A584" s="8">
        <v>18</v>
      </c>
      <c r="C584" s="9"/>
      <c r="E584" s="8">
        <v>18</v>
      </c>
      <c r="F584" s="10"/>
      <c r="G584" s="112"/>
      <c r="H584" s="100"/>
      <c r="I584" s="80"/>
      <c r="J584" s="101"/>
      <c r="K584" s="100"/>
    </row>
    <row r="585" spans="1:11" ht="12">
      <c r="A585" s="8">
        <v>19</v>
      </c>
      <c r="C585" s="9" t="s">
        <v>202</v>
      </c>
      <c r="E585" s="8">
        <v>19</v>
      </c>
      <c r="F585" s="10"/>
      <c r="G585" s="112"/>
      <c r="H585" s="100">
        <v>0</v>
      </c>
      <c r="I585" s="80"/>
      <c r="J585" s="101"/>
      <c r="K585" s="100"/>
    </row>
    <row r="586" spans="1:11" ht="12">
      <c r="A586" s="8">
        <v>20</v>
      </c>
      <c r="C586" s="9" t="s">
        <v>203</v>
      </c>
      <c r="E586" s="8">
        <v>20</v>
      </c>
      <c r="F586" s="10"/>
      <c r="G586" s="112"/>
      <c r="H586" s="100">
        <v>0</v>
      </c>
      <c r="I586" s="80"/>
      <c r="J586" s="101"/>
      <c r="K586" s="100">
        <v>0</v>
      </c>
    </row>
    <row r="587" spans="1:11" ht="12">
      <c r="A587" s="8">
        <v>21</v>
      </c>
      <c r="C587" s="9"/>
      <c r="E587" s="8">
        <v>21</v>
      </c>
      <c r="F587" s="10"/>
      <c r="G587" s="112"/>
      <c r="H587" s="100"/>
      <c r="I587" s="80"/>
      <c r="J587" s="101"/>
      <c r="K587" s="100"/>
    </row>
    <row r="588" spans="1:11" ht="12">
      <c r="A588" s="8">
        <v>22</v>
      </c>
      <c r="C588" s="9"/>
      <c r="E588" s="8">
        <v>22</v>
      </c>
      <c r="F588" s="10"/>
      <c r="G588" s="112"/>
      <c r="H588" s="100"/>
      <c r="I588" s="80"/>
      <c r="J588" s="101"/>
      <c r="K588" s="100"/>
    </row>
    <row r="589" spans="1:11" ht="12">
      <c r="A589" s="8">
        <v>23</v>
      </c>
      <c r="C589" s="9" t="s">
        <v>217</v>
      </c>
      <c r="E589" s="8">
        <v>23</v>
      </c>
      <c r="F589" s="10"/>
      <c r="G589" s="112"/>
      <c r="H589" s="100">
        <v>0</v>
      </c>
      <c r="I589" s="80"/>
      <c r="J589" s="101"/>
      <c r="K589" s="100">
        <v>0</v>
      </c>
    </row>
    <row r="590" spans="1:11" ht="12">
      <c r="A590" s="8">
        <v>24</v>
      </c>
      <c r="C590" s="9"/>
      <c r="E590" s="8">
        <v>24</v>
      </c>
      <c r="F590" s="10"/>
      <c r="G590" s="112"/>
      <c r="H590" s="100"/>
      <c r="I590" s="80"/>
      <c r="J590" s="101"/>
      <c r="K590" s="100"/>
    </row>
    <row r="591" spans="5:11" ht="12">
      <c r="E591" s="35"/>
      <c r="F591" s="66" t="s">
        <v>6</v>
      </c>
      <c r="G591" s="21" t="s">
        <v>6</v>
      </c>
      <c r="H591" s="21" t="s">
        <v>6</v>
      </c>
      <c r="I591" s="66" t="s">
        <v>6</v>
      </c>
      <c r="J591" s="21" t="s">
        <v>6</v>
      </c>
      <c r="K591" s="21" t="s">
        <v>6</v>
      </c>
    </row>
    <row r="592" spans="1:11" ht="12">
      <c r="A592" s="8">
        <v>25</v>
      </c>
      <c r="C592" s="9" t="s">
        <v>221</v>
      </c>
      <c r="E592" s="8">
        <v>25</v>
      </c>
      <c r="G592" s="96">
        <f>SUM(G581:G591)</f>
        <v>0</v>
      </c>
      <c r="H592" s="96">
        <f>SUM(H581:H591)</f>
        <v>0</v>
      </c>
      <c r="I592" s="97"/>
      <c r="J592" s="96">
        <f>SUM(J581:J591)</f>
        <v>0</v>
      </c>
      <c r="K592" s="96">
        <f>SUM(K581:K591)</f>
        <v>0</v>
      </c>
    </row>
    <row r="593" spans="1:11" ht="12">
      <c r="A593" s="8"/>
      <c r="C593" s="9"/>
      <c r="E593" s="8"/>
      <c r="F593" s="66" t="s">
        <v>6</v>
      </c>
      <c r="G593" s="20" t="s">
        <v>6</v>
      </c>
      <c r="H593" s="21" t="s">
        <v>6</v>
      </c>
      <c r="I593" s="66" t="s">
        <v>6</v>
      </c>
      <c r="J593" s="20" t="s">
        <v>6</v>
      </c>
      <c r="K593" s="21" t="s">
        <v>6</v>
      </c>
    </row>
    <row r="594" spans="1:11" ht="12">
      <c r="A594" s="8"/>
      <c r="C594" s="1" t="s">
        <v>53</v>
      </c>
      <c r="E594" s="8"/>
      <c r="G594" s="96"/>
      <c r="H594" s="96"/>
      <c r="I594" s="97"/>
      <c r="J594" s="96"/>
      <c r="K594" s="96"/>
    </row>
    <row r="595" spans="5:11" ht="12">
      <c r="E595" s="35"/>
      <c r="F595" s="66"/>
      <c r="G595" s="20"/>
      <c r="H595" s="21"/>
      <c r="I595" s="66"/>
      <c r="J595" s="20"/>
      <c r="K595" s="21"/>
    </row>
    <row r="596" spans="1:12" ht="12">
      <c r="A596" s="9"/>
      <c r="H596" s="40"/>
      <c r="K596" s="40"/>
      <c r="L596" s="1" t="s">
        <v>39</v>
      </c>
    </row>
    <row r="597" spans="1:11" s="36" customFormat="1" ht="12">
      <c r="A597" s="16" t="str">
        <f>$A$82</f>
        <v>Institution No.:  </v>
      </c>
      <c r="E597" s="37"/>
      <c r="G597" s="38"/>
      <c r="H597" s="39"/>
      <c r="J597" s="38"/>
      <c r="K597" s="15" t="s">
        <v>222</v>
      </c>
    </row>
    <row r="598" spans="1:11" s="36" customFormat="1" ht="12">
      <c r="A598" s="318" t="s">
        <v>223</v>
      </c>
      <c r="B598" s="318"/>
      <c r="C598" s="318"/>
      <c r="D598" s="318"/>
      <c r="E598" s="318"/>
      <c r="F598" s="318"/>
      <c r="G598" s="318"/>
      <c r="H598" s="318"/>
      <c r="I598" s="318"/>
      <c r="J598" s="318"/>
      <c r="K598" s="318"/>
    </row>
    <row r="599" spans="1:11" ht="12">
      <c r="A599" s="16" t="str">
        <f>$A$41</f>
        <v>NAME:  System Administration</v>
      </c>
      <c r="G599" s="75"/>
      <c r="H599" s="63"/>
      <c r="J599" s="14"/>
      <c r="K599" s="18" t="str">
        <f>$K$3</f>
        <v>Date: October 1, 2012</v>
      </c>
    </row>
    <row r="600" spans="1:11" ht="12">
      <c r="A600" s="19" t="s">
        <v>6</v>
      </c>
      <c r="B600" s="19" t="s">
        <v>6</v>
      </c>
      <c r="C600" s="19" t="s">
        <v>6</v>
      </c>
      <c r="D600" s="19" t="s">
        <v>6</v>
      </c>
      <c r="E600" s="19" t="s">
        <v>6</v>
      </c>
      <c r="F600" s="19" t="s">
        <v>6</v>
      </c>
      <c r="G600" s="20" t="s">
        <v>6</v>
      </c>
      <c r="H600" s="21" t="s">
        <v>6</v>
      </c>
      <c r="I600" s="19" t="s">
        <v>6</v>
      </c>
      <c r="J600" s="20" t="s">
        <v>6</v>
      </c>
      <c r="K600" s="21" t="s">
        <v>6</v>
      </c>
    </row>
    <row r="601" spans="1:11" ht="12">
      <c r="A601" s="22" t="s">
        <v>7</v>
      </c>
      <c r="E601" s="22" t="s">
        <v>7</v>
      </c>
      <c r="F601" s="23"/>
      <c r="G601" s="24"/>
      <c r="H601" s="25" t="s">
        <v>9</v>
      </c>
      <c r="I601" s="23"/>
      <c r="J601" s="24"/>
      <c r="K601" s="25" t="s">
        <v>250</v>
      </c>
    </row>
    <row r="602" spans="1:11" ht="12">
      <c r="A602" s="22" t="s">
        <v>10</v>
      </c>
      <c r="C602" s="26" t="s">
        <v>57</v>
      </c>
      <c r="E602" s="22" t="s">
        <v>10</v>
      </c>
      <c r="F602" s="23"/>
      <c r="G602" s="24" t="s">
        <v>12</v>
      </c>
      <c r="H602" s="25" t="s">
        <v>13</v>
      </c>
      <c r="I602" s="23"/>
      <c r="J602" s="24" t="s">
        <v>12</v>
      </c>
      <c r="K602" s="25" t="s">
        <v>14</v>
      </c>
    </row>
    <row r="603" spans="1:11" ht="12">
      <c r="A603" s="19" t="s">
        <v>6</v>
      </c>
      <c r="B603" s="19" t="s">
        <v>6</v>
      </c>
      <c r="C603" s="19" t="s">
        <v>6</v>
      </c>
      <c r="D603" s="19" t="s">
        <v>6</v>
      </c>
      <c r="E603" s="19" t="s">
        <v>6</v>
      </c>
      <c r="F603" s="19" t="s">
        <v>6</v>
      </c>
      <c r="G603" s="20" t="s">
        <v>6</v>
      </c>
      <c r="H603" s="21" t="s">
        <v>6</v>
      </c>
      <c r="I603" s="19" t="s">
        <v>6</v>
      </c>
      <c r="J603" s="20" t="s">
        <v>6</v>
      </c>
      <c r="K603" s="21" t="s">
        <v>6</v>
      </c>
    </row>
    <row r="604" spans="1:11" ht="12">
      <c r="A604" s="115">
        <v>1</v>
      </c>
      <c r="B604" s="116"/>
      <c r="C604" s="116" t="s">
        <v>253</v>
      </c>
      <c r="D604" s="116"/>
      <c r="E604" s="115">
        <v>1</v>
      </c>
      <c r="F604" s="117"/>
      <c r="G604" s="118"/>
      <c r="H604" s="119"/>
      <c r="I604" s="120"/>
      <c r="J604" s="121"/>
      <c r="K604" s="122"/>
    </row>
    <row r="605" spans="1:11" ht="12">
      <c r="A605" s="115">
        <v>2</v>
      </c>
      <c r="B605" s="116"/>
      <c r="C605" s="116" t="s">
        <v>253</v>
      </c>
      <c r="D605" s="116"/>
      <c r="E605" s="115">
        <v>2</v>
      </c>
      <c r="F605" s="117"/>
      <c r="G605" s="118"/>
      <c r="H605" s="119"/>
      <c r="I605" s="120"/>
      <c r="J605" s="121"/>
      <c r="K605" s="119"/>
    </row>
    <row r="606" spans="1:11" ht="12">
      <c r="A606" s="115">
        <v>3</v>
      </c>
      <c r="B606" s="116"/>
      <c r="C606" s="116" t="s">
        <v>253</v>
      </c>
      <c r="D606" s="116"/>
      <c r="E606" s="115">
        <v>3</v>
      </c>
      <c r="F606" s="117"/>
      <c r="G606" s="118"/>
      <c r="H606" s="119"/>
      <c r="I606" s="120"/>
      <c r="J606" s="121"/>
      <c r="K606" s="119"/>
    </row>
    <row r="607" spans="1:11" ht="12">
      <c r="A607" s="115">
        <v>4</v>
      </c>
      <c r="B607" s="116"/>
      <c r="C607" s="116" t="s">
        <v>253</v>
      </c>
      <c r="D607" s="116"/>
      <c r="E607" s="115">
        <v>4</v>
      </c>
      <c r="F607" s="117"/>
      <c r="G607" s="118"/>
      <c r="H607" s="119"/>
      <c r="I607" s="123"/>
      <c r="J607" s="121"/>
      <c r="K607" s="119"/>
    </row>
    <row r="608" spans="1:11" ht="12">
      <c r="A608" s="115">
        <v>5</v>
      </c>
      <c r="B608" s="116"/>
      <c r="C608" s="116" t="s">
        <v>253</v>
      </c>
      <c r="D608" s="116"/>
      <c r="E608" s="115">
        <v>5</v>
      </c>
      <c r="F608" s="117"/>
      <c r="G608" s="118"/>
      <c r="H608" s="119"/>
      <c r="I608" s="123"/>
      <c r="J608" s="121"/>
      <c r="K608" s="119"/>
    </row>
    <row r="609" spans="1:11" ht="12">
      <c r="A609" s="8">
        <v>6</v>
      </c>
      <c r="C609" s="9" t="s">
        <v>213</v>
      </c>
      <c r="E609" s="8">
        <v>6</v>
      </c>
      <c r="F609" s="10"/>
      <c r="G609" s="112">
        <v>0</v>
      </c>
      <c r="H609" s="100">
        <v>0</v>
      </c>
      <c r="I609" s="30"/>
      <c r="J609" s="101">
        <v>0</v>
      </c>
      <c r="K609" s="100">
        <v>0</v>
      </c>
    </row>
    <row r="610" spans="1:11" ht="12">
      <c r="A610" s="8">
        <v>7</v>
      </c>
      <c r="C610" s="9" t="s">
        <v>214</v>
      </c>
      <c r="E610" s="8">
        <v>7</v>
      </c>
      <c r="F610" s="10"/>
      <c r="G610" s="112"/>
      <c r="H610" s="100">
        <v>0</v>
      </c>
      <c r="I610" s="80"/>
      <c r="J610" s="101"/>
      <c r="K610" s="100">
        <v>0</v>
      </c>
    </row>
    <row r="611" spans="1:11" ht="12">
      <c r="A611" s="8">
        <v>8</v>
      </c>
      <c r="C611" s="9" t="s">
        <v>215</v>
      </c>
      <c r="E611" s="8">
        <v>8</v>
      </c>
      <c r="F611" s="10"/>
      <c r="G611" s="112">
        <f>SUM(G609:G610)</f>
        <v>0</v>
      </c>
      <c r="H611" s="112">
        <f>SUM(H609:H610)</f>
        <v>0</v>
      </c>
      <c r="I611" s="80"/>
      <c r="J611" s="112">
        <f>SUM(J609:J610)</f>
        <v>0</v>
      </c>
      <c r="K611" s="112">
        <f>SUM(K609:K610)</f>
        <v>0</v>
      </c>
    </row>
    <row r="612" spans="1:11" ht="12">
      <c r="A612" s="8">
        <v>9</v>
      </c>
      <c r="C612" s="9"/>
      <c r="E612" s="8">
        <v>9</v>
      </c>
      <c r="F612" s="10"/>
      <c r="G612" s="112"/>
      <c r="H612" s="100"/>
      <c r="I612" s="29"/>
      <c r="J612" s="101"/>
      <c r="K612" s="100"/>
    </row>
    <row r="613" spans="1:11" ht="12">
      <c r="A613" s="8">
        <v>10</v>
      </c>
      <c r="C613" s="9"/>
      <c r="E613" s="8">
        <v>10</v>
      </c>
      <c r="F613" s="10"/>
      <c r="G613" s="112"/>
      <c r="H613" s="100"/>
      <c r="I613" s="30"/>
      <c r="J613" s="101"/>
      <c r="K613" s="100"/>
    </row>
    <row r="614" spans="1:11" ht="12">
      <c r="A614" s="8">
        <v>11</v>
      </c>
      <c r="C614" s="9" t="s">
        <v>197</v>
      </c>
      <c r="E614" s="8">
        <v>11</v>
      </c>
      <c r="G614" s="96">
        <v>0</v>
      </c>
      <c r="H614" s="96">
        <v>0</v>
      </c>
      <c r="I614" s="29"/>
      <c r="J614" s="96">
        <f>G614</f>
        <v>0</v>
      </c>
      <c r="K614" s="97">
        <v>0</v>
      </c>
    </row>
    <row r="615" spans="1:11" ht="12">
      <c r="A615" s="8">
        <v>12</v>
      </c>
      <c r="C615" s="9" t="s">
        <v>198</v>
      </c>
      <c r="E615" s="8">
        <v>12</v>
      </c>
      <c r="G615" s="113"/>
      <c r="H615" s="97">
        <v>0</v>
      </c>
      <c r="I615" s="30"/>
      <c r="J615" s="96"/>
      <c r="K615" s="97">
        <v>0</v>
      </c>
    </row>
    <row r="616" spans="1:11" ht="12">
      <c r="A616" s="8">
        <v>13</v>
      </c>
      <c r="C616" s="9" t="s">
        <v>216</v>
      </c>
      <c r="E616" s="8">
        <v>13</v>
      </c>
      <c r="F616" s="10"/>
      <c r="G616" s="112">
        <f>SUM(G614:G615)</f>
        <v>0</v>
      </c>
      <c r="H616" s="112">
        <f>SUM(H614:H615)</f>
        <v>0</v>
      </c>
      <c r="I616" s="80"/>
      <c r="J616" s="112">
        <f>SUM(J614:J615)</f>
        <v>0</v>
      </c>
      <c r="K616" s="112">
        <f>SUM(K614:K615)</f>
        <v>0</v>
      </c>
    </row>
    <row r="617" spans="1:11" ht="12">
      <c r="A617" s="8">
        <v>14</v>
      </c>
      <c r="E617" s="8">
        <v>14</v>
      </c>
      <c r="F617" s="10"/>
      <c r="G617" s="112"/>
      <c r="H617" s="100"/>
      <c r="I617" s="80"/>
      <c r="J617" s="101"/>
      <c r="K617" s="100"/>
    </row>
    <row r="618" spans="1:11" ht="12">
      <c r="A618" s="8">
        <v>15</v>
      </c>
      <c r="C618" s="9" t="s">
        <v>200</v>
      </c>
      <c r="E618" s="8">
        <v>15</v>
      </c>
      <c r="F618" s="10"/>
      <c r="G618" s="112">
        <f>G611+G616</f>
        <v>0</v>
      </c>
      <c r="H618" s="112">
        <f>H611+H616</f>
        <v>0</v>
      </c>
      <c r="I618" s="80"/>
      <c r="J618" s="112">
        <f>J611+J616</f>
        <v>0</v>
      </c>
      <c r="K618" s="112">
        <f>K611+K616</f>
        <v>0</v>
      </c>
    </row>
    <row r="619" spans="1:11" ht="12">
      <c r="A619" s="8">
        <v>16</v>
      </c>
      <c r="E619" s="8">
        <v>16</v>
      </c>
      <c r="F619" s="10"/>
      <c r="G619" s="112"/>
      <c r="H619" s="100"/>
      <c r="I619" s="80"/>
      <c r="J619" s="101"/>
      <c r="K619" s="100"/>
    </row>
    <row r="620" spans="1:11" ht="12">
      <c r="A620" s="8">
        <v>17</v>
      </c>
      <c r="C620" s="9" t="s">
        <v>201</v>
      </c>
      <c r="E620" s="8">
        <v>17</v>
      </c>
      <c r="F620" s="10"/>
      <c r="G620" s="112"/>
      <c r="H620" s="100">
        <v>0</v>
      </c>
      <c r="I620" s="80"/>
      <c r="J620" s="101"/>
      <c r="K620" s="100">
        <v>0</v>
      </c>
    </row>
    <row r="621" spans="1:11" ht="12">
      <c r="A621" s="8">
        <v>18</v>
      </c>
      <c r="C621" s="9"/>
      <c r="E621" s="8">
        <v>18</v>
      </c>
      <c r="F621" s="10"/>
      <c r="G621" s="112"/>
      <c r="H621" s="100"/>
      <c r="I621" s="80"/>
      <c r="J621" s="101"/>
      <c r="K621" s="100"/>
    </row>
    <row r="622" spans="1:11" ht="12">
      <c r="A622" s="8">
        <v>19</v>
      </c>
      <c r="C622" s="9" t="s">
        <v>202</v>
      </c>
      <c r="E622" s="8">
        <v>19</v>
      </c>
      <c r="F622" s="10"/>
      <c r="G622" s="112"/>
      <c r="H622" s="100">
        <v>0</v>
      </c>
      <c r="I622" s="80"/>
      <c r="J622" s="101"/>
      <c r="K622" s="100"/>
    </row>
    <row r="623" spans="1:11" ht="12">
      <c r="A623" s="8">
        <v>20</v>
      </c>
      <c r="C623" s="9" t="s">
        <v>203</v>
      </c>
      <c r="E623" s="8">
        <v>20</v>
      </c>
      <c r="F623" s="10"/>
      <c r="G623" s="112"/>
      <c r="H623" s="100">
        <v>0</v>
      </c>
      <c r="I623" s="80"/>
      <c r="J623" s="101"/>
      <c r="K623" s="100">
        <v>0</v>
      </c>
    </row>
    <row r="624" spans="1:11" ht="12">
      <c r="A624" s="8">
        <v>21</v>
      </c>
      <c r="C624" s="9"/>
      <c r="E624" s="8">
        <v>21</v>
      </c>
      <c r="F624" s="10"/>
      <c r="G624" s="112"/>
      <c r="H624" s="100"/>
      <c r="I624" s="80"/>
      <c r="J624" s="101"/>
      <c r="K624" s="100"/>
    </row>
    <row r="625" spans="1:11" ht="12">
      <c r="A625" s="8">
        <v>22</v>
      </c>
      <c r="C625" s="9"/>
      <c r="E625" s="8">
        <v>22</v>
      </c>
      <c r="F625" s="10"/>
      <c r="G625" s="112"/>
      <c r="H625" s="100"/>
      <c r="I625" s="80"/>
      <c r="J625" s="101"/>
      <c r="K625" s="100"/>
    </row>
    <row r="626" spans="1:11" ht="12">
      <c r="A626" s="8">
        <v>23</v>
      </c>
      <c r="C626" s="9" t="s">
        <v>217</v>
      </c>
      <c r="E626" s="8">
        <v>23</v>
      </c>
      <c r="F626" s="10"/>
      <c r="G626" s="112"/>
      <c r="H626" s="100"/>
      <c r="I626" s="80"/>
      <c r="J626" s="101"/>
      <c r="K626" s="100"/>
    </row>
    <row r="627" spans="1:11" ht="12">
      <c r="A627" s="8">
        <v>24</v>
      </c>
      <c r="C627" s="9"/>
      <c r="E627" s="8">
        <v>24</v>
      </c>
      <c r="F627" s="10"/>
      <c r="G627" s="112"/>
      <c r="H627" s="100"/>
      <c r="I627" s="80"/>
      <c r="J627" s="101"/>
      <c r="K627" s="100"/>
    </row>
    <row r="628" spans="5:11" ht="12">
      <c r="E628" s="35"/>
      <c r="F628" s="66" t="s">
        <v>6</v>
      </c>
      <c r="G628" s="21" t="s">
        <v>6</v>
      </c>
      <c r="H628" s="21" t="s">
        <v>6</v>
      </c>
      <c r="I628" s="66" t="s">
        <v>6</v>
      </c>
      <c r="J628" s="21" t="s">
        <v>6</v>
      </c>
      <c r="K628" s="21" t="s">
        <v>6</v>
      </c>
    </row>
    <row r="629" spans="1:11" ht="12">
      <c r="A629" s="8">
        <v>25</v>
      </c>
      <c r="C629" s="9" t="s">
        <v>224</v>
      </c>
      <c r="E629" s="8">
        <v>25</v>
      </c>
      <c r="G629" s="96">
        <f>SUM(G618:G628)</f>
        <v>0</v>
      </c>
      <c r="H629" s="96">
        <f>SUM(H618:H628)</f>
        <v>0</v>
      </c>
      <c r="I629" s="97"/>
      <c r="J629" s="96">
        <f>SUM(J618:J628)</f>
        <v>0</v>
      </c>
      <c r="K629" s="96">
        <f>SUM(K618:K628)</f>
        <v>0</v>
      </c>
    </row>
    <row r="630" spans="5:11" ht="12">
      <c r="E630" s="35"/>
      <c r="F630" s="66" t="s">
        <v>6</v>
      </c>
      <c r="G630" s="20" t="s">
        <v>6</v>
      </c>
      <c r="H630" s="21" t="s">
        <v>6</v>
      </c>
      <c r="I630" s="66" t="s">
        <v>6</v>
      </c>
      <c r="J630" s="20" t="s">
        <v>6</v>
      </c>
      <c r="K630" s="21" t="s">
        <v>6</v>
      </c>
    </row>
    <row r="631" spans="3:11" ht="12">
      <c r="C631" s="1" t="s">
        <v>53</v>
      </c>
      <c r="E631" s="35"/>
      <c r="F631" s="66"/>
      <c r="G631" s="20"/>
      <c r="H631" s="21"/>
      <c r="I631" s="66"/>
      <c r="J631" s="20"/>
      <c r="K631" s="21"/>
    </row>
    <row r="633" ht="12">
      <c r="A633" s="9"/>
    </row>
    <row r="634" spans="1:11" s="36" customFormat="1" ht="12">
      <c r="A634" s="16" t="str">
        <f>$A$82</f>
        <v>Institution No.:  </v>
      </c>
      <c r="E634" s="37"/>
      <c r="G634" s="38"/>
      <c r="H634" s="39"/>
      <c r="J634" s="38"/>
      <c r="K634" s="15" t="s">
        <v>225</v>
      </c>
    </row>
    <row r="635" spans="1:11" s="36" customFormat="1" ht="12">
      <c r="A635" s="318" t="s">
        <v>226</v>
      </c>
      <c r="B635" s="318"/>
      <c r="C635" s="318"/>
      <c r="D635" s="318"/>
      <c r="E635" s="318"/>
      <c r="F635" s="318"/>
      <c r="G635" s="318"/>
      <c r="H635" s="318"/>
      <c r="I635" s="318"/>
      <c r="J635" s="318"/>
      <c r="K635" s="318"/>
    </row>
    <row r="636" spans="1:11" ht="12">
      <c r="A636" s="16" t="str">
        <f>$A$41</f>
        <v>NAME:  System Administration</v>
      </c>
      <c r="F636" s="68"/>
      <c r="G636" s="62"/>
      <c r="H636" s="40"/>
      <c r="J636" s="14"/>
      <c r="K636" s="18" t="str">
        <f>$K$3</f>
        <v>Date: October 1, 2012</v>
      </c>
    </row>
    <row r="637" spans="1:11" ht="12">
      <c r="A637" s="19" t="s">
        <v>6</v>
      </c>
      <c r="B637" s="19" t="s">
        <v>6</v>
      </c>
      <c r="C637" s="19" t="s">
        <v>6</v>
      </c>
      <c r="D637" s="19" t="s">
        <v>6</v>
      </c>
      <c r="E637" s="19" t="s">
        <v>6</v>
      </c>
      <c r="F637" s="19" t="s">
        <v>6</v>
      </c>
      <c r="G637" s="20" t="s">
        <v>6</v>
      </c>
      <c r="H637" s="21" t="s">
        <v>6</v>
      </c>
      <c r="I637" s="19" t="s">
        <v>6</v>
      </c>
      <c r="J637" s="20" t="s">
        <v>6</v>
      </c>
      <c r="K637" s="21" t="s">
        <v>6</v>
      </c>
    </row>
    <row r="638" spans="1:11" ht="12">
      <c r="A638" s="22" t="s">
        <v>7</v>
      </c>
      <c r="E638" s="22" t="s">
        <v>7</v>
      </c>
      <c r="F638" s="23"/>
      <c r="G638" s="24"/>
      <c r="H638" s="25" t="s">
        <v>9</v>
      </c>
      <c r="I638" s="23"/>
      <c r="J638" s="24"/>
      <c r="K638" s="25" t="s">
        <v>250</v>
      </c>
    </row>
    <row r="639" spans="1:11" ht="12">
      <c r="A639" s="22" t="s">
        <v>10</v>
      </c>
      <c r="C639" s="26" t="s">
        <v>57</v>
      </c>
      <c r="E639" s="22" t="s">
        <v>10</v>
      </c>
      <c r="F639" s="23"/>
      <c r="G639" s="24" t="s">
        <v>12</v>
      </c>
      <c r="H639" s="25" t="s">
        <v>13</v>
      </c>
      <c r="I639" s="23"/>
      <c r="J639" s="24" t="s">
        <v>12</v>
      </c>
      <c r="K639" s="25" t="s">
        <v>14</v>
      </c>
    </row>
    <row r="640" spans="1:11" ht="12">
      <c r="A640" s="19" t="s">
        <v>6</v>
      </c>
      <c r="B640" s="19" t="s">
        <v>6</v>
      </c>
      <c r="C640" s="19" t="s">
        <v>6</v>
      </c>
      <c r="D640" s="19" t="s">
        <v>6</v>
      </c>
      <c r="E640" s="19" t="s">
        <v>6</v>
      </c>
      <c r="F640" s="19" t="s">
        <v>6</v>
      </c>
      <c r="G640" s="20" t="s">
        <v>6</v>
      </c>
      <c r="H640" s="21" t="s">
        <v>6</v>
      </c>
      <c r="I640" s="19" t="s">
        <v>6</v>
      </c>
      <c r="J640" s="20" t="s">
        <v>6</v>
      </c>
      <c r="K640" s="21" t="s">
        <v>6</v>
      </c>
    </row>
    <row r="641" spans="1:11" ht="12">
      <c r="A641" s="115">
        <v>1</v>
      </c>
      <c r="B641" s="116"/>
      <c r="C641" s="116" t="s">
        <v>253</v>
      </c>
      <c r="D641" s="116"/>
      <c r="E641" s="115">
        <v>1</v>
      </c>
      <c r="F641" s="117"/>
      <c r="G641" s="118"/>
      <c r="H641" s="119"/>
      <c r="I641" s="120"/>
      <c r="J641" s="121"/>
      <c r="K641" s="122"/>
    </row>
    <row r="642" spans="1:11" ht="12">
      <c r="A642" s="115">
        <v>2</v>
      </c>
      <c r="B642" s="116"/>
      <c r="C642" s="116" t="s">
        <v>253</v>
      </c>
      <c r="D642" s="116"/>
      <c r="E642" s="115">
        <v>2</v>
      </c>
      <c r="F642" s="117"/>
      <c r="G642" s="118"/>
      <c r="H642" s="119"/>
      <c r="I642" s="120"/>
      <c r="J642" s="121"/>
      <c r="K642" s="119"/>
    </row>
    <row r="643" spans="1:11" ht="12">
      <c r="A643" s="115">
        <v>3</v>
      </c>
      <c r="B643" s="116"/>
      <c r="C643" s="116" t="s">
        <v>253</v>
      </c>
      <c r="D643" s="116"/>
      <c r="E643" s="115">
        <v>3</v>
      </c>
      <c r="F643" s="117"/>
      <c r="G643" s="118"/>
      <c r="H643" s="119"/>
      <c r="I643" s="120"/>
      <c r="J643" s="121"/>
      <c r="K643" s="119"/>
    </row>
    <row r="644" spans="1:11" ht="12">
      <c r="A644" s="115">
        <v>4</v>
      </c>
      <c r="B644" s="116"/>
      <c r="C644" s="116" t="s">
        <v>253</v>
      </c>
      <c r="D644" s="116"/>
      <c r="E644" s="115">
        <v>4</v>
      </c>
      <c r="F644" s="117"/>
      <c r="G644" s="118"/>
      <c r="H644" s="119"/>
      <c r="I644" s="123"/>
      <c r="J644" s="121"/>
      <c r="K644" s="119"/>
    </row>
    <row r="645" spans="1:11" ht="12">
      <c r="A645" s="115">
        <v>5</v>
      </c>
      <c r="B645" s="116"/>
      <c r="C645" s="116" t="s">
        <v>253</v>
      </c>
      <c r="D645" s="116"/>
      <c r="E645" s="115">
        <v>5</v>
      </c>
      <c r="F645" s="117"/>
      <c r="G645" s="121"/>
      <c r="H645" s="119"/>
      <c r="I645" s="123"/>
      <c r="J645" s="121"/>
      <c r="K645" s="119"/>
    </row>
    <row r="646" spans="1:11" ht="12">
      <c r="A646" s="8">
        <v>6</v>
      </c>
      <c r="C646" s="9" t="s">
        <v>213</v>
      </c>
      <c r="E646" s="8">
        <v>6</v>
      </c>
      <c r="F646" s="10"/>
      <c r="G646" s="101">
        <v>0</v>
      </c>
      <c r="H646" s="100">
        <v>0</v>
      </c>
      <c r="I646" s="30"/>
      <c r="J646" s="101">
        <v>0</v>
      </c>
      <c r="K646" s="100">
        <v>0</v>
      </c>
    </row>
    <row r="647" spans="1:11" ht="12">
      <c r="A647" s="8">
        <v>7</v>
      </c>
      <c r="C647" s="9" t="s">
        <v>214</v>
      </c>
      <c r="E647" s="8">
        <v>7</v>
      </c>
      <c r="F647" s="10"/>
      <c r="G647" s="101"/>
      <c r="H647" s="100">
        <v>0</v>
      </c>
      <c r="I647" s="80"/>
      <c r="J647" s="101"/>
      <c r="K647" s="100">
        <v>0</v>
      </c>
    </row>
    <row r="648" spans="1:11" ht="12">
      <c r="A648" s="8">
        <v>8</v>
      </c>
      <c r="C648" s="9" t="s">
        <v>215</v>
      </c>
      <c r="E648" s="8">
        <v>8</v>
      </c>
      <c r="F648" s="10"/>
      <c r="G648" s="101">
        <f>SUM(G646:G647)</f>
        <v>0</v>
      </c>
      <c r="H648" s="101">
        <f>SUM(H646:H647)</f>
        <v>0</v>
      </c>
      <c r="I648" s="80"/>
      <c r="J648" s="112">
        <f>SUM(J646:J647)</f>
        <v>0</v>
      </c>
      <c r="K648" s="112">
        <f>SUM(K646:K647)</f>
        <v>0</v>
      </c>
    </row>
    <row r="649" spans="1:11" ht="12">
      <c r="A649" s="8">
        <v>9</v>
      </c>
      <c r="C649" s="9"/>
      <c r="E649" s="8">
        <v>9</v>
      </c>
      <c r="F649" s="10"/>
      <c r="G649" s="112"/>
      <c r="H649" s="100"/>
      <c r="I649" s="29"/>
      <c r="J649" s="101"/>
      <c r="K649" s="100"/>
    </row>
    <row r="650" spans="1:11" ht="12">
      <c r="A650" s="8">
        <v>10</v>
      </c>
      <c r="C650" s="9"/>
      <c r="E650" s="8">
        <v>10</v>
      </c>
      <c r="F650" s="10"/>
      <c r="G650" s="112"/>
      <c r="H650" s="100"/>
      <c r="I650" s="30"/>
      <c r="J650" s="101"/>
      <c r="K650" s="100"/>
    </row>
    <row r="651" spans="1:11" ht="12">
      <c r="A651" s="8">
        <v>11</v>
      </c>
      <c r="C651" s="9" t="s">
        <v>197</v>
      </c>
      <c r="E651" s="8">
        <v>11</v>
      </c>
      <c r="G651" s="96">
        <v>0</v>
      </c>
      <c r="H651" s="96">
        <v>0</v>
      </c>
      <c r="I651" s="29"/>
      <c r="J651" s="96">
        <v>0</v>
      </c>
      <c r="K651" s="97">
        <v>0</v>
      </c>
    </row>
    <row r="652" spans="1:11" ht="12">
      <c r="A652" s="8">
        <v>12</v>
      </c>
      <c r="C652" s="9" t="s">
        <v>198</v>
      </c>
      <c r="E652" s="8">
        <v>12</v>
      </c>
      <c r="G652" s="113"/>
      <c r="H652" s="97">
        <v>0</v>
      </c>
      <c r="I652" s="30"/>
      <c r="J652" s="96"/>
      <c r="K652" s="97">
        <v>0</v>
      </c>
    </row>
    <row r="653" spans="1:11" ht="12">
      <c r="A653" s="8">
        <v>13</v>
      </c>
      <c r="C653" s="9" t="s">
        <v>216</v>
      </c>
      <c r="E653" s="8">
        <v>13</v>
      </c>
      <c r="F653" s="10"/>
      <c r="G653" s="101">
        <f>SUM(G651:G652)</f>
        <v>0</v>
      </c>
      <c r="H653" s="112">
        <f>SUM(H651:H652)</f>
        <v>0</v>
      </c>
      <c r="I653" s="80"/>
      <c r="J653" s="112">
        <f>SUM(J651:J652)</f>
        <v>0</v>
      </c>
      <c r="K653" s="112">
        <f>SUM(K651:K652)</f>
        <v>0</v>
      </c>
    </row>
    <row r="654" spans="1:11" ht="12">
      <c r="A654" s="8">
        <v>14</v>
      </c>
      <c r="E654" s="8">
        <v>14</v>
      </c>
      <c r="F654" s="10"/>
      <c r="G654" s="101"/>
      <c r="H654" s="100"/>
      <c r="I654" s="80"/>
      <c r="J654" s="101"/>
      <c r="K654" s="100"/>
    </row>
    <row r="655" spans="1:11" ht="12">
      <c r="A655" s="8">
        <v>15</v>
      </c>
      <c r="C655" s="9" t="s">
        <v>200</v>
      </c>
      <c r="E655" s="8">
        <v>15</v>
      </c>
      <c r="F655" s="10"/>
      <c r="G655" s="101">
        <f>G648+G653</f>
        <v>0</v>
      </c>
      <c r="H655" s="112">
        <f>H648+H653</f>
        <v>0</v>
      </c>
      <c r="I655" s="80"/>
      <c r="J655" s="112">
        <f>J648+J653</f>
        <v>0</v>
      </c>
      <c r="K655" s="112">
        <f>K648+K653</f>
        <v>0</v>
      </c>
    </row>
    <row r="656" spans="1:11" ht="12">
      <c r="A656" s="8">
        <v>16</v>
      </c>
      <c r="E656" s="8">
        <v>16</v>
      </c>
      <c r="F656" s="10"/>
      <c r="G656" s="112"/>
      <c r="H656" s="100"/>
      <c r="I656" s="80"/>
      <c r="J656" s="101"/>
      <c r="K656" s="100"/>
    </row>
    <row r="657" spans="1:11" ht="12">
      <c r="A657" s="8">
        <v>17</v>
      </c>
      <c r="C657" s="9" t="s">
        <v>201</v>
      </c>
      <c r="E657" s="8">
        <v>17</v>
      </c>
      <c r="F657" s="10"/>
      <c r="G657" s="112"/>
      <c r="H657" s="100">
        <v>0</v>
      </c>
      <c r="I657" s="80"/>
      <c r="J657" s="101"/>
      <c r="K657" s="100">
        <v>0</v>
      </c>
    </row>
    <row r="658" spans="1:11" ht="12">
      <c r="A658" s="8">
        <v>18</v>
      </c>
      <c r="C658" s="9"/>
      <c r="E658" s="8">
        <v>18</v>
      </c>
      <c r="F658" s="10"/>
      <c r="G658" s="112"/>
      <c r="H658" s="100"/>
      <c r="I658" s="80"/>
      <c r="J658" s="101"/>
      <c r="K658" s="100"/>
    </row>
    <row r="659" spans="1:11" ht="12">
      <c r="A659" s="8">
        <v>19</v>
      </c>
      <c r="C659" s="9" t="s">
        <v>202</v>
      </c>
      <c r="E659" s="8">
        <v>19</v>
      </c>
      <c r="F659" s="10"/>
      <c r="G659" s="112"/>
      <c r="H659" s="100">
        <v>0</v>
      </c>
      <c r="I659" s="80"/>
      <c r="J659" s="101"/>
      <c r="K659" s="100"/>
    </row>
    <row r="660" spans="1:11" ht="12">
      <c r="A660" s="8">
        <v>20</v>
      </c>
      <c r="C660" s="9" t="s">
        <v>203</v>
      </c>
      <c r="E660" s="8">
        <v>20</v>
      </c>
      <c r="F660" s="10"/>
      <c r="G660" s="112"/>
      <c r="H660" s="100">
        <v>0</v>
      </c>
      <c r="I660" s="80"/>
      <c r="J660" s="101"/>
      <c r="K660" s="100">
        <v>0</v>
      </c>
    </row>
    <row r="661" spans="1:11" ht="12">
      <c r="A661" s="8">
        <v>21</v>
      </c>
      <c r="C661" s="9"/>
      <c r="E661" s="8">
        <v>21</v>
      </c>
      <c r="F661" s="10"/>
      <c r="G661" s="112"/>
      <c r="H661" s="100"/>
      <c r="I661" s="80"/>
      <c r="J661" s="101"/>
      <c r="K661" s="100"/>
    </row>
    <row r="662" spans="1:11" ht="12">
      <c r="A662" s="8">
        <v>22</v>
      </c>
      <c r="C662" s="9"/>
      <c r="E662" s="8">
        <v>22</v>
      </c>
      <c r="F662" s="10"/>
      <c r="G662" s="112"/>
      <c r="H662" s="100"/>
      <c r="I662" s="80"/>
      <c r="J662" s="101"/>
      <c r="K662" s="100"/>
    </row>
    <row r="663" spans="1:11" ht="12">
      <c r="A663" s="8">
        <v>23</v>
      </c>
      <c r="C663" s="9" t="s">
        <v>217</v>
      </c>
      <c r="E663" s="8">
        <v>23</v>
      </c>
      <c r="F663" s="10"/>
      <c r="G663" s="112"/>
      <c r="H663" s="100">
        <v>0</v>
      </c>
      <c r="I663" s="80"/>
      <c r="J663" s="101"/>
      <c r="K663" s="100"/>
    </row>
    <row r="664" spans="1:11" ht="12">
      <c r="A664" s="8">
        <v>24</v>
      </c>
      <c r="C664" s="9"/>
      <c r="E664" s="8">
        <v>24</v>
      </c>
      <c r="F664" s="10"/>
      <c r="G664" s="112"/>
      <c r="H664" s="100"/>
      <c r="I664" s="80"/>
      <c r="J664" s="101"/>
      <c r="K664" s="100"/>
    </row>
    <row r="665" spans="5:11" ht="12">
      <c r="E665" s="35"/>
      <c r="F665" s="66" t="s">
        <v>6</v>
      </c>
      <c r="G665" s="21" t="s">
        <v>6</v>
      </c>
      <c r="H665" s="21" t="s">
        <v>6</v>
      </c>
      <c r="I665" s="66" t="s">
        <v>6</v>
      </c>
      <c r="J665" s="21" t="s">
        <v>6</v>
      </c>
      <c r="K665" s="21" t="s">
        <v>6</v>
      </c>
    </row>
    <row r="666" spans="1:11" ht="12">
      <c r="A666" s="8">
        <v>25</v>
      </c>
      <c r="C666" s="9" t="s">
        <v>227</v>
      </c>
      <c r="E666" s="8">
        <v>25</v>
      </c>
      <c r="G666" s="96">
        <f>SUM(G655:G665)</f>
        <v>0</v>
      </c>
      <c r="H666" s="96">
        <f>SUM(H655:H665)</f>
        <v>0</v>
      </c>
      <c r="I666" s="97"/>
      <c r="J666" s="96">
        <f>SUM(J655:J665)</f>
        <v>0</v>
      </c>
      <c r="K666" s="96">
        <f>SUM(K655:K665)</f>
        <v>0</v>
      </c>
    </row>
    <row r="667" spans="5:11" ht="12">
      <c r="E667" s="35"/>
      <c r="F667" s="66" t="s">
        <v>6</v>
      </c>
      <c r="G667" s="20" t="s">
        <v>6</v>
      </c>
      <c r="H667" s="21" t="s">
        <v>6</v>
      </c>
      <c r="I667" s="66" t="s">
        <v>6</v>
      </c>
      <c r="J667" s="20" t="s">
        <v>6</v>
      </c>
      <c r="K667" s="21" t="s">
        <v>6</v>
      </c>
    </row>
    <row r="668" ht="12">
      <c r="C668" s="1" t="s">
        <v>53</v>
      </c>
    </row>
    <row r="671" spans="1:11" s="36" customFormat="1" ht="12">
      <c r="A671" s="16" t="str">
        <f>$A$82</f>
        <v>Institution No.:  </v>
      </c>
      <c r="E671" s="37"/>
      <c r="G671" s="38"/>
      <c r="H671" s="39"/>
      <c r="J671" s="38"/>
      <c r="K671" s="15" t="s">
        <v>228</v>
      </c>
    </row>
    <row r="672" spans="1:11" s="36" customFormat="1" ht="12">
      <c r="A672" s="318" t="s">
        <v>229</v>
      </c>
      <c r="B672" s="318"/>
      <c r="C672" s="318"/>
      <c r="D672" s="318"/>
      <c r="E672" s="318"/>
      <c r="F672" s="318"/>
      <c r="G672" s="318"/>
      <c r="H672" s="318"/>
      <c r="I672" s="318"/>
      <c r="J672" s="318"/>
      <c r="K672" s="318"/>
    </row>
    <row r="673" spans="1:11" ht="12">
      <c r="A673" s="16" t="str">
        <f>$A$41</f>
        <v>NAME:  System Administration</v>
      </c>
      <c r="F673" s="68"/>
      <c r="G673" s="62"/>
      <c r="H673" s="63"/>
      <c r="J673" s="14"/>
      <c r="K673" s="18" t="str">
        <f>$K$3</f>
        <v>Date: October 1, 2012</v>
      </c>
    </row>
    <row r="674" spans="1:11" ht="12">
      <c r="A674" s="19" t="s">
        <v>6</v>
      </c>
      <c r="B674" s="19" t="s">
        <v>6</v>
      </c>
      <c r="C674" s="19" t="s">
        <v>6</v>
      </c>
      <c r="D674" s="19" t="s">
        <v>6</v>
      </c>
      <c r="E674" s="19" t="s">
        <v>6</v>
      </c>
      <c r="F674" s="19" t="s">
        <v>6</v>
      </c>
      <c r="G674" s="20" t="s">
        <v>6</v>
      </c>
      <c r="H674" s="21" t="s">
        <v>6</v>
      </c>
      <c r="I674" s="19" t="s">
        <v>6</v>
      </c>
      <c r="J674" s="20" t="s">
        <v>6</v>
      </c>
      <c r="K674" s="21" t="s">
        <v>6</v>
      </c>
    </row>
    <row r="675" spans="1:11" ht="12">
      <c r="A675" s="22" t="s">
        <v>7</v>
      </c>
      <c r="E675" s="22" t="s">
        <v>7</v>
      </c>
      <c r="F675" s="23"/>
      <c r="G675" s="24"/>
      <c r="H675" s="25" t="s">
        <v>9</v>
      </c>
      <c r="I675" s="23"/>
      <c r="J675" s="24"/>
      <c r="K675" s="25" t="s">
        <v>250</v>
      </c>
    </row>
    <row r="676" spans="1:11" ht="12">
      <c r="A676" s="22" t="s">
        <v>10</v>
      </c>
      <c r="C676" s="26" t="s">
        <v>57</v>
      </c>
      <c r="E676" s="22" t="s">
        <v>10</v>
      </c>
      <c r="F676" s="23"/>
      <c r="G676" s="24" t="s">
        <v>12</v>
      </c>
      <c r="H676" s="25" t="s">
        <v>13</v>
      </c>
      <c r="I676" s="23"/>
      <c r="J676" s="24" t="s">
        <v>12</v>
      </c>
      <c r="K676" s="25" t="s">
        <v>14</v>
      </c>
    </row>
    <row r="677" spans="1:11" ht="12">
      <c r="A677" s="19" t="s">
        <v>6</v>
      </c>
      <c r="B677" s="19" t="s">
        <v>6</v>
      </c>
      <c r="C677" s="19" t="s">
        <v>6</v>
      </c>
      <c r="D677" s="19" t="s">
        <v>6</v>
      </c>
      <c r="E677" s="19" t="s">
        <v>6</v>
      </c>
      <c r="F677" s="19" t="s">
        <v>6</v>
      </c>
      <c r="G677" s="20"/>
      <c r="H677" s="21"/>
      <c r="I677" s="19"/>
      <c r="J677" s="20"/>
      <c r="K677" s="21"/>
    </row>
    <row r="678" spans="1:11" ht="12">
      <c r="A678" s="115">
        <v>1</v>
      </c>
      <c r="B678" s="116"/>
      <c r="C678" s="116" t="s">
        <v>253</v>
      </c>
      <c r="D678" s="116"/>
      <c r="E678" s="115">
        <v>1</v>
      </c>
      <c r="F678" s="117"/>
      <c r="G678" s="118"/>
      <c r="H678" s="119"/>
      <c r="I678" s="120"/>
      <c r="J678" s="121"/>
      <c r="K678" s="122"/>
    </row>
    <row r="679" spans="1:11" ht="12">
      <c r="A679" s="115">
        <v>2</v>
      </c>
      <c r="B679" s="116"/>
      <c r="C679" s="116" t="s">
        <v>253</v>
      </c>
      <c r="D679" s="116"/>
      <c r="E679" s="115">
        <v>2</v>
      </c>
      <c r="F679" s="117"/>
      <c r="G679" s="118"/>
      <c r="H679" s="119"/>
      <c r="I679" s="120"/>
      <c r="J679" s="121"/>
      <c r="K679" s="119"/>
    </row>
    <row r="680" spans="1:11" ht="12">
      <c r="A680" s="115">
        <v>3</v>
      </c>
      <c r="B680" s="116"/>
      <c r="C680" s="116" t="s">
        <v>253</v>
      </c>
      <c r="D680" s="116"/>
      <c r="E680" s="115">
        <v>3</v>
      </c>
      <c r="F680" s="117"/>
      <c r="G680" s="118"/>
      <c r="H680" s="119"/>
      <c r="I680" s="120"/>
      <c r="J680" s="121"/>
      <c r="K680" s="119"/>
    </row>
    <row r="681" spans="1:11" ht="12">
      <c r="A681" s="115">
        <v>4</v>
      </c>
      <c r="B681" s="116"/>
      <c r="C681" s="116" t="s">
        <v>253</v>
      </c>
      <c r="D681" s="116"/>
      <c r="E681" s="115">
        <v>4</v>
      </c>
      <c r="F681" s="117"/>
      <c r="G681" s="118"/>
      <c r="H681" s="119"/>
      <c r="I681" s="123"/>
      <c r="J681" s="121"/>
      <c r="K681" s="119"/>
    </row>
    <row r="682" spans="1:11" ht="12">
      <c r="A682" s="115">
        <v>5</v>
      </c>
      <c r="B682" s="116"/>
      <c r="C682" s="116" t="s">
        <v>253</v>
      </c>
      <c r="D682" s="116"/>
      <c r="E682" s="115">
        <v>5</v>
      </c>
      <c r="F682" s="117"/>
      <c r="G682" s="118"/>
      <c r="H682" s="119"/>
      <c r="I682" s="123"/>
      <c r="J682" s="121"/>
      <c r="K682" s="119"/>
    </row>
    <row r="683" spans="1:11" ht="12">
      <c r="A683" s="8">
        <v>6</v>
      </c>
      <c r="C683" s="9" t="s">
        <v>213</v>
      </c>
      <c r="E683" s="8">
        <v>6</v>
      </c>
      <c r="F683" s="10"/>
      <c r="G683" s="112">
        <v>0</v>
      </c>
      <c r="H683" s="100">
        <v>0</v>
      </c>
      <c r="I683" s="30"/>
      <c r="J683" s="101">
        <f>G683</f>
        <v>0</v>
      </c>
      <c r="K683" s="100">
        <v>0</v>
      </c>
    </row>
    <row r="684" spans="1:11" ht="12">
      <c r="A684" s="8">
        <v>7</v>
      </c>
      <c r="C684" s="9" t="s">
        <v>214</v>
      </c>
      <c r="E684" s="8">
        <v>7</v>
      </c>
      <c r="F684" s="10"/>
      <c r="G684" s="112"/>
      <c r="H684" s="100">
        <v>0</v>
      </c>
      <c r="I684" s="80"/>
      <c r="J684" s="101"/>
      <c r="K684" s="100">
        <v>0</v>
      </c>
    </row>
    <row r="685" spans="1:11" ht="12">
      <c r="A685" s="8">
        <v>8</v>
      </c>
      <c r="C685" s="9" t="s">
        <v>215</v>
      </c>
      <c r="E685" s="8">
        <v>8</v>
      </c>
      <c r="F685" s="10"/>
      <c r="G685" s="112">
        <f>SUM(G683:G684)</f>
        <v>0</v>
      </c>
      <c r="H685" s="101">
        <f>SUM(H683:H684)</f>
        <v>0</v>
      </c>
      <c r="I685" s="80"/>
      <c r="J685" s="112">
        <f>SUM(J683:J684)</f>
        <v>0</v>
      </c>
      <c r="K685" s="101">
        <f>SUM(K683:K684)</f>
        <v>0</v>
      </c>
    </row>
    <row r="686" spans="1:11" ht="12">
      <c r="A686" s="8">
        <v>9</v>
      </c>
      <c r="C686" s="9"/>
      <c r="E686" s="8">
        <v>9</v>
      </c>
      <c r="F686" s="10"/>
      <c r="G686" s="112"/>
      <c r="H686" s="100"/>
      <c r="I686" s="29"/>
      <c r="J686" s="101"/>
      <c r="K686" s="100"/>
    </row>
    <row r="687" spans="1:11" ht="12">
      <c r="A687" s="8">
        <v>10</v>
      </c>
      <c r="C687" s="9"/>
      <c r="E687" s="8">
        <v>10</v>
      </c>
      <c r="F687" s="10"/>
      <c r="G687" s="112"/>
      <c r="H687" s="100"/>
      <c r="I687" s="30"/>
      <c r="J687" s="101"/>
      <c r="K687" s="100"/>
    </row>
    <row r="688" spans="1:11" ht="12">
      <c r="A688" s="8">
        <v>11</v>
      </c>
      <c r="C688" s="9" t="s">
        <v>197</v>
      </c>
      <c r="E688" s="8">
        <v>11</v>
      </c>
      <c r="G688" s="96">
        <v>0</v>
      </c>
      <c r="H688" s="96">
        <v>0</v>
      </c>
      <c r="I688" s="29"/>
      <c r="J688" s="96">
        <v>0</v>
      </c>
      <c r="K688" s="97">
        <v>0</v>
      </c>
    </row>
    <row r="689" spans="1:11" ht="12">
      <c r="A689" s="8">
        <v>12</v>
      </c>
      <c r="C689" s="9" t="s">
        <v>198</v>
      </c>
      <c r="E689" s="8">
        <v>12</v>
      </c>
      <c r="G689" s="113"/>
      <c r="H689" s="97">
        <v>0</v>
      </c>
      <c r="I689" s="30"/>
      <c r="J689" s="96"/>
      <c r="K689" s="97">
        <v>0</v>
      </c>
    </row>
    <row r="690" spans="1:11" ht="12">
      <c r="A690" s="8">
        <v>13</v>
      </c>
      <c r="C690" s="9" t="s">
        <v>216</v>
      </c>
      <c r="E690" s="8">
        <v>13</v>
      </c>
      <c r="F690" s="10"/>
      <c r="G690" s="112">
        <f>SUM(G688:G689)</f>
        <v>0</v>
      </c>
      <c r="H690" s="101">
        <f>SUM(H688:H689)</f>
        <v>0</v>
      </c>
      <c r="I690" s="80"/>
      <c r="J690" s="112">
        <f>SUM(J688:J689)</f>
        <v>0</v>
      </c>
      <c r="K690" s="112">
        <f>SUM(K688:K689)</f>
        <v>0</v>
      </c>
    </row>
    <row r="691" spans="1:11" ht="12">
      <c r="A691" s="8">
        <v>14</v>
      </c>
      <c r="E691" s="8">
        <v>14</v>
      </c>
      <c r="F691" s="10"/>
      <c r="G691" s="112"/>
      <c r="H691" s="100"/>
      <c r="I691" s="80"/>
      <c r="J691" s="101"/>
      <c r="K691" s="100"/>
    </row>
    <row r="692" spans="1:11" ht="12">
      <c r="A692" s="8">
        <v>15</v>
      </c>
      <c r="C692" s="9" t="s">
        <v>200</v>
      </c>
      <c r="E692" s="8">
        <v>15</v>
      </c>
      <c r="F692" s="10"/>
      <c r="G692" s="112">
        <f>G685+G690</f>
        <v>0</v>
      </c>
      <c r="H692" s="112">
        <f>H685+H690</f>
        <v>0</v>
      </c>
      <c r="I692" s="80"/>
      <c r="J692" s="112">
        <f>J685+J690</f>
        <v>0</v>
      </c>
      <c r="K692" s="112">
        <f>K685+K690</f>
        <v>0</v>
      </c>
    </row>
    <row r="693" spans="1:11" ht="12">
      <c r="A693" s="8">
        <v>16</v>
      </c>
      <c r="E693" s="8">
        <v>16</v>
      </c>
      <c r="F693" s="10"/>
      <c r="G693" s="112"/>
      <c r="H693" s="100"/>
      <c r="I693" s="80"/>
      <c r="J693" s="101"/>
      <c r="K693" s="100"/>
    </row>
    <row r="694" spans="1:11" ht="12">
      <c r="A694" s="8">
        <v>17</v>
      </c>
      <c r="C694" s="9" t="s">
        <v>201</v>
      </c>
      <c r="E694" s="8">
        <v>17</v>
      </c>
      <c r="F694" s="10"/>
      <c r="G694" s="112"/>
      <c r="H694" s="100">
        <v>0</v>
      </c>
      <c r="I694" s="80"/>
      <c r="J694" s="101"/>
      <c r="K694" s="100">
        <v>0</v>
      </c>
    </row>
    <row r="695" spans="1:11" ht="12">
      <c r="A695" s="8">
        <v>18</v>
      </c>
      <c r="C695" s="9"/>
      <c r="E695" s="8">
        <v>18</v>
      </c>
      <c r="F695" s="10"/>
      <c r="G695" s="112"/>
      <c r="H695" s="100"/>
      <c r="I695" s="80"/>
      <c r="J695" s="101"/>
      <c r="K695" s="100"/>
    </row>
    <row r="696" spans="1:11" ht="12">
      <c r="A696" s="8">
        <v>19</v>
      </c>
      <c r="C696" s="9" t="s">
        <v>202</v>
      </c>
      <c r="E696" s="8">
        <v>19</v>
      </c>
      <c r="F696" s="10"/>
      <c r="G696" s="112"/>
      <c r="H696" s="100">
        <v>0</v>
      </c>
      <c r="I696" s="80"/>
      <c r="J696" s="101"/>
      <c r="K696" s="100"/>
    </row>
    <row r="697" spans="1:11" ht="12">
      <c r="A697" s="8">
        <v>20</v>
      </c>
      <c r="C697" s="9" t="s">
        <v>203</v>
      </c>
      <c r="E697" s="8">
        <v>20</v>
      </c>
      <c r="F697" s="10"/>
      <c r="G697" s="112"/>
      <c r="H697" s="100">
        <v>0</v>
      </c>
      <c r="I697" s="80"/>
      <c r="J697" s="101"/>
      <c r="K697" s="100">
        <v>0</v>
      </c>
    </row>
    <row r="698" spans="1:11" ht="12">
      <c r="A698" s="8">
        <v>21</v>
      </c>
      <c r="C698" s="9" t="s">
        <v>249</v>
      </c>
      <c r="E698" s="8">
        <v>21</v>
      </c>
      <c r="F698" s="10"/>
      <c r="G698" s="112"/>
      <c r="H698" s="100">
        <v>0</v>
      </c>
      <c r="I698" s="80"/>
      <c r="J698" s="101"/>
      <c r="K698" s="100">
        <v>0</v>
      </c>
    </row>
    <row r="699" spans="1:11" ht="12">
      <c r="A699" s="8">
        <v>22</v>
      </c>
      <c r="C699" s="9"/>
      <c r="E699" s="8">
        <v>22</v>
      </c>
      <c r="F699" s="10"/>
      <c r="G699" s="112"/>
      <c r="H699" s="100"/>
      <c r="I699" s="80"/>
      <c r="J699" s="101"/>
      <c r="K699" s="100"/>
    </row>
    <row r="700" spans="1:11" ht="12">
      <c r="A700" s="8">
        <v>23</v>
      </c>
      <c r="C700" s="9" t="s">
        <v>217</v>
      </c>
      <c r="E700" s="8">
        <v>23</v>
      </c>
      <c r="F700" s="10"/>
      <c r="G700" s="112"/>
      <c r="H700" s="100">
        <v>0</v>
      </c>
      <c r="I700" s="80"/>
      <c r="J700" s="101"/>
      <c r="K700" s="100"/>
    </row>
    <row r="701" spans="1:11" ht="12">
      <c r="A701" s="8">
        <v>24</v>
      </c>
      <c r="C701" s="9"/>
      <c r="E701" s="8">
        <v>24</v>
      </c>
      <c r="F701" s="10"/>
      <c r="G701" s="112"/>
      <c r="H701" s="100"/>
      <c r="I701" s="80"/>
      <c r="J701" s="101"/>
      <c r="K701" s="100"/>
    </row>
    <row r="702" spans="5:11" ht="12">
      <c r="E702" s="35"/>
      <c r="F702" s="66" t="s">
        <v>6</v>
      </c>
      <c r="G702" s="21" t="s">
        <v>6</v>
      </c>
      <c r="H702" s="21" t="s">
        <v>6</v>
      </c>
      <c r="I702" s="66" t="s">
        <v>6</v>
      </c>
      <c r="J702" s="21" t="s">
        <v>6</v>
      </c>
      <c r="K702" s="21" t="s">
        <v>6</v>
      </c>
    </row>
    <row r="703" spans="1:11" ht="12">
      <c r="A703" s="8">
        <v>25</v>
      </c>
      <c r="C703" s="9" t="s">
        <v>230</v>
      </c>
      <c r="E703" s="8">
        <v>25</v>
      </c>
      <c r="G703" s="96">
        <f>SUM(G692:G702)</f>
        <v>0</v>
      </c>
      <c r="H703" s="96">
        <f>SUM(H692:H702)</f>
        <v>0</v>
      </c>
      <c r="I703" s="97"/>
      <c r="J703" s="96">
        <f>SUM(J692:J702)</f>
        <v>0</v>
      </c>
      <c r="K703" s="96">
        <f>SUM(K692:K702)</f>
        <v>0</v>
      </c>
    </row>
    <row r="704" spans="5:11" ht="12">
      <c r="E704" s="35"/>
      <c r="F704" s="66" t="s">
        <v>6</v>
      </c>
      <c r="G704" s="20" t="s">
        <v>6</v>
      </c>
      <c r="H704" s="21" t="s">
        <v>6</v>
      </c>
      <c r="I704" s="66" t="s">
        <v>6</v>
      </c>
      <c r="J704" s="20" t="s">
        <v>6</v>
      </c>
      <c r="K704" s="21" t="s">
        <v>6</v>
      </c>
    </row>
    <row r="705" spans="3:11" ht="12">
      <c r="C705" s="1" t="s">
        <v>53</v>
      </c>
      <c r="E705" s="35"/>
      <c r="F705" s="66"/>
      <c r="G705" s="20"/>
      <c r="H705" s="21"/>
      <c r="I705" s="66"/>
      <c r="J705" s="20"/>
      <c r="K705" s="21"/>
    </row>
    <row r="707" ht="12">
      <c r="A707" s="9"/>
    </row>
    <row r="708" spans="1:11" s="36" customFormat="1" ht="12">
      <c r="A708" s="16" t="str">
        <f>$A$82</f>
        <v>Institution No.:  </v>
      </c>
      <c r="E708" s="37"/>
      <c r="G708" s="38"/>
      <c r="H708" s="39"/>
      <c r="J708" s="38"/>
      <c r="K708" s="15" t="s">
        <v>231</v>
      </c>
    </row>
    <row r="709" spans="1:11" s="36" customFormat="1" ht="12">
      <c r="A709" s="318" t="s">
        <v>232</v>
      </c>
      <c r="B709" s="318"/>
      <c r="C709" s="318"/>
      <c r="D709" s="318"/>
      <c r="E709" s="318"/>
      <c r="F709" s="318"/>
      <c r="G709" s="318"/>
      <c r="H709" s="318"/>
      <c r="I709" s="318"/>
      <c r="J709" s="318"/>
      <c r="K709" s="318"/>
    </row>
    <row r="710" spans="1:11" ht="12">
      <c r="A710" s="16" t="str">
        <f>$A$41</f>
        <v>NAME:  System Administration</v>
      </c>
      <c r="F710" s="68"/>
      <c r="G710" s="62"/>
      <c r="H710" s="63"/>
      <c r="J710" s="14"/>
      <c r="K710" s="18" t="str">
        <f>$K$3</f>
        <v>Date: October 1, 2012</v>
      </c>
    </row>
    <row r="711" spans="1:11" ht="12">
      <c r="A711" s="19" t="s">
        <v>6</v>
      </c>
      <c r="B711" s="19" t="s">
        <v>6</v>
      </c>
      <c r="C711" s="19" t="s">
        <v>6</v>
      </c>
      <c r="D711" s="19" t="s">
        <v>6</v>
      </c>
      <c r="E711" s="19" t="s">
        <v>6</v>
      </c>
      <c r="F711" s="19" t="s">
        <v>6</v>
      </c>
      <c r="G711" s="20" t="s">
        <v>6</v>
      </c>
      <c r="H711" s="21" t="s">
        <v>6</v>
      </c>
      <c r="I711" s="19" t="s">
        <v>6</v>
      </c>
      <c r="J711" s="20" t="s">
        <v>6</v>
      </c>
      <c r="K711" s="21" t="s">
        <v>6</v>
      </c>
    </row>
    <row r="712" spans="1:11" ht="12">
      <c r="A712" s="22" t="s">
        <v>7</v>
      </c>
      <c r="E712" s="22" t="s">
        <v>7</v>
      </c>
      <c r="F712" s="23"/>
      <c r="G712" s="24"/>
      <c r="H712" s="25" t="s">
        <v>9</v>
      </c>
      <c r="I712" s="23"/>
      <c r="J712" s="24"/>
      <c r="K712" s="25" t="s">
        <v>250</v>
      </c>
    </row>
    <row r="713" spans="1:11" ht="12">
      <c r="A713" s="22" t="s">
        <v>10</v>
      </c>
      <c r="C713" s="26" t="s">
        <v>57</v>
      </c>
      <c r="E713" s="22" t="s">
        <v>10</v>
      </c>
      <c r="G713" s="14"/>
      <c r="H713" s="25" t="s">
        <v>13</v>
      </c>
      <c r="J713" s="14"/>
      <c r="K713" s="25" t="s">
        <v>14</v>
      </c>
    </row>
    <row r="714" spans="1:11" ht="12">
      <c r="A714" s="19" t="s">
        <v>6</v>
      </c>
      <c r="B714" s="19" t="s">
        <v>6</v>
      </c>
      <c r="C714" s="19" t="s">
        <v>6</v>
      </c>
      <c r="D714" s="19" t="s">
        <v>6</v>
      </c>
      <c r="E714" s="19" t="s">
        <v>6</v>
      </c>
      <c r="F714" s="19" t="s">
        <v>6</v>
      </c>
      <c r="G714" s="20" t="s">
        <v>6</v>
      </c>
      <c r="H714" s="21" t="s">
        <v>6</v>
      </c>
      <c r="I714" s="19" t="s">
        <v>6</v>
      </c>
      <c r="J714" s="20" t="s">
        <v>6</v>
      </c>
      <c r="K714" s="21" t="s">
        <v>6</v>
      </c>
    </row>
    <row r="715" spans="1:11" ht="12">
      <c r="A715" s="8">
        <v>1</v>
      </c>
      <c r="C715" s="9" t="s">
        <v>233</v>
      </c>
      <c r="E715" s="8">
        <v>1</v>
      </c>
      <c r="F715" s="10"/>
      <c r="G715" s="108"/>
      <c r="H715" s="108">
        <v>0</v>
      </c>
      <c r="I715" s="108"/>
      <c r="J715" s="108"/>
      <c r="K715" s="108">
        <v>0</v>
      </c>
    </row>
    <row r="716" spans="1:11" ht="12">
      <c r="A716" s="8">
        <f aca="true" t="shared" si="3" ref="A716:A733">(A715+1)</f>
        <v>2</v>
      </c>
      <c r="C716" s="10"/>
      <c r="E716" s="8">
        <f aca="true" t="shared" si="4" ref="E716:E733">(E715+1)</f>
        <v>2</v>
      </c>
      <c r="F716" s="10"/>
      <c r="G716" s="11"/>
      <c r="H716" s="12"/>
      <c r="I716" s="10"/>
      <c r="J716" s="11"/>
      <c r="K716" s="12"/>
    </row>
    <row r="717" spans="1:11" ht="12">
      <c r="A717" s="8">
        <f t="shared" si="3"/>
        <v>3</v>
      </c>
      <c r="C717" s="10"/>
      <c r="E717" s="8">
        <f t="shared" si="4"/>
        <v>3</v>
      </c>
      <c r="F717" s="10"/>
      <c r="G717" s="11"/>
      <c r="H717" s="12"/>
      <c r="I717" s="10"/>
      <c r="J717" s="11"/>
      <c r="K717" s="12"/>
    </row>
    <row r="718" spans="1:11" ht="12">
      <c r="A718" s="8">
        <f t="shared" si="3"/>
        <v>4</v>
      </c>
      <c r="C718" s="10"/>
      <c r="E718" s="8">
        <f t="shared" si="4"/>
        <v>4</v>
      </c>
      <c r="F718" s="10"/>
      <c r="G718" s="11"/>
      <c r="H718" s="12"/>
      <c r="I718" s="10"/>
      <c r="J718" s="11"/>
      <c r="K718" s="12"/>
    </row>
    <row r="719" spans="1:11" ht="12">
      <c r="A719" s="8">
        <f t="shared" si="3"/>
        <v>5</v>
      </c>
      <c r="C719" s="10"/>
      <c r="E719" s="8">
        <f t="shared" si="4"/>
        <v>5</v>
      </c>
      <c r="F719" s="10"/>
      <c r="G719" s="11"/>
      <c r="H719" s="12"/>
      <c r="I719" s="10"/>
      <c r="J719" s="11"/>
      <c r="K719" s="12"/>
    </row>
    <row r="720" spans="1:11" ht="12">
      <c r="A720" s="8">
        <f t="shared" si="3"/>
        <v>6</v>
      </c>
      <c r="C720" s="10"/>
      <c r="E720" s="8">
        <f t="shared" si="4"/>
        <v>6</v>
      </c>
      <c r="F720" s="10"/>
      <c r="G720" s="11"/>
      <c r="H720" s="12"/>
      <c r="I720" s="10"/>
      <c r="J720" s="11"/>
      <c r="K720" s="12"/>
    </row>
    <row r="721" spans="1:11" ht="12">
      <c r="A721" s="8">
        <f t="shared" si="3"/>
        <v>7</v>
      </c>
      <c r="C721" s="10"/>
      <c r="E721" s="8">
        <f t="shared" si="4"/>
        <v>7</v>
      </c>
      <c r="F721" s="10"/>
      <c r="G721" s="11"/>
      <c r="H721" s="12"/>
      <c r="I721" s="10"/>
      <c r="J721" s="11"/>
      <c r="K721" s="12"/>
    </row>
    <row r="722" spans="1:11" ht="12">
      <c r="A722" s="8">
        <f t="shared" si="3"/>
        <v>8</v>
      </c>
      <c r="C722" s="10"/>
      <c r="E722" s="8">
        <f t="shared" si="4"/>
        <v>8</v>
      </c>
      <c r="F722" s="10"/>
      <c r="G722" s="11"/>
      <c r="H722" s="12"/>
      <c r="I722" s="10"/>
      <c r="J722" s="11"/>
      <c r="K722" s="12"/>
    </row>
    <row r="723" spans="1:11" ht="12">
      <c r="A723" s="8">
        <f t="shared" si="3"/>
        <v>9</v>
      </c>
      <c r="C723" s="10"/>
      <c r="E723" s="8">
        <f t="shared" si="4"/>
        <v>9</v>
      </c>
      <c r="F723" s="10"/>
      <c r="G723" s="11"/>
      <c r="H723" s="12"/>
      <c r="I723" s="10"/>
      <c r="J723" s="11"/>
      <c r="K723" s="12"/>
    </row>
    <row r="724" spans="1:11" ht="12">
      <c r="A724" s="8">
        <f t="shared" si="3"/>
        <v>10</v>
      </c>
      <c r="C724" s="10"/>
      <c r="E724" s="8">
        <f t="shared" si="4"/>
        <v>10</v>
      </c>
      <c r="F724" s="10"/>
      <c r="G724" s="11"/>
      <c r="H724" s="12"/>
      <c r="I724" s="10"/>
      <c r="J724" s="11"/>
      <c r="K724" s="12"/>
    </row>
    <row r="725" spans="1:11" ht="12">
      <c r="A725" s="8">
        <f t="shared" si="3"/>
        <v>11</v>
      </c>
      <c r="C725" s="10"/>
      <c r="E725" s="8">
        <f t="shared" si="4"/>
        <v>11</v>
      </c>
      <c r="G725" s="11"/>
      <c r="H725" s="12"/>
      <c r="I725" s="10"/>
      <c r="J725" s="11"/>
      <c r="K725" s="12"/>
    </row>
    <row r="726" spans="1:11" ht="12">
      <c r="A726" s="8">
        <f t="shared" si="3"/>
        <v>12</v>
      </c>
      <c r="C726" s="10"/>
      <c r="E726" s="8">
        <f t="shared" si="4"/>
        <v>12</v>
      </c>
      <c r="G726" s="11"/>
      <c r="H726" s="12"/>
      <c r="I726" s="10"/>
      <c r="J726" s="11"/>
      <c r="K726" s="12"/>
    </row>
    <row r="727" spans="1:11" ht="12">
      <c r="A727" s="8">
        <f t="shared" si="3"/>
        <v>13</v>
      </c>
      <c r="C727" s="10"/>
      <c r="E727" s="8">
        <f t="shared" si="4"/>
        <v>13</v>
      </c>
      <c r="F727" s="10"/>
      <c r="G727" s="11"/>
      <c r="H727" s="12"/>
      <c r="I727" s="10"/>
      <c r="J727" s="11"/>
      <c r="K727" s="12"/>
    </row>
    <row r="728" spans="1:11" ht="12">
      <c r="A728" s="8">
        <f t="shared" si="3"/>
        <v>14</v>
      </c>
      <c r="C728" s="10"/>
      <c r="E728" s="8">
        <f t="shared" si="4"/>
        <v>14</v>
      </c>
      <c r="F728" s="10"/>
      <c r="G728" s="11"/>
      <c r="H728" s="12"/>
      <c r="I728" s="10"/>
      <c r="J728" s="11"/>
      <c r="K728" s="12"/>
    </row>
    <row r="729" spans="1:11" ht="12">
      <c r="A729" s="8">
        <f t="shared" si="3"/>
        <v>15</v>
      </c>
      <c r="C729" s="10"/>
      <c r="E729" s="8">
        <f t="shared" si="4"/>
        <v>15</v>
      </c>
      <c r="F729" s="10"/>
      <c r="G729" s="11"/>
      <c r="H729" s="12"/>
      <c r="I729" s="10"/>
      <c r="J729" s="11"/>
      <c r="K729" s="12"/>
    </row>
    <row r="730" spans="1:11" ht="12">
      <c r="A730" s="8">
        <f t="shared" si="3"/>
        <v>16</v>
      </c>
      <c r="C730" s="10"/>
      <c r="E730" s="8">
        <f t="shared" si="4"/>
        <v>16</v>
      </c>
      <c r="F730" s="10"/>
      <c r="G730" s="11"/>
      <c r="H730" s="12"/>
      <c r="I730" s="10"/>
      <c r="J730" s="11"/>
      <c r="K730" s="12"/>
    </row>
    <row r="731" spans="1:11" ht="12">
      <c r="A731" s="8">
        <f t="shared" si="3"/>
        <v>17</v>
      </c>
      <c r="C731" s="10"/>
      <c r="E731" s="8">
        <f t="shared" si="4"/>
        <v>17</v>
      </c>
      <c r="F731" s="10"/>
      <c r="G731" s="11"/>
      <c r="H731" s="12"/>
      <c r="I731" s="10"/>
      <c r="J731" s="11"/>
      <c r="K731" s="12"/>
    </row>
    <row r="732" spans="1:11" ht="12">
      <c r="A732" s="8">
        <f t="shared" si="3"/>
        <v>18</v>
      </c>
      <c r="C732" s="10"/>
      <c r="E732" s="8">
        <f t="shared" si="4"/>
        <v>18</v>
      </c>
      <c r="F732" s="10"/>
      <c r="G732" s="11"/>
      <c r="H732" s="12"/>
      <c r="I732" s="10"/>
      <c r="J732" s="11"/>
      <c r="K732" s="12"/>
    </row>
    <row r="733" spans="1:11" ht="12">
      <c r="A733" s="8">
        <f t="shared" si="3"/>
        <v>19</v>
      </c>
      <c r="C733" s="10"/>
      <c r="E733" s="8">
        <f t="shared" si="4"/>
        <v>19</v>
      </c>
      <c r="F733" s="10"/>
      <c r="G733" s="11"/>
      <c r="H733" s="12"/>
      <c r="I733" s="10"/>
      <c r="J733" s="11"/>
      <c r="K733" s="12"/>
    </row>
    <row r="734" spans="1:11" ht="12">
      <c r="A734" s="8">
        <v>20</v>
      </c>
      <c r="E734" s="8">
        <v>20</v>
      </c>
      <c r="F734" s="66"/>
      <c r="G734" s="20"/>
      <c r="H734" s="21"/>
      <c r="I734" s="66"/>
      <c r="J734" s="20"/>
      <c r="K734" s="21"/>
    </row>
    <row r="735" spans="1:11" ht="12">
      <c r="A735" s="8">
        <v>21</v>
      </c>
      <c r="E735" s="8">
        <v>21</v>
      </c>
      <c r="F735" s="66"/>
      <c r="G735" s="20"/>
      <c r="H735" s="40"/>
      <c r="I735" s="66"/>
      <c r="J735" s="20"/>
      <c r="K735" s="40"/>
    </row>
    <row r="736" spans="1:11" ht="12">
      <c r="A736" s="8">
        <v>22</v>
      </c>
      <c r="E736" s="8">
        <v>22</v>
      </c>
      <c r="G736" s="14"/>
      <c r="H736" s="40"/>
      <c r="J736" s="14"/>
      <c r="K736" s="40"/>
    </row>
    <row r="737" spans="1:11" ht="12">
      <c r="A737" s="8">
        <v>23</v>
      </c>
      <c r="D737" s="82"/>
      <c r="E737" s="8">
        <v>23</v>
      </c>
      <c r="H737" s="40"/>
      <c r="K737" s="40"/>
    </row>
    <row r="738" spans="1:11" ht="12">
      <c r="A738" s="8">
        <v>24</v>
      </c>
      <c r="D738" s="82"/>
      <c r="E738" s="8">
        <v>24</v>
      </c>
      <c r="H738" s="40"/>
      <c r="K738" s="40"/>
    </row>
    <row r="739" spans="6:11" ht="12">
      <c r="F739" s="66" t="s">
        <v>6</v>
      </c>
      <c r="G739" s="20" t="s">
        <v>6</v>
      </c>
      <c r="H739" s="21"/>
      <c r="I739" s="66"/>
      <c r="J739" s="20"/>
      <c r="K739" s="21"/>
    </row>
    <row r="740" spans="1:11" ht="12">
      <c r="A740" s="8">
        <v>25</v>
      </c>
      <c r="C740" s="9" t="s">
        <v>234</v>
      </c>
      <c r="E740" s="8">
        <v>25</v>
      </c>
      <c r="G740" s="104"/>
      <c r="H740" s="105">
        <f>SUM(H715:H738)</f>
        <v>0</v>
      </c>
      <c r="I740" s="105"/>
      <c r="J740" s="104"/>
      <c r="K740" s="105">
        <f>SUM(K715:K738)</f>
        <v>0</v>
      </c>
    </row>
    <row r="741" spans="4:11" ht="12">
      <c r="D741" s="82"/>
      <c r="F741" s="66" t="s">
        <v>6</v>
      </c>
      <c r="G741" s="20" t="s">
        <v>6</v>
      </c>
      <c r="H741" s="21"/>
      <c r="I741" s="66"/>
      <c r="J741" s="20"/>
      <c r="K741" s="21"/>
    </row>
    <row r="742" spans="6:11" ht="12">
      <c r="F742" s="66"/>
      <c r="G742" s="20"/>
      <c r="H742" s="21"/>
      <c r="I742" s="66"/>
      <c r="J742" s="20"/>
      <c r="K742" s="21"/>
    </row>
    <row r="743" spans="3:11" ht="24.75" customHeight="1">
      <c r="C743" s="308" t="s">
        <v>235</v>
      </c>
      <c r="D743" s="308"/>
      <c r="E743" s="308"/>
      <c r="F743" s="308"/>
      <c r="G743" s="308"/>
      <c r="H743" s="308"/>
      <c r="I743" s="308"/>
      <c r="J743" s="308"/>
      <c r="K743" s="52"/>
    </row>
    <row r="744" spans="1:11" s="77" customFormat="1" ht="12">
      <c r="A744" s="1"/>
      <c r="B744" s="1"/>
      <c r="C744" s="1"/>
      <c r="D744" s="1"/>
      <c r="E744" s="1"/>
      <c r="F744" s="1"/>
      <c r="G744" s="14"/>
      <c r="H744" s="40"/>
      <c r="I744" s="1"/>
      <c r="J744" s="14"/>
      <c r="K744" s="40"/>
    </row>
    <row r="745" ht="12">
      <c r="A745" s="9"/>
    </row>
    <row r="746" spans="1:11" ht="12">
      <c r="A746" s="16" t="str">
        <f>$A$82</f>
        <v>Institution No.:  </v>
      </c>
      <c r="B746" s="36"/>
      <c r="C746" s="36"/>
      <c r="D746" s="36"/>
      <c r="E746" s="37"/>
      <c r="F746" s="36"/>
      <c r="G746" s="38"/>
      <c r="H746" s="39"/>
      <c r="I746" s="36"/>
      <c r="J746" s="38"/>
      <c r="K746" s="15" t="s">
        <v>236</v>
      </c>
    </row>
    <row r="747" spans="1:11" s="36" customFormat="1" ht="12">
      <c r="A747" s="318" t="s">
        <v>237</v>
      </c>
      <c r="B747" s="318"/>
      <c r="C747" s="318"/>
      <c r="D747" s="318"/>
      <c r="E747" s="318"/>
      <c r="F747" s="318"/>
      <c r="G747" s="318"/>
      <c r="H747" s="318"/>
      <c r="I747" s="318"/>
      <c r="J747" s="318"/>
      <c r="K747" s="318"/>
    </row>
    <row r="748" spans="1:11" s="36" customFormat="1" ht="12">
      <c r="A748" s="16" t="str">
        <f>$A$41</f>
        <v>NAME:  System Administration</v>
      </c>
      <c r="B748" s="1"/>
      <c r="C748" s="1"/>
      <c r="D748" s="1"/>
      <c r="E748" s="1"/>
      <c r="F748" s="1"/>
      <c r="G748" s="75"/>
      <c r="H748" s="40"/>
      <c r="I748" s="1"/>
      <c r="J748" s="14"/>
      <c r="K748" s="18" t="str">
        <f>$K$3</f>
        <v>Date: October 1, 2012</v>
      </c>
    </row>
    <row r="749" spans="1:11" ht="12">
      <c r="A749" s="19" t="s">
        <v>6</v>
      </c>
      <c r="B749" s="19" t="s">
        <v>6</v>
      </c>
      <c r="C749" s="19" t="s">
        <v>6</v>
      </c>
      <c r="D749" s="19" t="s">
        <v>6</v>
      </c>
      <c r="E749" s="19" t="s">
        <v>6</v>
      </c>
      <c r="F749" s="19" t="s">
        <v>6</v>
      </c>
      <c r="G749" s="20" t="s">
        <v>6</v>
      </c>
      <c r="H749" s="21" t="s">
        <v>6</v>
      </c>
      <c r="I749" s="19" t="s">
        <v>6</v>
      </c>
      <c r="J749" s="20" t="s">
        <v>6</v>
      </c>
      <c r="K749" s="21" t="s">
        <v>6</v>
      </c>
    </row>
    <row r="750" spans="1:11" ht="12">
      <c r="A750" s="22" t="s">
        <v>7</v>
      </c>
      <c r="E750" s="22" t="s">
        <v>7</v>
      </c>
      <c r="F750" s="23"/>
      <c r="G750" s="24"/>
      <c r="H750" s="25" t="s">
        <v>9</v>
      </c>
      <c r="I750" s="23"/>
      <c r="J750" s="24"/>
      <c r="K750" s="25" t="s">
        <v>250</v>
      </c>
    </row>
    <row r="751" spans="1:11" ht="12">
      <c r="A751" s="22" t="s">
        <v>10</v>
      </c>
      <c r="C751" s="26" t="s">
        <v>57</v>
      </c>
      <c r="E751" s="22" t="s">
        <v>10</v>
      </c>
      <c r="F751" s="23"/>
      <c r="G751" s="24" t="s">
        <v>12</v>
      </c>
      <c r="H751" s="25" t="s">
        <v>13</v>
      </c>
      <c r="I751" s="23"/>
      <c r="J751" s="24" t="s">
        <v>12</v>
      </c>
      <c r="K751" s="25" t="s">
        <v>14</v>
      </c>
    </row>
    <row r="752" spans="1:11" ht="12">
      <c r="A752" s="19" t="s">
        <v>6</v>
      </c>
      <c r="B752" s="19" t="s">
        <v>6</v>
      </c>
      <c r="C752" s="19" t="s">
        <v>6</v>
      </c>
      <c r="D752" s="19" t="s">
        <v>6</v>
      </c>
      <c r="E752" s="19" t="s">
        <v>6</v>
      </c>
      <c r="F752" s="19" t="s">
        <v>6</v>
      </c>
      <c r="G752" s="20" t="s">
        <v>6</v>
      </c>
      <c r="H752" s="21" t="s">
        <v>6</v>
      </c>
      <c r="I752" s="19" t="s">
        <v>6</v>
      </c>
      <c r="J752" s="20" t="s">
        <v>6</v>
      </c>
      <c r="K752" s="21" t="s">
        <v>6</v>
      </c>
    </row>
    <row r="753" spans="1:11" ht="12">
      <c r="A753" s="115">
        <v>1</v>
      </c>
      <c r="B753" s="124"/>
      <c r="C753" s="116" t="s">
        <v>253</v>
      </c>
      <c r="D753" s="124"/>
      <c r="E753" s="115">
        <v>1</v>
      </c>
      <c r="F753" s="124"/>
      <c r="G753" s="125"/>
      <c r="H753" s="126"/>
      <c r="I753" s="124"/>
      <c r="J753" s="125"/>
      <c r="K753" s="126"/>
    </row>
    <row r="754" spans="1:11" ht="12">
      <c r="A754" s="115">
        <v>2</v>
      </c>
      <c r="B754" s="124"/>
      <c r="C754" s="116" t="s">
        <v>253</v>
      </c>
      <c r="D754" s="124"/>
      <c r="E754" s="115">
        <v>2</v>
      </c>
      <c r="F754" s="124"/>
      <c r="G754" s="125"/>
      <c r="H754" s="126"/>
      <c r="I754" s="124"/>
      <c r="J754" s="125"/>
      <c r="K754" s="126"/>
    </row>
    <row r="755" spans="1:11" ht="12">
      <c r="A755" s="115">
        <v>3</v>
      </c>
      <c r="B755" s="116"/>
      <c r="C755" s="116" t="s">
        <v>253</v>
      </c>
      <c r="D755" s="116"/>
      <c r="E755" s="115">
        <v>3</v>
      </c>
      <c r="F755" s="117"/>
      <c r="G755" s="127"/>
      <c r="H755" s="122"/>
      <c r="I755" s="122"/>
      <c r="J755" s="127"/>
      <c r="K755" s="122"/>
    </row>
    <row r="756" spans="1:11" ht="12">
      <c r="A756" s="115">
        <v>4</v>
      </c>
      <c r="B756" s="116"/>
      <c r="C756" s="116" t="s">
        <v>253</v>
      </c>
      <c r="D756" s="116"/>
      <c r="E756" s="115">
        <v>4</v>
      </c>
      <c r="F756" s="117"/>
      <c r="G756" s="127"/>
      <c r="H756" s="122"/>
      <c r="I756" s="122"/>
      <c r="J756" s="127"/>
      <c r="K756" s="122"/>
    </row>
    <row r="757" spans="1:11" ht="12">
      <c r="A757" s="115">
        <v>5</v>
      </c>
      <c r="B757" s="116"/>
      <c r="C757" s="116" t="s">
        <v>253</v>
      </c>
      <c r="D757" s="116"/>
      <c r="E757" s="116">
        <v>5</v>
      </c>
      <c r="F757" s="116"/>
      <c r="G757" s="128"/>
      <c r="H757" s="129"/>
      <c r="I757" s="116"/>
      <c r="J757" s="128"/>
      <c r="K757" s="129"/>
    </row>
    <row r="758" spans="1:11" ht="12">
      <c r="A758" s="8">
        <v>6</v>
      </c>
      <c r="C758" s="9" t="s">
        <v>193</v>
      </c>
      <c r="E758" s="8">
        <v>6</v>
      </c>
      <c r="F758" s="10"/>
      <c r="G758" s="106"/>
      <c r="H758" s="106"/>
      <c r="I758" s="108"/>
      <c r="J758" s="106"/>
      <c r="K758" s="106"/>
    </row>
    <row r="759" spans="1:11" ht="12">
      <c r="A759" s="8">
        <v>7</v>
      </c>
      <c r="C759" s="9" t="s">
        <v>194</v>
      </c>
      <c r="E759" s="8">
        <v>7</v>
      </c>
      <c r="F759" s="10"/>
      <c r="G759" s="106"/>
      <c r="H759" s="108"/>
      <c r="I759" s="108"/>
      <c r="J759" s="106"/>
      <c r="K759" s="108"/>
    </row>
    <row r="760" spans="1:11" ht="12">
      <c r="A760" s="8">
        <v>8</v>
      </c>
      <c r="C760" s="9" t="s">
        <v>238</v>
      </c>
      <c r="E760" s="8">
        <v>8</v>
      </c>
      <c r="F760" s="10"/>
      <c r="G760" s="106"/>
      <c r="H760" s="108"/>
      <c r="I760" s="108"/>
      <c r="J760" s="106"/>
      <c r="K760" s="108"/>
    </row>
    <row r="761" spans="1:11" ht="12">
      <c r="A761" s="8">
        <v>9</v>
      </c>
      <c r="C761" s="9" t="s">
        <v>208</v>
      </c>
      <c r="E761" s="8">
        <v>9</v>
      </c>
      <c r="F761" s="10"/>
      <c r="G761" s="106">
        <f>SUM(G758:G760)</f>
        <v>0</v>
      </c>
      <c r="H761" s="106">
        <f>SUM(H758:H760)</f>
        <v>0</v>
      </c>
      <c r="I761" s="106"/>
      <c r="J761" s="106">
        <f>SUM(J758:J760)</f>
        <v>0</v>
      </c>
      <c r="K761" s="106">
        <f>SUM(K758:K760)</f>
        <v>0</v>
      </c>
    </row>
    <row r="762" spans="1:11" ht="12">
      <c r="A762" s="8">
        <v>10</v>
      </c>
      <c r="C762" s="9"/>
      <c r="E762" s="8">
        <v>10</v>
      </c>
      <c r="F762" s="10"/>
      <c r="G762" s="106"/>
      <c r="H762" s="108"/>
      <c r="I762" s="108"/>
      <c r="J762" s="106"/>
      <c r="K762" s="108"/>
    </row>
    <row r="763" spans="1:11" ht="12">
      <c r="A763" s="8">
        <v>11</v>
      </c>
      <c r="C763" s="9" t="s">
        <v>197</v>
      </c>
      <c r="E763" s="8">
        <v>11</v>
      </c>
      <c r="F763" s="10"/>
      <c r="G763" s="106"/>
      <c r="H763" s="108"/>
      <c r="I763" s="108"/>
      <c r="J763" s="106"/>
      <c r="K763" s="108"/>
    </row>
    <row r="764" spans="1:11" ht="12">
      <c r="A764" s="8">
        <v>12</v>
      </c>
      <c r="C764" s="9" t="s">
        <v>198</v>
      </c>
      <c r="E764" s="8">
        <v>12</v>
      </c>
      <c r="F764" s="10"/>
      <c r="G764" s="106"/>
      <c r="H764" s="108"/>
      <c r="I764" s="108"/>
      <c r="J764" s="106"/>
      <c r="K764" s="108"/>
    </row>
    <row r="765" spans="1:11" ht="12">
      <c r="A765" s="8">
        <v>13</v>
      </c>
      <c r="C765" s="9" t="s">
        <v>209</v>
      </c>
      <c r="E765" s="8">
        <v>13</v>
      </c>
      <c r="F765" s="10"/>
      <c r="G765" s="106">
        <f>SUM(G763:G764)</f>
        <v>0</v>
      </c>
      <c r="H765" s="106">
        <f>SUM(H763:H764)</f>
        <v>0</v>
      </c>
      <c r="I765" s="104"/>
      <c r="J765" s="106">
        <f>SUM(J763:J764)</f>
        <v>0</v>
      </c>
      <c r="K765" s="106">
        <f>SUM(K763:K764)</f>
        <v>0</v>
      </c>
    </row>
    <row r="766" spans="1:11" ht="12">
      <c r="A766" s="8">
        <v>14</v>
      </c>
      <c r="E766" s="8">
        <v>14</v>
      </c>
      <c r="F766" s="10"/>
      <c r="G766" s="109"/>
      <c r="H766" s="108"/>
      <c r="I766" s="105"/>
      <c r="J766" s="109"/>
      <c r="K766" s="108"/>
    </row>
    <row r="767" spans="1:11" ht="12">
      <c r="A767" s="8">
        <v>15</v>
      </c>
      <c r="C767" s="9" t="s">
        <v>200</v>
      </c>
      <c r="E767" s="8">
        <v>15</v>
      </c>
      <c r="G767" s="110">
        <f>SUM(G761+G765)</f>
        <v>0</v>
      </c>
      <c r="H767" s="105">
        <f>SUM(H761+H765)</f>
        <v>0</v>
      </c>
      <c r="I767" s="105"/>
      <c r="J767" s="110">
        <f>SUM(J761+J765)</f>
        <v>0</v>
      </c>
      <c r="K767" s="105">
        <f>SUM(K761+K765)</f>
        <v>0</v>
      </c>
    </row>
    <row r="768" spans="1:16" ht="12">
      <c r="A768" s="8">
        <v>16</v>
      </c>
      <c r="E768" s="8">
        <v>16</v>
      </c>
      <c r="G768" s="110"/>
      <c r="H768" s="105"/>
      <c r="I768" s="105"/>
      <c r="J768" s="110"/>
      <c r="K768" s="105"/>
      <c r="P768" s="1" t="s">
        <v>39</v>
      </c>
    </row>
    <row r="769" spans="1:11" ht="12">
      <c r="A769" s="8">
        <v>17</v>
      </c>
      <c r="C769" s="9" t="s">
        <v>201</v>
      </c>
      <c r="E769" s="8">
        <v>17</v>
      </c>
      <c r="F769" s="10"/>
      <c r="G769" s="106"/>
      <c r="H769" s="108"/>
      <c r="I769" s="108"/>
      <c r="J769" s="106"/>
      <c r="K769" s="108"/>
    </row>
    <row r="770" spans="1:11" ht="12">
      <c r="A770" s="8">
        <v>18</v>
      </c>
      <c r="E770" s="8">
        <v>18</v>
      </c>
      <c r="F770" s="10"/>
      <c r="G770" s="106"/>
      <c r="H770" s="108"/>
      <c r="I770" s="108"/>
      <c r="J770" s="106"/>
      <c r="K770" s="108"/>
    </row>
    <row r="771" spans="1:11" ht="12">
      <c r="A771" s="8">
        <v>19</v>
      </c>
      <c r="C771" s="9" t="s">
        <v>202</v>
      </c>
      <c r="E771" s="8">
        <v>19</v>
      </c>
      <c r="F771" s="10"/>
      <c r="G771" s="106"/>
      <c r="H771" s="108"/>
      <c r="I771" s="108"/>
      <c r="J771" s="106"/>
      <c r="K771" s="108"/>
    </row>
    <row r="772" spans="1:11" ht="12">
      <c r="A772" s="8">
        <v>20</v>
      </c>
      <c r="C772" s="76" t="s">
        <v>203</v>
      </c>
      <c r="E772" s="8">
        <v>20</v>
      </c>
      <c r="F772" s="10"/>
      <c r="G772" s="106"/>
      <c r="H772" s="108"/>
      <c r="I772" s="108"/>
      <c r="J772" s="106"/>
      <c r="K772" s="108"/>
    </row>
    <row r="773" spans="1:11" ht="12">
      <c r="A773" s="8">
        <v>21</v>
      </c>
      <c r="C773" s="76"/>
      <c r="E773" s="8">
        <v>21</v>
      </c>
      <c r="F773" s="10"/>
      <c r="G773" s="106"/>
      <c r="H773" s="108"/>
      <c r="I773" s="108"/>
      <c r="J773" s="106"/>
      <c r="K773" s="108"/>
    </row>
    <row r="774" spans="1:11" ht="12">
      <c r="A774" s="8">
        <v>22</v>
      </c>
      <c r="C774" s="9"/>
      <c r="E774" s="8">
        <v>22</v>
      </c>
      <c r="G774" s="106"/>
      <c r="H774" s="108"/>
      <c r="I774" s="108"/>
      <c r="J774" s="106"/>
      <c r="K774" s="108"/>
    </row>
    <row r="775" spans="1:11" ht="12">
      <c r="A775" s="8">
        <v>23</v>
      </c>
      <c r="C775" s="9" t="s">
        <v>204</v>
      </c>
      <c r="E775" s="8">
        <v>23</v>
      </c>
      <c r="G775" s="106"/>
      <c r="H775" s="108"/>
      <c r="I775" s="108"/>
      <c r="J775" s="106"/>
      <c r="K775" s="108"/>
    </row>
    <row r="776" spans="1:11" ht="12">
      <c r="A776" s="8">
        <v>24</v>
      </c>
      <c r="C776" s="9"/>
      <c r="E776" s="8">
        <v>24</v>
      </c>
      <c r="G776" s="106"/>
      <c r="H776" s="108"/>
      <c r="I776" s="108"/>
      <c r="J776" s="106"/>
      <c r="K776" s="108"/>
    </row>
    <row r="777" spans="1:11" ht="12">
      <c r="A777" s="8"/>
      <c r="E777" s="8">
        <v>25</v>
      </c>
      <c r="F777" s="66" t="s">
        <v>6</v>
      </c>
      <c r="G777" s="78"/>
      <c r="H777" s="21"/>
      <c r="I777" s="66"/>
      <c r="J777" s="78"/>
      <c r="K777" s="21"/>
    </row>
    <row r="778" spans="1:11" ht="12">
      <c r="A778" s="8">
        <v>25</v>
      </c>
      <c r="C778" s="9" t="s">
        <v>239</v>
      </c>
      <c r="E778" s="8"/>
      <c r="G778" s="105">
        <f>SUM(G767:G776)</f>
        <v>0</v>
      </c>
      <c r="H778" s="105">
        <f>SUM(H767:H776)</f>
        <v>0</v>
      </c>
      <c r="I778" s="111"/>
      <c r="J778" s="105">
        <f>SUM(J767:J776)</f>
        <v>0</v>
      </c>
      <c r="K778" s="105">
        <f>SUM(K767:K776)</f>
        <v>0</v>
      </c>
    </row>
    <row r="779" spans="6:11" ht="12">
      <c r="F779" s="66" t="s">
        <v>6</v>
      </c>
      <c r="G779" s="20"/>
      <c r="H779" s="21"/>
      <c r="I779" s="66"/>
      <c r="J779" s="20"/>
      <c r="K779" s="21"/>
    </row>
    <row r="780" spans="1:3" ht="12">
      <c r="A780" s="9"/>
      <c r="C780" s="1" t="s">
        <v>53</v>
      </c>
    </row>
    <row r="782" spans="1:11" ht="12">
      <c r="A782" s="9"/>
      <c r="H782" s="40"/>
      <c r="K782" s="40"/>
    </row>
    <row r="783" spans="1:11" ht="12">
      <c r="A783" s="16" t="str">
        <f>$A$82</f>
        <v>Institution No.:  </v>
      </c>
      <c r="B783" s="36"/>
      <c r="C783" s="36"/>
      <c r="D783" s="36"/>
      <c r="E783" s="37"/>
      <c r="F783" s="36"/>
      <c r="G783" s="38"/>
      <c r="H783" s="39"/>
      <c r="I783" s="36"/>
      <c r="J783" s="38"/>
      <c r="K783" s="15" t="s">
        <v>240</v>
      </c>
    </row>
    <row r="784" spans="1:11" ht="12">
      <c r="A784" s="316" t="s">
        <v>241</v>
      </c>
      <c r="B784" s="316"/>
      <c r="C784" s="316"/>
      <c r="D784" s="316"/>
      <c r="E784" s="316"/>
      <c r="F784" s="316"/>
      <c r="G784" s="316"/>
      <c r="H784" s="316"/>
      <c r="I784" s="316"/>
      <c r="J784" s="316"/>
      <c r="K784" s="316"/>
    </row>
    <row r="785" spans="1:11" ht="12">
      <c r="A785" s="16" t="str">
        <f>$A$41</f>
        <v>NAME:  System Administration</v>
      </c>
      <c r="H785" s="83"/>
      <c r="J785" s="14"/>
      <c r="K785" s="18" t="str">
        <f>$K$3</f>
        <v>Date: October 1, 2012</v>
      </c>
    </row>
    <row r="786" spans="1:11" ht="12">
      <c r="A786" s="19" t="s">
        <v>6</v>
      </c>
      <c r="B786" s="19" t="s">
        <v>6</v>
      </c>
      <c r="C786" s="19" t="s">
        <v>6</v>
      </c>
      <c r="D786" s="19" t="s">
        <v>6</v>
      </c>
      <c r="E786" s="19" t="s">
        <v>6</v>
      </c>
      <c r="F786" s="19" t="s">
        <v>6</v>
      </c>
      <c r="G786" s="20" t="s">
        <v>6</v>
      </c>
      <c r="H786" s="21" t="s">
        <v>6</v>
      </c>
      <c r="I786" s="19" t="s">
        <v>6</v>
      </c>
      <c r="J786" s="20" t="s">
        <v>6</v>
      </c>
      <c r="K786" s="21" t="s">
        <v>6</v>
      </c>
    </row>
    <row r="787" spans="1:11" ht="12">
      <c r="A787" s="22" t="s">
        <v>7</v>
      </c>
      <c r="E787" s="22" t="s">
        <v>7</v>
      </c>
      <c r="F787" s="23"/>
      <c r="G787" s="24"/>
      <c r="H787" s="25" t="s">
        <v>9</v>
      </c>
      <c r="I787" s="23"/>
      <c r="J787" s="24"/>
      <c r="K787" s="25" t="s">
        <v>250</v>
      </c>
    </row>
    <row r="788" spans="1:11" ht="12">
      <c r="A788" s="22" t="s">
        <v>10</v>
      </c>
      <c r="C788" s="26" t="s">
        <v>57</v>
      </c>
      <c r="E788" s="22" t="s">
        <v>10</v>
      </c>
      <c r="F788" s="23"/>
      <c r="G788" s="24"/>
      <c r="H788" s="25" t="s">
        <v>13</v>
      </c>
      <c r="I788" s="23"/>
      <c r="J788" s="24"/>
      <c r="K788" s="25" t="s">
        <v>14</v>
      </c>
    </row>
    <row r="789" spans="1:11" ht="12">
      <c r="A789" s="19" t="s">
        <v>6</v>
      </c>
      <c r="B789" s="19" t="s">
        <v>6</v>
      </c>
      <c r="C789" s="19" t="s">
        <v>6</v>
      </c>
      <c r="D789" s="19" t="s">
        <v>6</v>
      </c>
      <c r="E789" s="19" t="s">
        <v>6</v>
      </c>
      <c r="F789" s="19" t="s">
        <v>6</v>
      </c>
      <c r="G789" s="20" t="s">
        <v>6</v>
      </c>
      <c r="H789" s="21" t="s">
        <v>6</v>
      </c>
      <c r="I789" s="19" t="s">
        <v>6</v>
      </c>
      <c r="J789" s="20" t="s">
        <v>6</v>
      </c>
      <c r="K789" s="21" t="s">
        <v>6</v>
      </c>
    </row>
    <row r="790" spans="1:11" ht="12">
      <c r="A790" s="69">
        <v>1</v>
      </c>
      <c r="C790" s="1" t="s">
        <v>242</v>
      </c>
      <c r="E790" s="69">
        <v>1</v>
      </c>
      <c r="F790" s="10"/>
      <c r="G790" s="108"/>
      <c r="H790" s="108"/>
      <c r="I790" s="108"/>
      <c r="J790" s="108"/>
      <c r="K790" s="108"/>
    </row>
    <row r="791" spans="1:11" ht="12">
      <c r="A791" s="69">
        <v>2</v>
      </c>
      <c r="E791" s="69">
        <v>2</v>
      </c>
      <c r="F791" s="10"/>
      <c r="G791" s="108"/>
      <c r="H791" s="108"/>
      <c r="I791" s="108"/>
      <c r="J791" s="108"/>
      <c r="K791" s="108"/>
    </row>
    <row r="792" spans="1:11" ht="12">
      <c r="A792" s="69">
        <v>3</v>
      </c>
      <c r="C792" s="10"/>
      <c r="E792" s="69">
        <v>3</v>
      </c>
      <c r="F792" s="10"/>
      <c r="G792" s="108"/>
      <c r="H792" s="108"/>
      <c r="I792" s="108"/>
      <c r="J792" s="108"/>
      <c r="K792" s="108"/>
    </row>
    <row r="793" spans="1:11" ht="12">
      <c r="A793" s="69">
        <v>4</v>
      </c>
      <c r="C793" s="10"/>
      <c r="E793" s="69">
        <v>4</v>
      </c>
      <c r="F793" s="10"/>
      <c r="G793" s="108"/>
      <c r="H793" s="108"/>
      <c r="I793" s="108"/>
      <c r="J793" s="108"/>
      <c r="K793" s="108"/>
    </row>
    <row r="794" spans="1:11" ht="12">
      <c r="A794" s="69">
        <v>5</v>
      </c>
      <c r="C794" s="9"/>
      <c r="E794" s="69">
        <v>5</v>
      </c>
      <c r="F794" s="10"/>
      <c r="G794" s="108"/>
      <c r="H794" s="108"/>
      <c r="I794" s="108"/>
      <c r="J794" s="108"/>
      <c r="K794" s="108"/>
    </row>
    <row r="795" spans="1:11" ht="12">
      <c r="A795" s="69">
        <v>6</v>
      </c>
      <c r="C795" s="10"/>
      <c r="E795" s="69">
        <v>6</v>
      </c>
      <c r="F795" s="10"/>
      <c r="G795" s="108"/>
      <c r="H795" s="108"/>
      <c r="I795" s="108"/>
      <c r="J795" s="108"/>
      <c r="K795" s="108"/>
    </row>
    <row r="796" spans="1:11" ht="12">
      <c r="A796" s="69">
        <v>7</v>
      </c>
      <c r="C796" s="10"/>
      <c r="E796" s="69">
        <v>7</v>
      </c>
      <c r="F796" s="10"/>
      <c r="G796" s="108"/>
      <c r="H796" s="108"/>
      <c r="I796" s="108"/>
      <c r="J796" s="108"/>
      <c r="K796" s="108"/>
    </row>
    <row r="797" spans="1:11" ht="12">
      <c r="A797" s="69">
        <v>8</v>
      </c>
      <c r="E797" s="69">
        <v>8</v>
      </c>
      <c r="F797" s="10"/>
      <c r="G797" s="108"/>
      <c r="H797" s="108"/>
      <c r="I797" s="108"/>
      <c r="J797" s="108"/>
      <c r="K797" s="108"/>
    </row>
    <row r="798" spans="1:11" ht="12">
      <c r="A798" s="69">
        <v>9</v>
      </c>
      <c r="E798" s="69">
        <v>9</v>
      </c>
      <c r="F798" s="10"/>
      <c r="G798" s="108"/>
      <c r="H798" s="108"/>
      <c r="I798" s="108"/>
      <c r="J798" s="108"/>
      <c r="K798" s="108"/>
    </row>
    <row r="799" spans="1:11" ht="12">
      <c r="A799" s="72"/>
      <c r="E799" s="72"/>
      <c r="F799" s="66" t="s">
        <v>6</v>
      </c>
      <c r="G799" s="81" t="s">
        <v>6</v>
      </c>
      <c r="H799" s="81"/>
      <c r="I799" s="81"/>
      <c r="J799" s="81"/>
      <c r="K799" s="81"/>
    </row>
    <row r="800" spans="1:11" ht="12">
      <c r="A800" s="69">
        <v>10</v>
      </c>
      <c r="C800" s="1" t="s">
        <v>243</v>
      </c>
      <c r="E800" s="69">
        <v>10</v>
      </c>
      <c r="G800" s="104"/>
      <c r="H800" s="108">
        <f>SUM(H790:H798)</f>
        <v>0</v>
      </c>
      <c r="I800" s="105"/>
      <c r="J800" s="104"/>
      <c r="K800" s="108">
        <f>SUM(K790:K798)</f>
        <v>0</v>
      </c>
    </row>
    <row r="801" spans="1:11" ht="12">
      <c r="A801" s="69"/>
      <c r="E801" s="69"/>
      <c r="F801" s="66" t="s">
        <v>6</v>
      </c>
      <c r="G801" s="81" t="s">
        <v>6</v>
      </c>
      <c r="H801" s="81"/>
      <c r="I801" s="81"/>
      <c r="J801" s="81"/>
      <c r="K801" s="81"/>
    </row>
    <row r="802" spans="1:11" ht="12">
      <c r="A802" s="69">
        <v>11</v>
      </c>
      <c r="C802" s="10"/>
      <c r="E802" s="69">
        <v>11</v>
      </c>
      <c r="F802" s="10"/>
      <c r="G802" s="108"/>
      <c r="H802" s="108"/>
      <c r="I802" s="108"/>
      <c r="J802" s="108"/>
      <c r="K802" s="108"/>
    </row>
    <row r="803" spans="1:11" ht="12">
      <c r="A803" s="69">
        <v>12</v>
      </c>
      <c r="C803" s="9" t="s">
        <v>244</v>
      </c>
      <c r="E803" s="69">
        <v>12</v>
      </c>
      <c r="F803" s="10"/>
      <c r="G803" s="108"/>
      <c r="H803" s="108">
        <v>10641030</v>
      </c>
      <c r="I803" s="108"/>
      <c r="J803" s="108"/>
      <c r="K803" s="108">
        <v>10076000</v>
      </c>
    </row>
    <row r="804" spans="1:11" ht="12">
      <c r="A804" s="69">
        <v>13</v>
      </c>
      <c r="C804" s="10" t="s">
        <v>245</v>
      </c>
      <c r="E804" s="69">
        <v>13</v>
      </c>
      <c r="F804" s="10"/>
      <c r="G804" s="108"/>
      <c r="H804" s="108"/>
      <c r="I804" s="108"/>
      <c r="J804" s="108"/>
      <c r="K804" s="108"/>
    </row>
    <row r="805" spans="1:11" ht="12">
      <c r="A805" s="69">
        <v>14</v>
      </c>
      <c r="C805" s="1" t="s">
        <v>254</v>
      </c>
      <c r="E805" s="69">
        <v>14</v>
      </c>
      <c r="F805" s="10"/>
      <c r="G805" s="108"/>
      <c r="H805" s="108">
        <v>362010</v>
      </c>
      <c r="I805" s="108"/>
      <c r="J805" s="108"/>
      <c r="K805" s="108">
        <v>200000</v>
      </c>
    </row>
    <row r="806" spans="1:11" ht="12">
      <c r="A806" s="69">
        <v>15</v>
      </c>
      <c r="E806" s="69">
        <v>15</v>
      </c>
      <c r="F806" s="10"/>
      <c r="G806" s="108"/>
      <c r="H806" s="108"/>
      <c r="I806" s="108"/>
      <c r="J806" s="108"/>
      <c r="K806" s="108"/>
    </row>
    <row r="807" spans="1:11" ht="12">
      <c r="A807" s="69">
        <v>16</v>
      </c>
      <c r="E807" s="69">
        <v>16</v>
      </c>
      <c r="F807" s="10"/>
      <c r="G807" s="108"/>
      <c r="H807" s="108"/>
      <c r="I807" s="108"/>
      <c r="J807" s="108"/>
      <c r="K807" s="108"/>
    </row>
    <row r="808" spans="1:11" ht="12">
      <c r="A808" s="69">
        <v>17</v>
      </c>
      <c r="C808" s="70"/>
      <c r="D808" s="71"/>
      <c r="E808" s="69">
        <v>17</v>
      </c>
      <c r="F808" s="10"/>
      <c r="G808" s="108"/>
      <c r="H808" s="108"/>
      <c r="I808" s="108"/>
      <c r="J808" s="108"/>
      <c r="K808" s="108"/>
    </row>
    <row r="809" spans="1:11" ht="12">
      <c r="A809" s="69">
        <v>18</v>
      </c>
      <c r="C809" s="71"/>
      <c r="D809" s="71"/>
      <c r="E809" s="69">
        <v>18</v>
      </c>
      <c r="F809" s="10"/>
      <c r="G809" s="108"/>
      <c r="H809" s="108"/>
      <c r="I809" s="108"/>
      <c r="J809" s="108"/>
      <c r="K809" s="108"/>
    </row>
    <row r="810" spans="1:11" ht="12">
      <c r="A810" s="69"/>
      <c r="C810" s="84"/>
      <c r="D810" s="71"/>
      <c r="E810" s="69"/>
      <c r="F810" s="66" t="s">
        <v>6</v>
      </c>
      <c r="G810" s="20" t="s">
        <v>6</v>
      </c>
      <c r="H810" s="21"/>
      <c r="I810" s="66"/>
      <c r="J810" s="20"/>
      <c r="K810" s="21"/>
    </row>
    <row r="811" spans="1:11" ht="12">
      <c r="A811" s="69">
        <v>19</v>
      </c>
      <c r="C811" s="1" t="s">
        <v>246</v>
      </c>
      <c r="D811" s="71"/>
      <c r="E811" s="69">
        <v>19</v>
      </c>
      <c r="G811" s="105"/>
      <c r="H811" s="105">
        <f>SUM(H802:H809)</f>
        <v>11003040</v>
      </c>
      <c r="I811" s="108"/>
      <c r="J811" s="108"/>
      <c r="K811" s="105">
        <f>SUM(K802:K809)</f>
        <v>10276000</v>
      </c>
    </row>
    <row r="812" spans="1:11" ht="12">
      <c r="A812" s="69"/>
      <c r="C812" s="84"/>
      <c r="D812" s="71"/>
      <c r="E812" s="69"/>
      <c r="F812" s="66" t="s">
        <v>6</v>
      </c>
      <c r="G812" s="20" t="s">
        <v>6</v>
      </c>
      <c r="H812" s="21"/>
      <c r="I812" s="66"/>
      <c r="J812" s="20"/>
      <c r="K812" s="21"/>
    </row>
    <row r="813" spans="1:8" ht="12">
      <c r="A813" s="69"/>
      <c r="C813" s="71"/>
      <c r="D813" s="71"/>
      <c r="E813" s="69"/>
      <c r="H813" s="12"/>
    </row>
    <row r="814" spans="1:11" ht="12">
      <c r="A814" s="69">
        <v>20</v>
      </c>
      <c r="C814" s="9" t="s">
        <v>247</v>
      </c>
      <c r="E814" s="69">
        <v>20</v>
      </c>
      <c r="G814" s="104"/>
      <c r="H814" s="105">
        <f>SUM(H800,H811)</f>
        <v>11003040</v>
      </c>
      <c r="I814" s="105"/>
      <c r="J814" s="104"/>
      <c r="K814" s="105">
        <f>SUM(K800,K811)</f>
        <v>10276000</v>
      </c>
    </row>
    <row r="815" spans="3:11" ht="12">
      <c r="C815" s="31" t="s">
        <v>248</v>
      </c>
      <c r="E815" s="35"/>
      <c r="F815" s="66" t="s">
        <v>6</v>
      </c>
      <c r="G815" s="20" t="s">
        <v>6</v>
      </c>
      <c r="H815" s="21"/>
      <c r="I815" s="66"/>
      <c r="J815" s="20"/>
      <c r="K815" s="21"/>
    </row>
    <row r="816" ht="12">
      <c r="C816" s="9" t="s">
        <v>39</v>
      </c>
    </row>
    <row r="817" spans="4:11" ht="12">
      <c r="D817" s="9"/>
      <c r="G817" s="14"/>
      <c r="H817" s="40"/>
      <c r="I817" s="57"/>
      <c r="J817" s="14"/>
      <c r="K817" s="40"/>
    </row>
    <row r="818" spans="4:11" ht="12">
      <c r="D818" s="9"/>
      <c r="G818" s="14"/>
      <c r="H818" s="40"/>
      <c r="I818" s="57"/>
      <c r="J818" s="14"/>
      <c r="K818" s="40"/>
    </row>
    <row r="819" spans="4:11" ht="12">
      <c r="D819" s="9"/>
      <c r="G819" s="14"/>
      <c r="H819" s="40"/>
      <c r="I819" s="57"/>
      <c r="J819" s="14"/>
      <c r="K819" s="40"/>
    </row>
    <row r="820" spans="4:11" ht="12">
      <c r="D820" s="9"/>
      <c r="G820" s="14"/>
      <c r="H820" s="40"/>
      <c r="I820" s="57"/>
      <c r="J820" s="14"/>
      <c r="K820" s="40"/>
    </row>
    <row r="821" spans="4:11" ht="12">
      <c r="D821" s="9"/>
      <c r="G821" s="14"/>
      <c r="H821" s="40"/>
      <c r="I821" s="57"/>
      <c r="J821" s="14"/>
      <c r="K821" s="40"/>
    </row>
    <row r="822" spans="4:11" ht="12">
      <c r="D822" s="9"/>
      <c r="G822" s="14"/>
      <c r="H822" s="40"/>
      <c r="I822" s="57"/>
      <c r="J822" s="14"/>
      <c r="K822" s="40"/>
    </row>
    <row r="823" spans="4:11" ht="12">
      <c r="D823" s="9"/>
      <c r="G823" s="14"/>
      <c r="H823" s="40"/>
      <c r="I823" s="57"/>
      <c r="J823" s="14"/>
      <c r="K823" s="40"/>
    </row>
    <row r="824" spans="4:11" ht="12">
      <c r="D824" s="9"/>
      <c r="G824" s="14"/>
      <c r="H824" s="40"/>
      <c r="I824" s="57"/>
      <c r="J824" s="14"/>
      <c r="K824" s="40"/>
    </row>
    <row r="825" spans="4:11" ht="12">
      <c r="D825" s="9"/>
      <c r="G825" s="14"/>
      <c r="H825" s="40"/>
      <c r="I825" s="57"/>
      <c r="J825" s="14"/>
      <c r="K825" s="40"/>
    </row>
    <row r="826" spans="4:11" ht="12">
      <c r="D826" s="9"/>
      <c r="G826" s="14"/>
      <c r="H826" s="40"/>
      <c r="I826" s="57"/>
      <c r="J826" s="14"/>
      <c r="K826" s="40"/>
    </row>
    <row r="827" spans="4:11" ht="12">
      <c r="D827" s="9"/>
      <c r="G827" s="14"/>
      <c r="H827" s="40"/>
      <c r="I827" s="57"/>
      <c r="J827" s="14"/>
      <c r="K827" s="40"/>
    </row>
    <row r="828" spans="4:11" ht="12">
      <c r="D828" s="9"/>
      <c r="G828" s="14"/>
      <c r="H828" s="40"/>
      <c r="I828" s="57"/>
      <c r="J828" s="14"/>
      <c r="K828" s="40"/>
    </row>
    <row r="829" spans="4:11" ht="12">
      <c r="D829" s="9"/>
      <c r="G829" s="14"/>
      <c r="H829" s="40"/>
      <c r="I829" s="57"/>
      <c r="J829" s="14"/>
      <c r="K829" s="40"/>
    </row>
    <row r="830" spans="4:11" ht="12">
      <c r="D830" s="9"/>
      <c r="G830" s="14"/>
      <c r="H830" s="40"/>
      <c r="I830" s="57"/>
      <c r="J830" s="14"/>
      <c r="K830" s="40"/>
    </row>
    <row r="831" spans="4:11" ht="12">
      <c r="D831" s="9"/>
      <c r="G831" s="14"/>
      <c r="H831" s="40"/>
      <c r="I831" s="57"/>
      <c r="J831" s="14"/>
      <c r="K831" s="40"/>
    </row>
    <row r="832" spans="4:11" ht="12">
      <c r="D832" s="9"/>
      <c r="G832" s="14"/>
      <c r="H832" s="40"/>
      <c r="I832" s="57"/>
      <c r="J832" s="14"/>
      <c r="K832" s="40"/>
    </row>
    <row r="833" spans="4:11" ht="12">
      <c r="D833" s="9"/>
      <c r="G833" s="14"/>
      <c r="H833" s="40"/>
      <c r="I833" s="57"/>
      <c r="J833" s="14"/>
      <c r="K833" s="40"/>
    </row>
    <row r="834" spans="4:11" ht="12">
      <c r="D834" s="9"/>
      <c r="G834" s="14"/>
      <c r="H834" s="40"/>
      <c r="I834" s="57"/>
      <c r="J834" s="14"/>
      <c r="K834" s="40"/>
    </row>
    <row r="835" spans="4:11" ht="12">
      <c r="D835" s="9"/>
      <c r="G835" s="14"/>
      <c r="H835" s="40"/>
      <c r="I835" s="57"/>
      <c r="J835" s="14"/>
      <c r="K835" s="40"/>
    </row>
    <row r="836" spans="4:11" ht="12">
      <c r="D836" s="9"/>
      <c r="G836" s="14"/>
      <c r="H836" s="40"/>
      <c r="I836" s="57"/>
      <c r="J836" s="14"/>
      <c r="K836" s="40"/>
    </row>
    <row r="837" spans="4:11" ht="12">
      <c r="D837" s="9"/>
      <c r="G837" s="14"/>
      <c r="H837" s="40"/>
      <c r="I837" s="57"/>
      <c r="J837" s="14"/>
      <c r="K837" s="40"/>
    </row>
    <row r="838" spans="4:11" ht="12">
      <c r="D838" s="9"/>
      <c r="G838" s="14"/>
      <c r="H838" s="40"/>
      <c r="I838" s="57"/>
      <c r="J838" s="14"/>
      <c r="K838" s="40"/>
    </row>
    <row r="839" spans="4:11" ht="12">
      <c r="D839" s="9"/>
      <c r="G839" s="14"/>
      <c r="H839" s="40"/>
      <c r="I839" s="57"/>
      <c r="J839" s="14"/>
      <c r="K839" s="40"/>
    </row>
    <row r="840" spans="4:11" ht="12">
      <c r="D840" s="9"/>
      <c r="G840" s="14"/>
      <c r="H840" s="40"/>
      <c r="I840" s="57"/>
      <c r="J840" s="14"/>
      <c r="K840" s="40"/>
    </row>
    <row r="841" spans="4:11" ht="12">
      <c r="D841" s="9"/>
      <c r="G841" s="14"/>
      <c r="H841" s="40"/>
      <c r="I841" s="57"/>
      <c r="J841" s="14"/>
      <c r="K841" s="40"/>
    </row>
    <row r="880" spans="4:11" ht="12">
      <c r="D880" s="23"/>
      <c r="F880" s="35"/>
      <c r="G880" s="14"/>
      <c r="H880" s="40"/>
      <c r="J880" s="14"/>
      <c r="K880" s="40"/>
    </row>
  </sheetData>
  <sheetProtection/>
  <mergeCells count="28">
    <mergeCell ref="A709:K709"/>
    <mergeCell ref="C743:J743"/>
    <mergeCell ref="A747:K747"/>
    <mergeCell ref="A784:K784"/>
    <mergeCell ref="A40:K40"/>
    <mergeCell ref="A487:K487"/>
    <mergeCell ref="A524:K524"/>
    <mergeCell ref="A561:K561"/>
    <mergeCell ref="A598:K598"/>
    <mergeCell ref="A635:K635"/>
    <mergeCell ref="A672:K672"/>
    <mergeCell ref="A174:K174"/>
    <mergeCell ref="C212:I212"/>
    <mergeCell ref="B226:K226"/>
    <mergeCell ref="C320:J320"/>
    <mergeCell ref="A410:K410"/>
    <mergeCell ref="A448:K448"/>
    <mergeCell ref="C78:J78"/>
    <mergeCell ref="A83:K83"/>
    <mergeCell ref="C120:J120"/>
    <mergeCell ref="A127:K127"/>
    <mergeCell ref="C134:D134"/>
    <mergeCell ref="C138:D138"/>
    <mergeCell ref="A5:K5"/>
    <mergeCell ref="A8:K8"/>
    <mergeCell ref="A9:K9"/>
    <mergeCell ref="A20:C20"/>
    <mergeCell ref="A15:K15"/>
  </mergeCells>
  <printOptions horizontalCentered="1"/>
  <pageMargins left="0.17" right="0.17" top="0.47" bottom="0.53" header="0.5" footer="0.24"/>
  <pageSetup fitToHeight="47" horizontalDpi="600" verticalDpi="600" orientation="landscape" scale="80" r:id="rId1"/>
  <rowBreaks count="19" manualBreakCount="19">
    <brk id="38" max="10" man="1"/>
    <brk id="81" max="12" man="1"/>
    <brk id="123" max="12" man="1"/>
    <brk id="171" max="12" man="1"/>
    <brk id="223" max="12" man="1"/>
    <brk id="273" max="12" man="1"/>
    <brk id="322" max="10" man="1"/>
    <brk id="354" max="12" man="1"/>
    <brk id="406" max="12" man="1"/>
    <brk id="445" max="12" man="1"/>
    <brk id="484" max="255" man="1"/>
    <brk id="521" max="12" man="1"/>
    <brk id="558" max="12" man="1"/>
    <brk id="595" max="12" man="1"/>
    <brk id="632" max="12" man="1"/>
    <brk id="669" max="12" man="1"/>
    <brk id="706" max="12" man="1"/>
    <brk id="745" max="12" man="1"/>
    <brk id="781" max="255" man="1"/>
  </rowBreaks>
</worksheet>
</file>

<file path=xl/worksheets/sheet3.xml><?xml version="1.0" encoding="utf-8"?>
<worksheet xmlns="http://schemas.openxmlformats.org/spreadsheetml/2006/main" xmlns:r="http://schemas.openxmlformats.org/officeDocument/2006/relationships">
  <sheetPr transitionEvaluation="1" transitionEntry="1">
    <tabColor theme="3" tint="0.39998000860214233"/>
  </sheetPr>
  <dimension ref="A2:IJ880"/>
  <sheetViews>
    <sheetView showGridLines="0" view="pageBreakPreview" zoomScaleNormal="90" zoomScaleSheetLayoutView="100" zoomScalePageLayoutView="0" workbookViewId="0" topLeftCell="A1">
      <selection activeCell="A1" sqref="A1"/>
    </sheetView>
  </sheetViews>
  <sheetFormatPr defaultColWidth="9.625" defaultRowHeight="14.25"/>
  <cols>
    <col min="1" max="1" width="4.625" style="134" customWidth="1"/>
    <col min="2" max="2" width="1.875" style="134" customWidth="1"/>
    <col min="3" max="3" width="30.625" style="134" customWidth="1"/>
    <col min="4" max="4" width="28.625" style="134" customWidth="1"/>
    <col min="5" max="5" width="8.125" style="134" customWidth="1"/>
    <col min="6" max="6" width="7.50390625" style="134" customWidth="1"/>
    <col min="7" max="7" width="14.875" style="135" customWidth="1"/>
    <col min="8" max="8" width="14.875" style="136" customWidth="1"/>
    <col min="9" max="9" width="6.625" style="134" customWidth="1"/>
    <col min="10" max="10" width="13.25390625" style="135" customWidth="1"/>
    <col min="11" max="11" width="17.00390625" style="136" customWidth="1"/>
    <col min="12" max="12" width="10.375" style="134" bestFit="1" customWidth="1"/>
    <col min="13" max="246" width="9.625" style="134" customWidth="1"/>
    <col min="247" max="247" width="4.625" style="134" customWidth="1"/>
    <col min="248" max="248" width="1.875" style="134" customWidth="1"/>
    <col min="249" max="249" width="30.625" style="134" customWidth="1"/>
    <col min="250" max="250" width="28.625" style="134" customWidth="1"/>
    <col min="251" max="251" width="8.125" style="134" customWidth="1"/>
    <col min="252" max="252" width="7.50390625" style="134" customWidth="1"/>
    <col min="253" max="254" width="14.875" style="134" customWidth="1"/>
    <col min="255" max="255" width="6.625" style="134" customWidth="1"/>
    <col min="256" max="16384" width="13.25390625" style="134" customWidth="1"/>
  </cols>
  <sheetData>
    <row r="2" ht="12">
      <c r="K2" s="137" t="s">
        <v>0</v>
      </c>
    </row>
    <row r="3" ht="12">
      <c r="K3" s="138" t="s">
        <v>252</v>
      </c>
    </row>
    <row r="5" spans="1:11" ht="45">
      <c r="A5" s="321" t="s">
        <v>1</v>
      </c>
      <c r="B5" s="321"/>
      <c r="C5" s="321"/>
      <c r="D5" s="321"/>
      <c r="E5" s="321"/>
      <c r="F5" s="321"/>
      <c r="G5" s="321"/>
      <c r="H5" s="321"/>
      <c r="I5" s="321"/>
      <c r="J5" s="321"/>
      <c r="K5" s="321"/>
    </row>
    <row r="8" spans="1:11" s="139" customFormat="1" ht="33">
      <c r="A8" s="322" t="s">
        <v>266</v>
      </c>
      <c r="B8" s="322"/>
      <c r="C8" s="322"/>
      <c r="D8" s="322"/>
      <c r="E8" s="322"/>
      <c r="F8" s="322"/>
      <c r="G8" s="322"/>
      <c r="H8" s="322"/>
      <c r="I8" s="322"/>
      <c r="J8" s="322"/>
      <c r="K8" s="322"/>
    </row>
    <row r="9" spans="1:11" s="139" customFormat="1" ht="33">
      <c r="A9" s="322" t="s">
        <v>267</v>
      </c>
      <c r="B9" s="322"/>
      <c r="C9" s="322"/>
      <c r="D9" s="322"/>
      <c r="E9" s="322"/>
      <c r="F9" s="322"/>
      <c r="G9" s="322"/>
      <c r="H9" s="322"/>
      <c r="I9" s="322"/>
      <c r="J9" s="322"/>
      <c r="K9" s="322"/>
    </row>
    <row r="17" spans="1:11" ht="45">
      <c r="A17" s="324" t="s">
        <v>277</v>
      </c>
      <c r="B17" s="324"/>
      <c r="C17" s="324"/>
      <c r="D17" s="324"/>
      <c r="E17" s="324"/>
      <c r="F17" s="324"/>
      <c r="G17" s="324"/>
      <c r="H17" s="324"/>
      <c r="I17" s="324"/>
      <c r="J17" s="324"/>
      <c r="K17" s="324"/>
    </row>
    <row r="19" spans="1:4" ht="12">
      <c r="A19" s="225"/>
      <c r="B19" s="225"/>
      <c r="C19" s="225"/>
      <c r="D19" s="225"/>
    </row>
    <row r="20" spans="1:11" ht="12">
      <c r="A20" s="323"/>
      <c r="B20" s="323"/>
      <c r="C20" s="323"/>
      <c r="D20" s="302"/>
      <c r="E20" s="140"/>
      <c r="F20" s="140"/>
      <c r="G20" s="141"/>
      <c r="H20" s="141"/>
      <c r="I20" s="141"/>
      <c r="J20" s="141"/>
      <c r="K20" s="141"/>
    </row>
    <row r="21" spans="1:6" ht="12">
      <c r="A21" s="303"/>
      <c r="B21" s="303"/>
      <c r="C21" s="304"/>
      <c r="D21" s="305"/>
      <c r="E21" s="142"/>
      <c r="F21" s="142"/>
    </row>
    <row r="22" spans="1:6" ht="12">
      <c r="A22" s="303"/>
      <c r="B22" s="303"/>
      <c r="C22" s="304"/>
      <c r="D22" s="306"/>
      <c r="E22" s="142"/>
      <c r="F22" s="142"/>
    </row>
    <row r="23" spans="1:6" ht="12">
      <c r="A23" s="303"/>
      <c r="B23" s="303"/>
      <c r="C23" s="304"/>
      <c r="D23" s="306"/>
      <c r="E23" s="142"/>
      <c r="F23" s="142"/>
    </row>
    <row r="24" spans="1:6" ht="12">
      <c r="A24" s="303"/>
      <c r="B24" s="303"/>
      <c r="C24" s="303"/>
      <c r="D24" s="303"/>
      <c r="E24" s="142"/>
      <c r="F24" s="142"/>
    </row>
    <row r="25" spans="1:4" ht="12">
      <c r="A25" s="225"/>
      <c r="B25" s="225"/>
      <c r="C25" s="225"/>
      <c r="D25" s="225"/>
    </row>
    <row r="31" ht="12">
      <c r="C31" s="134" t="s">
        <v>2</v>
      </c>
    </row>
    <row r="38" spans="1:11" ht="12">
      <c r="A38" s="143"/>
      <c r="C38" s="144"/>
      <c r="E38" s="143"/>
      <c r="F38" s="145"/>
      <c r="G38" s="146"/>
      <c r="H38" s="147"/>
      <c r="I38" s="145"/>
      <c r="J38" s="146"/>
      <c r="K38" s="147"/>
    </row>
    <row r="39" spans="1:11" ht="12">
      <c r="A39" s="148"/>
      <c r="G39" s="149"/>
      <c r="K39" s="150" t="s">
        <v>3</v>
      </c>
    </row>
    <row r="40" spans="1:11" ht="12">
      <c r="A40" s="327" t="s">
        <v>4</v>
      </c>
      <c r="B40" s="327"/>
      <c r="C40" s="327"/>
      <c r="D40" s="327"/>
      <c r="E40" s="327"/>
      <c r="F40" s="327"/>
      <c r="G40" s="327"/>
      <c r="H40" s="327"/>
      <c r="I40" s="327"/>
      <c r="J40" s="327"/>
      <c r="K40" s="327"/>
    </row>
    <row r="41" spans="1:11" ht="12">
      <c r="A41" s="151" t="s">
        <v>280</v>
      </c>
      <c r="G41" s="149"/>
      <c r="I41" s="152"/>
      <c r="J41" s="149"/>
      <c r="K41" s="153" t="str">
        <f>$K$3</f>
        <v>Date: October 1, 2012</v>
      </c>
    </row>
    <row r="42" spans="1:11" ht="12">
      <c r="A42" s="154" t="s">
        <v>6</v>
      </c>
      <c r="B42" s="154" t="s">
        <v>6</v>
      </c>
      <c r="C42" s="154" t="s">
        <v>6</v>
      </c>
      <c r="D42" s="154" t="s">
        <v>6</v>
      </c>
      <c r="E42" s="154" t="s">
        <v>6</v>
      </c>
      <c r="F42" s="154" t="s">
        <v>6</v>
      </c>
      <c r="G42" s="155" t="s">
        <v>6</v>
      </c>
      <c r="H42" s="156" t="s">
        <v>6</v>
      </c>
      <c r="I42" s="154" t="s">
        <v>6</v>
      </c>
      <c r="J42" s="155" t="s">
        <v>6</v>
      </c>
      <c r="K42" s="156" t="s">
        <v>6</v>
      </c>
    </row>
    <row r="43" spans="1:11" ht="12">
      <c r="A43" s="157" t="s">
        <v>7</v>
      </c>
      <c r="C43" s="144" t="s">
        <v>8</v>
      </c>
      <c r="E43" s="157" t="s">
        <v>7</v>
      </c>
      <c r="F43" s="158"/>
      <c r="G43" s="159"/>
      <c r="H43" s="160" t="s">
        <v>9</v>
      </c>
      <c r="I43" s="158"/>
      <c r="J43" s="159"/>
      <c r="K43" s="160" t="s">
        <v>250</v>
      </c>
    </row>
    <row r="44" spans="1:11" ht="12">
      <c r="A44" s="157" t="s">
        <v>10</v>
      </c>
      <c r="C44" s="161" t="s">
        <v>11</v>
      </c>
      <c r="E44" s="157" t="s">
        <v>10</v>
      </c>
      <c r="F44" s="158"/>
      <c r="G44" s="159" t="s">
        <v>12</v>
      </c>
      <c r="H44" s="160" t="s">
        <v>13</v>
      </c>
      <c r="I44" s="158"/>
      <c r="J44" s="159" t="s">
        <v>12</v>
      </c>
      <c r="K44" s="160" t="s">
        <v>14</v>
      </c>
    </row>
    <row r="45" spans="1:11" ht="12">
      <c r="A45" s="154" t="s">
        <v>6</v>
      </c>
      <c r="B45" s="154" t="s">
        <v>6</v>
      </c>
      <c r="C45" s="154" t="s">
        <v>6</v>
      </c>
      <c r="D45" s="154" t="s">
        <v>6</v>
      </c>
      <c r="E45" s="154" t="s">
        <v>6</v>
      </c>
      <c r="F45" s="154" t="s">
        <v>6</v>
      </c>
      <c r="G45" s="155" t="s">
        <v>6</v>
      </c>
      <c r="H45" s="156" t="s">
        <v>6</v>
      </c>
      <c r="I45" s="154" t="s">
        <v>6</v>
      </c>
      <c r="J45" s="155" t="s">
        <v>6</v>
      </c>
      <c r="K45" s="156" t="s">
        <v>6</v>
      </c>
    </row>
    <row r="46" spans="1:11" ht="12">
      <c r="A46" s="143">
        <v>1</v>
      </c>
      <c r="C46" s="144" t="s">
        <v>15</v>
      </c>
      <c r="D46" s="162" t="s">
        <v>16</v>
      </c>
      <c r="E46" s="143">
        <v>1</v>
      </c>
      <c r="G46" s="163">
        <v>0</v>
      </c>
      <c r="H46" s="163">
        <v>0</v>
      </c>
      <c r="I46" s="164"/>
      <c r="J46" s="163">
        <v>0</v>
      </c>
      <c r="K46" s="163">
        <v>0</v>
      </c>
    </row>
    <row r="47" spans="1:11" ht="12">
      <c r="A47" s="143">
        <v>2</v>
      </c>
      <c r="C47" s="144" t="s">
        <v>17</v>
      </c>
      <c r="D47" s="162" t="s">
        <v>18</v>
      </c>
      <c r="E47" s="143">
        <v>2</v>
      </c>
      <c r="G47" s="163">
        <v>0</v>
      </c>
      <c r="H47" s="163">
        <v>0</v>
      </c>
      <c r="I47" s="164"/>
      <c r="J47" s="163">
        <v>0</v>
      </c>
      <c r="K47" s="163">
        <v>0</v>
      </c>
    </row>
    <row r="48" spans="1:11" ht="12">
      <c r="A48" s="143">
        <v>3</v>
      </c>
      <c r="C48" s="144" t="s">
        <v>19</v>
      </c>
      <c r="D48" s="162" t="s">
        <v>20</v>
      </c>
      <c r="E48" s="143">
        <v>3</v>
      </c>
      <c r="G48" s="163">
        <v>0</v>
      </c>
      <c r="H48" s="163">
        <v>0</v>
      </c>
      <c r="I48" s="164"/>
      <c r="J48" s="163">
        <v>0</v>
      </c>
      <c r="K48" s="163">
        <v>0</v>
      </c>
    </row>
    <row r="49" spans="1:11" ht="12">
      <c r="A49" s="143">
        <v>4</v>
      </c>
      <c r="C49" s="144" t="s">
        <v>21</v>
      </c>
      <c r="D49" s="162" t="s">
        <v>22</v>
      </c>
      <c r="E49" s="143">
        <v>4</v>
      </c>
      <c r="G49" s="163">
        <v>0</v>
      </c>
      <c r="H49" s="163">
        <v>0</v>
      </c>
      <c r="I49" s="164"/>
      <c r="J49" s="163">
        <v>0</v>
      </c>
      <c r="K49" s="163">
        <v>0</v>
      </c>
    </row>
    <row r="50" spans="1:11" ht="12">
      <c r="A50" s="143">
        <v>5</v>
      </c>
      <c r="C50" s="144" t="s">
        <v>23</v>
      </c>
      <c r="D50" s="162" t="s">
        <v>24</v>
      </c>
      <c r="E50" s="143">
        <v>5</v>
      </c>
      <c r="G50" s="163">
        <v>0</v>
      </c>
      <c r="H50" s="163">
        <v>0</v>
      </c>
      <c r="I50" s="164"/>
      <c r="J50" s="163">
        <v>0</v>
      </c>
      <c r="K50" s="163">
        <v>0</v>
      </c>
    </row>
    <row r="51" spans="1:11" ht="12">
      <c r="A51" s="143">
        <v>6</v>
      </c>
      <c r="C51" s="144" t="s">
        <v>25</v>
      </c>
      <c r="D51" s="162" t="s">
        <v>26</v>
      </c>
      <c r="E51" s="143">
        <v>6</v>
      </c>
      <c r="G51" s="163">
        <v>0</v>
      </c>
      <c r="H51" s="163">
        <v>0</v>
      </c>
      <c r="I51" s="164"/>
      <c r="J51" s="163">
        <v>0</v>
      </c>
      <c r="K51" s="163">
        <v>0</v>
      </c>
    </row>
    <row r="52" spans="1:11" ht="12">
      <c r="A52" s="143">
        <v>7</v>
      </c>
      <c r="C52" s="144" t="s">
        <v>27</v>
      </c>
      <c r="D52" s="162" t="s">
        <v>28</v>
      </c>
      <c r="E52" s="143">
        <v>7</v>
      </c>
      <c r="G52" s="163">
        <v>0</v>
      </c>
      <c r="H52" s="163">
        <v>0</v>
      </c>
      <c r="I52" s="164"/>
      <c r="J52" s="163">
        <v>0</v>
      </c>
      <c r="K52" s="163">
        <v>0</v>
      </c>
    </row>
    <row r="53" spans="1:11" ht="12">
      <c r="A53" s="143">
        <v>8</v>
      </c>
      <c r="C53" s="144" t="s">
        <v>29</v>
      </c>
      <c r="D53" s="162" t="s">
        <v>30</v>
      </c>
      <c r="E53" s="143">
        <v>8</v>
      </c>
      <c r="G53" s="163">
        <v>0</v>
      </c>
      <c r="H53" s="163">
        <v>0</v>
      </c>
      <c r="I53" s="164"/>
      <c r="J53" s="163">
        <v>0</v>
      </c>
      <c r="K53" s="163">
        <v>0</v>
      </c>
    </row>
    <row r="54" spans="1:11" ht="12">
      <c r="A54" s="143">
        <v>9</v>
      </c>
      <c r="C54" s="144" t="s">
        <v>31</v>
      </c>
      <c r="D54" s="162" t="s">
        <v>32</v>
      </c>
      <c r="E54" s="143">
        <v>9</v>
      </c>
      <c r="G54" s="165">
        <v>0</v>
      </c>
      <c r="H54" s="165">
        <v>0</v>
      </c>
      <c r="I54" s="164" t="s">
        <v>39</v>
      </c>
      <c r="J54" s="165">
        <v>0</v>
      </c>
      <c r="K54" s="165">
        <v>0</v>
      </c>
    </row>
    <row r="55" spans="1:11" ht="12">
      <c r="A55" s="143">
        <v>10</v>
      </c>
      <c r="C55" s="144" t="s">
        <v>33</v>
      </c>
      <c r="D55" s="162" t="s">
        <v>34</v>
      </c>
      <c r="E55" s="143">
        <v>10</v>
      </c>
      <c r="G55" s="163">
        <v>0</v>
      </c>
      <c r="H55" s="163">
        <v>0</v>
      </c>
      <c r="I55" s="164"/>
      <c r="J55" s="163">
        <v>0</v>
      </c>
      <c r="K55" s="163">
        <v>0</v>
      </c>
    </row>
    <row r="56" spans="1:11" ht="12">
      <c r="A56" s="143"/>
      <c r="C56" s="144"/>
      <c r="D56" s="162"/>
      <c r="E56" s="143"/>
      <c r="F56" s="154" t="s">
        <v>6</v>
      </c>
      <c r="G56" s="155" t="s">
        <v>6</v>
      </c>
      <c r="H56" s="166"/>
      <c r="I56" s="167"/>
      <c r="J56" s="155"/>
      <c r="K56" s="166"/>
    </row>
    <row r="57" spans="1:11" ht="15" customHeight="1">
      <c r="A57" s="134">
        <v>11</v>
      </c>
      <c r="C57" s="144" t="s">
        <v>35</v>
      </c>
      <c r="E57" s="134">
        <v>11</v>
      </c>
      <c r="G57" s="163">
        <v>0</v>
      </c>
      <c r="H57" s="165">
        <v>0</v>
      </c>
      <c r="I57" s="164"/>
      <c r="J57" s="163">
        <v>0</v>
      </c>
      <c r="K57" s="165">
        <v>0</v>
      </c>
    </row>
    <row r="58" spans="1:11" ht="12">
      <c r="A58" s="143"/>
      <c r="E58" s="143"/>
      <c r="F58" s="154" t="s">
        <v>6</v>
      </c>
      <c r="G58" s="155" t="s">
        <v>6</v>
      </c>
      <c r="H58" s="156"/>
      <c r="I58" s="167"/>
      <c r="J58" s="155"/>
      <c r="K58" s="156"/>
    </row>
    <row r="59" spans="1:11" ht="12">
      <c r="A59" s="143"/>
      <c r="E59" s="143"/>
      <c r="F59" s="154"/>
      <c r="G59" s="149"/>
      <c r="H59" s="156"/>
      <c r="I59" s="167"/>
      <c r="J59" s="149"/>
      <c r="K59" s="156"/>
    </row>
    <row r="60" spans="1:11" ht="12">
      <c r="A60" s="134">
        <v>12</v>
      </c>
      <c r="C60" s="144" t="s">
        <v>36</v>
      </c>
      <c r="E60" s="134">
        <v>12</v>
      </c>
      <c r="G60" s="168"/>
      <c r="H60" s="168"/>
      <c r="I60" s="164"/>
      <c r="J60" s="163"/>
      <c r="K60" s="168"/>
    </row>
    <row r="61" spans="1:11" ht="12">
      <c r="A61" s="143">
        <v>13</v>
      </c>
      <c r="C61" s="144" t="s">
        <v>37</v>
      </c>
      <c r="D61" s="162" t="s">
        <v>38</v>
      </c>
      <c r="E61" s="143">
        <v>13</v>
      </c>
      <c r="G61" s="169"/>
      <c r="H61" s="170">
        <v>0</v>
      </c>
      <c r="I61" s="164"/>
      <c r="J61" s="169"/>
      <c r="K61" s="170">
        <v>0</v>
      </c>
    </row>
    <row r="62" spans="1:11" ht="12">
      <c r="A62" s="143">
        <v>14</v>
      </c>
      <c r="C62" s="144" t="s">
        <v>40</v>
      </c>
      <c r="D62" s="162" t="s">
        <v>41</v>
      </c>
      <c r="E62" s="143">
        <v>14</v>
      </c>
      <c r="G62" s="169"/>
      <c r="H62" s="170">
        <v>0</v>
      </c>
      <c r="I62" s="164"/>
      <c r="J62" s="169"/>
      <c r="K62" s="170">
        <v>0</v>
      </c>
    </row>
    <row r="63" spans="1:11" ht="12">
      <c r="A63" s="143">
        <v>15</v>
      </c>
      <c r="C63" s="144" t="s">
        <v>42</v>
      </c>
      <c r="D63" s="162"/>
      <c r="E63" s="143">
        <v>15</v>
      </c>
      <c r="G63" s="169"/>
      <c r="H63" s="170">
        <v>0</v>
      </c>
      <c r="I63" s="164"/>
      <c r="J63" s="169"/>
      <c r="K63" s="170">
        <v>0</v>
      </c>
    </row>
    <row r="64" spans="1:11" ht="12">
      <c r="A64" s="143">
        <v>16</v>
      </c>
      <c r="C64" s="144" t="s">
        <v>43</v>
      </c>
      <c r="D64" s="162"/>
      <c r="E64" s="143">
        <v>16</v>
      </c>
      <c r="G64" s="169"/>
      <c r="H64" s="170">
        <v>0</v>
      </c>
      <c r="I64" s="164"/>
      <c r="J64" s="169"/>
      <c r="K64" s="170">
        <v>0</v>
      </c>
    </row>
    <row r="65" spans="1:244" ht="12">
      <c r="A65" s="162">
        <v>17</v>
      </c>
      <c r="B65" s="162"/>
      <c r="C65" s="171" t="s">
        <v>44</v>
      </c>
      <c r="D65" s="162"/>
      <c r="E65" s="162">
        <v>17</v>
      </c>
      <c r="F65" s="162"/>
      <c r="G65" s="163"/>
      <c r="H65" s="165">
        <v>0</v>
      </c>
      <c r="I65" s="171"/>
      <c r="J65" s="163"/>
      <c r="K65" s="165">
        <v>0</v>
      </c>
      <c r="L65" s="162"/>
      <c r="M65" s="171"/>
      <c r="N65" s="162"/>
      <c r="O65" s="171"/>
      <c r="P65" s="162"/>
      <c r="Q65" s="171"/>
      <c r="R65" s="162"/>
      <c r="S65" s="171"/>
      <c r="T65" s="162"/>
      <c r="U65" s="171"/>
      <c r="V65" s="162"/>
      <c r="W65" s="171"/>
      <c r="X65" s="162"/>
      <c r="Y65" s="171"/>
      <c r="Z65" s="162"/>
      <c r="AA65" s="171"/>
      <c r="AB65" s="162"/>
      <c r="AC65" s="171"/>
      <c r="AD65" s="162"/>
      <c r="AE65" s="171"/>
      <c r="AF65" s="162"/>
      <c r="AG65" s="171"/>
      <c r="AH65" s="162"/>
      <c r="AI65" s="171"/>
      <c r="AJ65" s="162"/>
      <c r="AK65" s="171"/>
      <c r="AL65" s="162"/>
      <c r="AM65" s="171"/>
      <c r="AN65" s="162"/>
      <c r="AO65" s="171"/>
      <c r="AP65" s="162"/>
      <c r="AQ65" s="171"/>
      <c r="AR65" s="162"/>
      <c r="AS65" s="171"/>
      <c r="AT65" s="162"/>
      <c r="AU65" s="171"/>
      <c r="AV65" s="162"/>
      <c r="AW65" s="171"/>
      <c r="AX65" s="162"/>
      <c r="AY65" s="171"/>
      <c r="AZ65" s="162"/>
      <c r="BA65" s="171"/>
      <c r="BB65" s="162"/>
      <c r="BC65" s="171"/>
      <c r="BD65" s="162"/>
      <c r="BE65" s="171"/>
      <c r="BF65" s="162"/>
      <c r="BG65" s="171"/>
      <c r="BH65" s="162"/>
      <c r="BI65" s="171"/>
      <c r="BJ65" s="162"/>
      <c r="BK65" s="171"/>
      <c r="BL65" s="162"/>
      <c r="BM65" s="171"/>
      <c r="BN65" s="162"/>
      <c r="BO65" s="171"/>
      <c r="BP65" s="162"/>
      <c r="BQ65" s="171"/>
      <c r="BR65" s="162"/>
      <c r="BS65" s="171"/>
      <c r="BT65" s="162"/>
      <c r="BU65" s="171"/>
      <c r="BV65" s="162"/>
      <c r="BW65" s="171"/>
      <c r="BX65" s="162"/>
      <c r="BY65" s="171"/>
      <c r="BZ65" s="162"/>
      <c r="CA65" s="171"/>
      <c r="CB65" s="162"/>
      <c r="CC65" s="171"/>
      <c r="CD65" s="162"/>
      <c r="CE65" s="171"/>
      <c r="CF65" s="162"/>
      <c r="CG65" s="171"/>
      <c r="CH65" s="162"/>
      <c r="CI65" s="171"/>
      <c r="CJ65" s="162"/>
      <c r="CK65" s="171"/>
      <c r="CL65" s="162"/>
      <c r="CM65" s="171"/>
      <c r="CN65" s="162"/>
      <c r="CO65" s="171"/>
      <c r="CP65" s="162"/>
      <c r="CQ65" s="171"/>
      <c r="CR65" s="162"/>
      <c r="CS65" s="171"/>
      <c r="CT65" s="162"/>
      <c r="CU65" s="171"/>
      <c r="CV65" s="162"/>
      <c r="CW65" s="171"/>
      <c r="CX65" s="162"/>
      <c r="CY65" s="171"/>
      <c r="CZ65" s="162"/>
      <c r="DA65" s="171"/>
      <c r="DB65" s="162"/>
      <c r="DC65" s="171"/>
      <c r="DD65" s="162"/>
      <c r="DE65" s="171"/>
      <c r="DF65" s="162"/>
      <c r="DG65" s="171"/>
      <c r="DH65" s="162"/>
      <c r="DI65" s="171"/>
      <c r="DJ65" s="162"/>
      <c r="DK65" s="171"/>
      <c r="DL65" s="162"/>
      <c r="DM65" s="171"/>
      <c r="DN65" s="162"/>
      <c r="DO65" s="171"/>
      <c r="DP65" s="162"/>
      <c r="DQ65" s="171"/>
      <c r="DR65" s="162"/>
      <c r="DS65" s="171"/>
      <c r="DT65" s="162"/>
      <c r="DU65" s="171"/>
      <c r="DV65" s="162"/>
      <c r="DW65" s="171"/>
      <c r="DX65" s="162"/>
      <c r="DY65" s="171"/>
      <c r="DZ65" s="162"/>
      <c r="EA65" s="171"/>
      <c r="EB65" s="162"/>
      <c r="EC65" s="171"/>
      <c r="ED65" s="162"/>
      <c r="EE65" s="171"/>
      <c r="EF65" s="162"/>
      <c r="EG65" s="171"/>
      <c r="EH65" s="162"/>
      <c r="EI65" s="171"/>
      <c r="EJ65" s="162"/>
      <c r="EK65" s="171"/>
      <c r="EL65" s="162"/>
      <c r="EM65" s="171"/>
      <c r="EN65" s="162"/>
      <c r="EO65" s="171"/>
      <c r="EP65" s="162"/>
      <c r="EQ65" s="171"/>
      <c r="ER65" s="162"/>
      <c r="ES65" s="171"/>
      <c r="ET65" s="162"/>
      <c r="EU65" s="171"/>
      <c r="EV65" s="162"/>
      <c r="EW65" s="171"/>
      <c r="EX65" s="162"/>
      <c r="EY65" s="171"/>
      <c r="EZ65" s="162"/>
      <c r="FA65" s="171"/>
      <c r="FB65" s="162"/>
      <c r="FC65" s="171"/>
      <c r="FD65" s="162"/>
      <c r="FE65" s="171"/>
      <c r="FF65" s="162"/>
      <c r="FG65" s="171"/>
      <c r="FH65" s="162"/>
      <c r="FI65" s="171"/>
      <c r="FJ65" s="162"/>
      <c r="FK65" s="171"/>
      <c r="FL65" s="162"/>
      <c r="FM65" s="171"/>
      <c r="FN65" s="162"/>
      <c r="FO65" s="171"/>
      <c r="FP65" s="162"/>
      <c r="FQ65" s="171"/>
      <c r="FR65" s="162"/>
      <c r="FS65" s="171"/>
      <c r="FT65" s="162"/>
      <c r="FU65" s="171"/>
      <c r="FV65" s="162"/>
      <c r="FW65" s="171"/>
      <c r="FX65" s="162"/>
      <c r="FY65" s="171"/>
      <c r="FZ65" s="162"/>
      <c r="GA65" s="171"/>
      <c r="GB65" s="162"/>
      <c r="GC65" s="171"/>
      <c r="GD65" s="162"/>
      <c r="GE65" s="171"/>
      <c r="GF65" s="162"/>
      <c r="GG65" s="171"/>
      <c r="GH65" s="162"/>
      <c r="GI65" s="171"/>
      <c r="GJ65" s="162"/>
      <c r="GK65" s="171"/>
      <c r="GL65" s="162"/>
      <c r="GM65" s="171"/>
      <c r="GN65" s="162"/>
      <c r="GO65" s="171"/>
      <c r="GP65" s="162"/>
      <c r="GQ65" s="171"/>
      <c r="GR65" s="162"/>
      <c r="GS65" s="171"/>
      <c r="GT65" s="162"/>
      <c r="GU65" s="171"/>
      <c r="GV65" s="162"/>
      <c r="GW65" s="171"/>
      <c r="GX65" s="162"/>
      <c r="GY65" s="171"/>
      <c r="GZ65" s="162"/>
      <c r="HA65" s="171"/>
      <c r="HB65" s="162"/>
      <c r="HC65" s="171"/>
      <c r="HD65" s="162"/>
      <c r="HE65" s="171"/>
      <c r="HF65" s="162"/>
      <c r="HG65" s="171"/>
      <c r="HH65" s="162"/>
      <c r="HI65" s="171"/>
      <c r="HJ65" s="162"/>
      <c r="HK65" s="171"/>
      <c r="HL65" s="162"/>
      <c r="HM65" s="171"/>
      <c r="HN65" s="162"/>
      <c r="HO65" s="171"/>
      <c r="HP65" s="162"/>
      <c r="HQ65" s="171"/>
      <c r="HR65" s="162"/>
      <c r="HS65" s="171"/>
      <c r="HT65" s="162"/>
      <c r="HU65" s="171"/>
      <c r="HV65" s="162"/>
      <c r="HW65" s="171"/>
      <c r="HX65" s="162"/>
      <c r="HY65" s="171"/>
      <c r="HZ65" s="162"/>
      <c r="IA65" s="171"/>
      <c r="IB65" s="162"/>
      <c r="IC65" s="171"/>
      <c r="ID65" s="162"/>
      <c r="IE65" s="171"/>
      <c r="IF65" s="162"/>
      <c r="IG65" s="171"/>
      <c r="IH65" s="162"/>
      <c r="II65" s="171"/>
      <c r="IJ65" s="162"/>
    </row>
    <row r="66" spans="1:11" ht="12">
      <c r="A66" s="143">
        <v>18</v>
      </c>
      <c r="C66" s="144" t="s">
        <v>45</v>
      </c>
      <c r="D66" s="162"/>
      <c r="E66" s="143">
        <v>18</v>
      </c>
      <c r="G66" s="169"/>
      <c r="H66" s="170">
        <v>0</v>
      </c>
      <c r="I66" s="164"/>
      <c r="J66" s="169"/>
      <c r="K66" s="170">
        <v>0</v>
      </c>
    </row>
    <row r="67" spans="1:11" ht="12">
      <c r="A67" s="143">
        <v>19</v>
      </c>
      <c r="C67" s="144" t="s">
        <v>46</v>
      </c>
      <c r="D67" s="162"/>
      <c r="E67" s="143">
        <v>19</v>
      </c>
      <c r="G67" s="169"/>
      <c r="H67" s="170">
        <v>0</v>
      </c>
      <c r="I67" s="164"/>
      <c r="J67" s="169"/>
      <c r="K67" s="170">
        <v>0</v>
      </c>
    </row>
    <row r="68" spans="1:11" ht="12">
      <c r="A68" s="143">
        <v>20</v>
      </c>
      <c r="C68" s="144" t="s">
        <v>47</v>
      </c>
      <c r="D68" s="162"/>
      <c r="E68" s="143">
        <v>20</v>
      </c>
      <c r="G68" s="169"/>
      <c r="H68" s="170">
        <v>0</v>
      </c>
      <c r="I68" s="164"/>
      <c r="J68" s="169"/>
      <c r="K68" s="170">
        <v>0</v>
      </c>
    </row>
    <row r="69" spans="1:11" ht="12">
      <c r="A69" s="162">
        <v>21</v>
      </c>
      <c r="C69" s="144" t="s">
        <v>48</v>
      </c>
      <c r="D69" s="162"/>
      <c r="E69" s="143">
        <v>21</v>
      </c>
      <c r="G69" s="169"/>
      <c r="H69" s="170">
        <v>0</v>
      </c>
      <c r="I69" s="164"/>
      <c r="J69" s="169"/>
      <c r="K69" s="170">
        <v>0</v>
      </c>
    </row>
    <row r="70" spans="1:11" ht="12">
      <c r="A70" s="162">
        <v>22</v>
      </c>
      <c r="C70" s="144" t="s">
        <v>49</v>
      </c>
      <c r="D70" s="162"/>
      <c r="E70" s="143">
        <v>22</v>
      </c>
      <c r="G70" s="169"/>
      <c r="H70" s="170">
        <v>0</v>
      </c>
      <c r="I70" s="164" t="s">
        <v>39</v>
      </c>
      <c r="J70" s="169"/>
      <c r="K70" s="170">
        <v>0</v>
      </c>
    </row>
    <row r="71" spans="1:11" ht="12">
      <c r="A71" s="143">
        <v>23</v>
      </c>
      <c r="C71" s="172"/>
      <c r="E71" s="143">
        <v>23</v>
      </c>
      <c r="F71" s="154" t="s">
        <v>6</v>
      </c>
      <c r="G71" s="155"/>
      <c r="H71" s="156"/>
      <c r="I71" s="167"/>
      <c r="J71" s="155"/>
      <c r="K71" s="156"/>
    </row>
    <row r="72" spans="1:5" ht="12">
      <c r="A72" s="143">
        <v>24</v>
      </c>
      <c r="C72" s="172"/>
      <c r="D72" s="144"/>
      <c r="E72" s="143">
        <v>24</v>
      </c>
    </row>
    <row r="73" spans="1:11" ht="12">
      <c r="A73" s="143">
        <v>25</v>
      </c>
      <c r="C73" s="144" t="s">
        <v>50</v>
      </c>
      <c r="D73" s="162"/>
      <c r="E73" s="143">
        <v>25</v>
      </c>
      <c r="G73" s="169"/>
      <c r="H73" s="170">
        <v>0</v>
      </c>
      <c r="I73" s="164"/>
      <c r="J73" s="169"/>
      <c r="K73" s="170">
        <v>0</v>
      </c>
    </row>
    <row r="74" spans="1:11" ht="12">
      <c r="A74" s="134">
        <v>26</v>
      </c>
      <c r="E74" s="134">
        <v>26</v>
      </c>
      <c r="F74" s="154" t="s">
        <v>6</v>
      </c>
      <c r="G74" s="155"/>
      <c r="H74" s="156"/>
      <c r="I74" s="167"/>
      <c r="J74" s="155"/>
      <c r="K74" s="156"/>
    </row>
    <row r="75" spans="1:11" ht="15" customHeight="1">
      <c r="A75" s="143">
        <v>27</v>
      </c>
      <c r="C75" s="144" t="s">
        <v>51</v>
      </c>
      <c r="E75" s="143">
        <v>27</v>
      </c>
      <c r="F75" s="152"/>
      <c r="G75" s="163"/>
      <c r="H75" s="165">
        <v>0</v>
      </c>
      <c r="I75" s="168"/>
      <c r="J75" s="163"/>
      <c r="K75" s="165">
        <v>0</v>
      </c>
    </row>
    <row r="76" spans="6:11" ht="12">
      <c r="F76" s="154"/>
      <c r="G76" s="155"/>
      <c r="H76" s="156"/>
      <c r="I76" s="167"/>
      <c r="J76" s="155"/>
      <c r="K76" s="156"/>
    </row>
    <row r="77" spans="6:11" ht="12">
      <c r="F77" s="154"/>
      <c r="G77" s="155"/>
      <c r="H77" s="156"/>
      <c r="I77" s="167"/>
      <c r="J77" s="155"/>
      <c r="K77" s="156"/>
    </row>
    <row r="78" spans="1:11" ht="30.75" customHeight="1">
      <c r="A78" s="173"/>
      <c r="B78" s="173"/>
      <c r="C78" s="326" t="s">
        <v>52</v>
      </c>
      <c r="D78" s="326"/>
      <c r="E78" s="326"/>
      <c r="F78" s="326"/>
      <c r="G78" s="326"/>
      <c r="H78" s="326"/>
      <c r="I78" s="326"/>
      <c r="J78" s="326"/>
      <c r="K78" s="174"/>
    </row>
    <row r="79" spans="4:11" ht="12">
      <c r="D79" s="162"/>
      <c r="F79" s="154"/>
      <c r="G79" s="155"/>
      <c r="I79" s="167"/>
      <c r="J79" s="155"/>
      <c r="K79" s="156"/>
    </row>
    <row r="80" spans="3:11" ht="12">
      <c r="C80" s="134" t="s">
        <v>53</v>
      </c>
      <c r="D80" s="162"/>
      <c r="F80" s="154"/>
      <c r="G80" s="155"/>
      <c r="I80" s="167"/>
      <c r="J80" s="155"/>
      <c r="K80" s="156"/>
    </row>
    <row r="81" spans="1:11" ht="12">
      <c r="A81" s="143"/>
      <c r="C81" s="144"/>
      <c r="E81" s="143"/>
      <c r="F81" s="145"/>
      <c r="G81" s="146"/>
      <c r="H81" s="147"/>
      <c r="I81" s="145"/>
      <c r="J81" s="146"/>
      <c r="K81" s="147"/>
    </row>
    <row r="82" spans="1:11" ht="12">
      <c r="A82" s="151" t="s">
        <v>65</v>
      </c>
      <c r="G82" s="149"/>
      <c r="K82" s="150" t="s">
        <v>66</v>
      </c>
    </row>
    <row r="83" spans="1:11" s="175" customFormat="1" ht="12">
      <c r="A83" s="327" t="s">
        <v>67</v>
      </c>
      <c r="B83" s="327"/>
      <c r="C83" s="327"/>
      <c r="D83" s="327"/>
      <c r="E83" s="327"/>
      <c r="F83" s="327"/>
      <c r="G83" s="327"/>
      <c r="H83" s="327"/>
      <c r="I83" s="327"/>
      <c r="J83" s="327"/>
      <c r="K83" s="327"/>
    </row>
    <row r="84" spans="1:11" ht="12">
      <c r="A84" s="151" t="str">
        <f>$A$41</f>
        <v>NAME: University of Colorado Boulder</v>
      </c>
      <c r="G84" s="149"/>
      <c r="I84" s="152"/>
      <c r="J84" s="149"/>
      <c r="K84" s="153" t="str">
        <f>$K$3</f>
        <v>Date: October 1, 2012</v>
      </c>
    </row>
    <row r="85" spans="1:11" ht="12">
      <c r="A85" s="154" t="s">
        <v>6</v>
      </c>
      <c r="B85" s="154" t="s">
        <v>6</v>
      </c>
      <c r="C85" s="154" t="s">
        <v>6</v>
      </c>
      <c r="D85" s="154" t="s">
        <v>6</v>
      </c>
      <c r="E85" s="154" t="s">
        <v>6</v>
      </c>
      <c r="F85" s="154" t="s">
        <v>6</v>
      </c>
      <c r="G85" s="155" t="s">
        <v>6</v>
      </c>
      <c r="H85" s="156" t="s">
        <v>6</v>
      </c>
      <c r="I85" s="154" t="s">
        <v>6</v>
      </c>
      <c r="J85" s="155" t="s">
        <v>6</v>
      </c>
      <c r="K85" s="156" t="s">
        <v>6</v>
      </c>
    </row>
    <row r="86" spans="1:11" ht="12">
      <c r="A86" s="157" t="s">
        <v>7</v>
      </c>
      <c r="C86" s="144" t="s">
        <v>8</v>
      </c>
      <c r="E86" s="157" t="s">
        <v>7</v>
      </c>
      <c r="F86" s="158"/>
      <c r="G86" s="159"/>
      <c r="H86" s="160" t="s">
        <v>9</v>
      </c>
      <c r="I86" s="158"/>
      <c r="J86" s="159"/>
      <c r="K86" s="160" t="s">
        <v>250</v>
      </c>
    </row>
    <row r="87" spans="1:11" ht="12">
      <c r="A87" s="157" t="s">
        <v>10</v>
      </c>
      <c r="C87" s="161" t="s">
        <v>11</v>
      </c>
      <c r="E87" s="157" t="s">
        <v>10</v>
      </c>
      <c r="F87" s="158"/>
      <c r="G87" s="159" t="s">
        <v>12</v>
      </c>
      <c r="H87" s="160" t="s">
        <v>13</v>
      </c>
      <c r="I87" s="158"/>
      <c r="J87" s="159" t="s">
        <v>12</v>
      </c>
      <c r="K87" s="160" t="s">
        <v>14</v>
      </c>
    </row>
    <row r="88" spans="1:11" ht="12">
      <c r="A88" s="154" t="s">
        <v>6</v>
      </c>
      <c r="B88" s="154" t="s">
        <v>6</v>
      </c>
      <c r="C88" s="154" t="s">
        <v>6</v>
      </c>
      <c r="D88" s="154" t="s">
        <v>6</v>
      </c>
      <c r="E88" s="154" t="s">
        <v>6</v>
      </c>
      <c r="F88" s="154" t="s">
        <v>6</v>
      </c>
      <c r="G88" s="155" t="s">
        <v>6</v>
      </c>
      <c r="H88" s="155" t="s">
        <v>6</v>
      </c>
      <c r="I88" s="154" t="s">
        <v>6</v>
      </c>
      <c r="J88" s="155" t="s">
        <v>6</v>
      </c>
      <c r="K88" s="156" t="s">
        <v>6</v>
      </c>
    </row>
    <row r="89" spans="1:11" ht="12">
      <c r="A89" s="143">
        <v>1</v>
      </c>
      <c r="C89" s="144" t="s">
        <v>15</v>
      </c>
      <c r="D89" s="162" t="s">
        <v>16</v>
      </c>
      <c r="E89" s="143">
        <v>1</v>
      </c>
      <c r="G89" s="176">
        <f>+G479</f>
        <v>2399</v>
      </c>
      <c r="H89" s="176">
        <f>+H479</f>
        <v>271911093</v>
      </c>
      <c r="I89" s="176"/>
      <c r="J89" s="176">
        <f>+J479</f>
        <v>2447</v>
      </c>
      <c r="K89" s="176">
        <f>+K479</f>
        <v>280330139</v>
      </c>
    </row>
    <row r="90" spans="1:11" ht="12">
      <c r="A90" s="143">
        <v>2</v>
      </c>
      <c r="C90" s="144" t="s">
        <v>17</v>
      </c>
      <c r="D90" s="162" t="s">
        <v>18</v>
      </c>
      <c r="E90" s="143">
        <v>2</v>
      </c>
      <c r="G90" s="176">
        <f>+G518</f>
        <v>59</v>
      </c>
      <c r="H90" s="176">
        <f>+H518</f>
        <v>9974916</v>
      </c>
      <c r="I90" s="176"/>
      <c r="J90" s="176">
        <f>+J518</f>
        <v>60</v>
      </c>
      <c r="K90" s="176">
        <f>+K518</f>
        <v>10195464</v>
      </c>
    </row>
    <row r="91" spans="1:11" ht="12">
      <c r="A91" s="143">
        <v>3</v>
      </c>
      <c r="C91" s="144" t="s">
        <v>19</v>
      </c>
      <c r="D91" s="162" t="s">
        <v>20</v>
      </c>
      <c r="E91" s="143">
        <v>3</v>
      </c>
      <c r="G91" s="176">
        <f>+G555</f>
        <v>4</v>
      </c>
      <c r="H91" s="176">
        <f>+H555</f>
        <v>413497</v>
      </c>
      <c r="I91" s="176"/>
      <c r="J91" s="176">
        <f>+J555</f>
        <v>4</v>
      </c>
      <c r="K91" s="176">
        <f>+K555</f>
        <v>419517</v>
      </c>
    </row>
    <row r="92" spans="1:11" ht="12">
      <c r="A92" s="143">
        <v>4</v>
      </c>
      <c r="C92" s="144" t="s">
        <v>21</v>
      </c>
      <c r="D92" s="162" t="s">
        <v>22</v>
      </c>
      <c r="E92" s="143">
        <v>4</v>
      </c>
      <c r="G92" s="176">
        <f>+G592</f>
        <v>502</v>
      </c>
      <c r="H92" s="176">
        <f>+H592</f>
        <v>70099273</v>
      </c>
      <c r="I92" s="176"/>
      <c r="J92" s="176">
        <f>+J592</f>
        <v>504</v>
      </c>
      <c r="K92" s="176">
        <f>+K592</f>
        <v>70662934</v>
      </c>
    </row>
    <row r="93" spans="1:11" ht="12">
      <c r="A93" s="143">
        <v>5</v>
      </c>
      <c r="C93" s="144" t="s">
        <v>23</v>
      </c>
      <c r="D93" s="162" t="s">
        <v>24</v>
      </c>
      <c r="E93" s="143">
        <v>5</v>
      </c>
      <c r="G93" s="176">
        <f>+G629</f>
        <v>229</v>
      </c>
      <c r="H93" s="176">
        <f>+H629</f>
        <v>22669812</v>
      </c>
      <c r="I93" s="176"/>
      <c r="J93" s="176">
        <f>+J629</f>
        <v>233</v>
      </c>
      <c r="K93" s="176">
        <f>+K629</f>
        <v>23085921</v>
      </c>
    </row>
    <row r="94" spans="1:11" ht="12">
      <c r="A94" s="143">
        <v>6</v>
      </c>
      <c r="C94" s="144" t="s">
        <v>25</v>
      </c>
      <c r="D94" s="162" t="s">
        <v>26</v>
      </c>
      <c r="E94" s="143">
        <v>6</v>
      </c>
      <c r="G94" s="176">
        <f>+G666</f>
        <v>209</v>
      </c>
      <c r="H94" s="176">
        <f>+H666</f>
        <v>35866122</v>
      </c>
      <c r="I94" s="176"/>
      <c r="J94" s="176">
        <f>+J666</f>
        <v>212</v>
      </c>
      <c r="K94" s="176">
        <f>+K666</f>
        <v>34842010</v>
      </c>
    </row>
    <row r="95" spans="1:11" ht="12">
      <c r="A95" s="143">
        <v>7</v>
      </c>
      <c r="C95" s="144" t="s">
        <v>27</v>
      </c>
      <c r="D95" s="162" t="s">
        <v>28</v>
      </c>
      <c r="E95" s="143">
        <v>7</v>
      </c>
      <c r="G95" s="176">
        <f>+G703</f>
        <v>427</v>
      </c>
      <c r="H95" s="176">
        <f>+H703</f>
        <v>55604531</v>
      </c>
      <c r="I95" s="176"/>
      <c r="J95" s="176">
        <f>+J703</f>
        <v>434</v>
      </c>
      <c r="K95" s="176">
        <f>+K703</f>
        <v>58084528</v>
      </c>
    </row>
    <row r="96" spans="1:11" ht="12">
      <c r="A96" s="143">
        <v>8</v>
      </c>
      <c r="C96" s="144" t="s">
        <v>29</v>
      </c>
      <c r="D96" s="162" t="s">
        <v>30</v>
      </c>
      <c r="E96" s="143">
        <v>8</v>
      </c>
      <c r="G96" s="176">
        <f>+G740</f>
        <v>0</v>
      </c>
      <c r="H96" s="176">
        <f>+H740</f>
        <v>41743961</v>
      </c>
      <c r="I96" s="176"/>
      <c r="J96" s="176">
        <f>+J740</f>
        <v>0</v>
      </c>
      <c r="K96" s="176">
        <f>+K740</f>
        <v>50974297</v>
      </c>
    </row>
    <row r="97" spans="1:11" ht="12">
      <c r="A97" s="143">
        <v>9</v>
      </c>
      <c r="C97" s="144" t="s">
        <v>31</v>
      </c>
      <c r="D97" s="162" t="s">
        <v>32</v>
      </c>
      <c r="E97" s="143">
        <v>9</v>
      </c>
      <c r="G97" s="176">
        <f>+G778</f>
        <v>0</v>
      </c>
      <c r="H97" s="176">
        <f>+H778</f>
        <v>0</v>
      </c>
      <c r="I97" s="176" t="s">
        <v>39</v>
      </c>
      <c r="J97" s="176">
        <f>+J778</f>
        <v>0</v>
      </c>
      <c r="K97" s="176">
        <f>+K778</f>
        <v>0</v>
      </c>
    </row>
    <row r="98" spans="1:11" ht="12">
      <c r="A98" s="143">
        <v>10</v>
      </c>
      <c r="C98" s="144" t="s">
        <v>33</v>
      </c>
      <c r="D98" s="162" t="s">
        <v>34</v>
      </c>
      <c r="E98" s="143">
        <v>10</v>
      </c>
      <c r="G98" s="176">
        <f>+G814</f>
        <v>0</v>
      </c>
      <c r="H98" s="176">
        <f>+H814</f>
        <v>70791837</v>
      </c>
      <c r="I98" s="176"/>
      <c r="J98" s="176">
        <f>+J814</f>
        <v>0</v>
      </c>
      <c r="K98" s="176">
        <f>+K814</f>
        <v>71417546</v>
      </c>
    </row>
    <row r="99" spans="1:11" ht="12">
      <c r="A99" s="143"/>
      <c r="C99" s="144"/>
      <c r="D99" s="162"/>
      <c r="E99" s="143"/>
      <c r="F99" s="154" t="s">
        <v>6</v>
      </c>
      <c r="G99" s="155" t="s">
        <v>6</v>
      </c>
      <c r="H99" s="166"/>
      <c r="I99" s="167"/>
      <c r="J99" s="155"/>
      <c r="K99" s="166"/>
    </row>
    <row r="100" spans="1:11" ht="12">
      <c r="A100" s="134">
        <v>11</v>
      </c>
      <c r="C100" s="144" t="s">
        <v>68</v>
      </c>
      <c r="E100" s="134">
        <v>11</v>
      </c>
      <c r="G100" s="176">
        <f>SUM(G89:G98)</f>
        <v>3829</v>
      </c>
      <c r="H100" s="170">
        <f>SUM(H89:H98)</f>
        <v>579075042</v>
      </c>
      <c r="I100" s="164"/>
      <c r="J100" s="170">
        <f>SUM(J89:J98)</f>
        <v>3894</v>
      </c>
      <c r="K100" s="170">
        <f>SUM(K89:K98)</f>
        <v>600012356</v>
      </c>
    </row>
    <row r="101" spans="1:11" ht="12">
      <c r="A101" s="143"/>
      <c r="E101" s="143"/>
      <c r="F101" s="154" t="s">
        <v>6</v>
      </c>
      <c r="G101" s="155" t="s">
        <v>6</v>
      </c>
      <c r="H101" s="156"/>
      <c r="I101" s="167"/>
      <c r="J101" s="155"/>
      <c r="K101" s="156"/>
    </row>
    <row r="102" spans="1:11" ht="12">
      <c r="A102" s="143"/>
      <c r="E102" s="143"/>
      <c r="F102" s="154"/>
      <c r="G102" s="149"/>
      <c r="H102" s="156"/>
      <c r="I102" s="167"/>
      <c r="J102" s="149"/>
      <c r="K102" s="156"/>
    </row>
    <row r="103" spans="1:11" ht="12">
      <c r="A103" s="134">
        <v>12</v>
      </c>
      <c r="C103" s="144" t="s">
        <v>36</v>
      </c>
      <c r="E103" s="134">
        <v>12</v>
      </c>
      <c r="G103" s="168"/>
      <c r="H103" s="168"/>
      <c r="I103" s="164"/>
      <c r="J103" s="169"/>
      <c r="K103" s="168"/>
    </row>
    <row r="104" spans="1:11" ht="12">
      <c r="A104" s="143">
        <v>13</v>
      </c>
      <c r="C104" s="144" t="s">
        <v>37</v>
      </c>
      <c r="D104" s="162" t="s">
        <v>38</v>
      </c>
      <c r="E104" s="143">
        <v>13</v>
      </c>
      <c r="G104" s="169"/>
      <c r="H104" s="170"/>
      <c r="I104" s="164"/>
      <c r="J104" s="169"/>
      <c r="K104" s="170"/>
    </row>
    <row r="105" spans="1:11" ht="12">
      <c r="A105" s="143">
        <v>14</v>
      </c>
      <c r="C105" s="144" t="s">
        <v>40</v>
      </c>
      <c r="D105" s="162" t="s">
        <v>69</v>
      </c>
      <c r="E105" s="143">
        <v>14</v>
      </c>
      <c r="G105" s="169"/>
      <c r="H105" s="170">
        <f>H144</f>
        <v>29083458</v>
      </c>
      <c r="I105" s="164"/>
      <c r="J105" s="169"/>
      <c r="K105" s="170">
        <f>K144</f>
        <v>26091278</v>
      </c>
    </row>
    <row r="106" spans="1:11" ht="12">
      <c r="A106" s="143">
        <v>15</v>
      </c>
      <c r="C106" s="144" t="s">
        <v>42</v>
      </c>
      <c r="D106" s="162"/>
      <c r="E106" s="143">
        <v>15</v>
      </c>
      <c r="G106" s="169"/>
      <c r="H106" s="170">
        <v>26859678</v>
      </c>
      <c r="I106" s="176"/>
      <c r="J106" s="169"/>
      <c r="K106" s="170">
        <v>27368288</v>
      </c>
    </row>
    <row r="107" spans="1:12" ht="12">
      <c r="A107" s="143">
        <v>16</v>
      </c>
      <c r="C107" s="144" t="s">
        <v>43</v>
      </c>
      <c r="D107" s="162"/>
      <c r="E107" s="143">
        <v>16</v>
      </c>
      <c r="G107" s="169"/>
      <c r="H107" s="170">
        <f>+H307-H106</f>
        <v>139458006</v>
      </c>
      <c r="I107" s="176"/>
      <c r="J107" s="169"/>
      <c r="K107" s="170">
        <v>142162811</v>
      </c>
      <c r="L107" s="257"/>
    </row>
    <row r="108" spans="1:244" ht="12">
      <c r="A108" s="162">
        <v>17</v>
      </c>
      <c r="B108" s="162"/>
      <c r="C108" s="171" t="s">
        <v>70</v>
      </c>
      <c r="D108" s="162" t="s">
        <v>71</v>
      </c>
      <c r="E108" s="162">
        <v>17</v>
      </c>
      <c r="F108" s="162"/>
      <c r="G108" s="169"/>
      <c r="H108" s="170">
        <f>SUM(H106:H107)</f>
        <v>166317684</v>
      </c>
      <c r="I108" s="177"/>
      <c r="J108" s="169"/>
      <c r="K108" s="170">
        <f>SUM(K106:K107)</f>
        <v>169531099</v>
      </c>
      <c r="O108" s="171"/>
      <c r="P108" s="162"/>
      <c r="Q108" s="171"/>
      <c r="R108" s="162"/>
      <c r="S108" s="171"/>
      <c r="T108" s="162"/>
      <c r="U108" s="171"/>
      <c r="V108" s="162"/>
      <c r="W108" s="171"/>
      <c r="X108" s="162"/>
      <c r="Y108" s="171"/>
      <c r="Z108" s="162"/>
      <c r="AA108" s="171"/>
      <c r="AB108" s="162"/>
      <c r="AC108" s="171"/>
      <c r="AD108" s="162"/>
      <c r="AE108" s="171"/>
      <c r="AF108" s="162"/>
      <c r="AG108" s="171"/>
      <c r="AH108" s="162"/>
      <c r="AI108" s="171"/>
      <c r="AJ108" s="162"/>
      <c r="AK108" s="171"/>
      <c r="AL108" s="162"/>
      <c r="AM108" s="171"/>
      <c r="AN108" s="162"/>
      <c r="AO108" s="171"/>
      <c r="AP108" s="162"/>
      <c r="AQ108" s="171"/>
      <c r="AR108" s="162"/>
      <c r="AS108" s="171"/>
      <c r="AT108" s="162"/>
      <c r="AU108" s="171"/>
      <c r="AV108" s="162"/>
      <c r="AW108" s="171"/>
      <c r="AX108" s="162"/>
      <c r="AY108" s="171"/>
      <c r="AZ108" s="162"/>
      <c r="BA108" s="171"/>
      <c r="BB108" s="162"/>
      <c r="BC108" s="171"/>
      <c r="BD108" s="162"/>
      <c r="BE108" s="171"/>
      <c r="BF108" s="162"/>
      <c r="BG108" s="171"/>
      <c r="BH108" s="162"/>
      <c r="BI108" s="171"/>
      <c r="BJ108" s="162"/>
      <c r="BK108" s="171"/>
      <c r="BL108" s="162"/>
      <c r="BM108" s="171"/>
      <c r="BN108" s="162"/>
      <c r="BO108" s="171"/>
      <c r="BP108" s="162"/>
      <c r="BQ108" s="171"/>
      <c r="BR108" s="162"/>
      <c r="BS108" s="171"/>
      <c r="BT108" s="162"/>
      <c r="BU108" s="171"/>
      <c r="BV108" s="162"/>
      <c r="BW108" s="171"/>
      <c r="BX108" s="162"/>
      <c r="BY108" s="171"/>
      <c r="BZ108" s="162"/>
      <c r="CA108" s="171"/>
      <c r="CB108" s="162"/>
      <c r="CC108" s="171"/>
      <c r="CD108" s="162"/>
      <c r="CE108" s="171"/>
      <c r="CF108" s="162"/>
      <c r="CG108" s="171"/>
      <c r="CH108" s="162"/>
      <c r="CI108" s="171"/>
      <c r="CJ108" s="162"/>
      <c r="CK108" s="171"/>
      <c r="CL108" s="162"/>
      <c r="CM108" s="171"/>
      <c r="CN108" s="162"/>
      <c r="CO108" s="171"/>
      <c r="CP108" s="162"/>
      <c r="CQ108" s="171"/>
      <c r="CR108" s="162"/>
      <c r="CS108" s="171"/>
      <c r="CT108" s="162"/>
      <c r="CU108" s="171"/>
      <c r="CV108" s="162"/>
      <c r="CW108" s="171"/>
      <c r="CX108" s="162"/>
      <c r="CY108" s="171"/>
      <c r="CZ108" s="162"/>
      <c r="DA108" s="171"/>
      <c r="DB108" s="162"/>
      <c r="DC108" s="171"/>
      <c r="DD108" s="162"/>
      <c r="DE108" s="171"/>
      <c r="DF108" s="162"/>
      <c r="DG108" s="171"/>
      <c r="DH108" s="162"/>
      <c r="DI108" s="171"/>
      <c r="DJ108" s="162"/>
      <c r="DK108" s="171"/>
      <c r="DL108" s="162"/>
      <c r="DM108" s="171"/>
      <c r="DN108" s="162"/>
      <c r="DO108" s="171"/>
      <c r="DP108" s="162"/>
      <c r="DQ108" s="171"/>
      <c r="DR108" s="162"/>
      <c r="DS108" s="171"/>
      <c r="DT108" s="162"/>
      <c r="DU108" s="171"/>
      <c r="DV108" s="162"/>
      <c r="DW108" s="171"/>
      <c r="DX108" s="162"/>
      <c r="DY108" s="171"/>
      <c r="DZ108" s="162"/>
      <c r="EA108" s="171"/>
      <c r="EB108" s="162"/>
      <c r="EC108" s="171"/>
      <c r="ED108" s="162"/>
      <c r="EE108" s="171"/>
      <c r="EF108" s="162"/>
      <c r="EG108" s="171"/>
      <c r="EH108" s="162"/>
      <c r="EI108" s="171"/>
      <c r="EJ108" s="162"/>
      <c r="EK108" s="171"/>
      <c r="EL108" s="162"/>
      <c r="EM108" s="171"/>
      <c r="EN108" s="162"/>
      <c r="EO108" s="171"/>
      <c r="EP108" s="162"/>
      <c r="EQ108" s="171"/>
      <c r="ER108" s="162"/>
      <c r="ES108" s="171"/>
      <c r="ET108" s="162"/>
      <c r="EU108" s="171"/>
      <c r="EV108" s="162"/>
      <c r="EW108" s="171"/>
      <c r="EX108" s="162"/>
      <c r="EY108" s="171"/>
      <c r="EZ108" s="162"/>
      <c r="FA108" s="171"/>
      <c r="FB108" s="162"/>
      <c r="FC108" s="171"/>
      <c r="FD108" s="162"/>
      <c r="FE108" s="171"/>
      <c r="FF108" s="162"/>
      <c r="FG108" s="171"/>
      <c r="FH108" s="162"/>
      <c r="FI108" s="171"/>
      <c r="FJ108" s="162"/>
      <c r="FK108" s="171"/>
      <c r="FL108" s="162"/>
      <c r="FM108" s="171"/>
      <c r="FN108" s="162"/>
      <c r="FO108" s="171"/>
      <c r="FP108" s="162"/>
      <c r="FQ108" s="171"/>
      <c r="FR108" s="162"/>
      <c r="FS108" s="171"/>
      <c r="FT108" s="162"/>
      <c r="FU108" s="171"/>
      <c r="FV108" s="162"/>
      <c r="FW108" s="171"/>
      <c r="FX108" s="162"/>
      <c r="FY108" s="171"/>
      <c r="FZ108" s="162"/>
      <c r="GA108" s="171"/>
      <c r="GB108" s="162"/>
      <c r="GC108" s="171"/>
      <c r="GD108" s="162"/>
      <c r="GE108" s="171"/>
      <c r="GF108" s="162"/>
      <c r="GG108" s="171"/>
      <c r="GH108" s="162"/>
      <c r="GI108" s="171"/>
      <c r="GJ108" s="162"/>
      <c r="GK108" s="171"/>
      <c r="GL108" s="162"/>
      <c r="GM108" s="171"/>
      <c r="GN108" s="162"/>
      <c r="GO108" s="171"/>
      <c r="GP108" s="162"/>
      <c r="GQ108" s="171"/>
      <c r="GR108" s="162"/>
      <c r="GS108" s="171"/>
      <c r="GT108" s="162"/>
      <c r="GU108" s="171"/>
      <c r="GV108" s="162"/>
      <c r="GW108" s="171"/>
      <c r="GX108" s="162"/>
      <c r="GY108" s="171"/>
      <c r="GZ108" s="162"/>
      <c r="HA108" s="171"/>
      <c r="HB108" s="162"/>
      <c r="HC108" s="171"/>
      <c r="HD108" s="162"/>
      <c r="HE108" s="171"/>
      <c r="HF108" s="162"/>
      <c r="HG108" s="171"/>
      <c r="HH108" s="162"/>
      <c r="HI108" s="171"/>
      <c r="HJ108" s="162"/>
      <c r="HK108" s="171"/>
      <c r="HL108" s="162"/>
      <c r="HM108" s="171"/>
      <c r="HN108" s="162"/>
      <c r="HO108" s="171"/>
      <c r="HP108" s="162"/>
      <c r="HQ108" s="171"/>
      <c r="HR108" s="162"/>
      <c r="HS108" s="171"/>
      <c r="HT108" s="162"/>
      <c r="HU108" s="171"/>
      <c r="HV108" s="162"/>
      <c r="HW108" s="171"/>
      <c r="HX108" s="162"/>
      <c r="HY108" s="171"/>
      <c r="HZ108" s="162"/>
      <c r="IA108" s="171"/>
      <c r="IB108" s="162"/>
      <c r="IC108" s="171"/>
      <c r="ID108" s="162"/>
      <c r="IE108" s="171"/>
      <c r="IF108" s="162"/>
      <c r="IG108" s="171"/>
      <c r="IH108" s="162"/>
      <c r="II108" s="171"/>
      <c r="IJ108" s="162"/>
    </row>
    <row r="109" spans="1:11" ht="12">
      <c r="A109" s="143">
        <v>18</v>
      </c>
      <c r="C109" s="144" t="s">
        <v>45</v>
      </c>
      <c r="D109" s="162" t="s">
        <v>71</v>
      </c>
      <c r="E109" s="143">
        <v>18</v>
      </c>
      <c r="G109" s="169"/>
      <c r="H109" s="170">
        <f>+H306</f>
        <v>36208300</v>
      </c>
      <c r="I109" s="176"/>
      <c r="J109" s="169"/>
      <c r="K109" s="170">
        <v>36827209</v>
      </c>
    </row>
    <row r="110" spans="1:11" ht="12">
      <c r="A110" s="143">
        <v>19</v>
      </c>
      <c r="C110" s="144" t="s">
        <v>46</v>
      </c>
      <c r="D110" s="162" t="s">
        <v>71</v>
      </c>
      <c r="E110" s="143">
        <v>19</v>
      </c>
      <c r="G110" s="169"/>
      <c r="H110" s="170">
        <f>+H312</f>
        <v>279304543</v>
      </c>
      <c r="I110" s="176"/>
      <c r="J110" s="169"/>
      <c r="K110" s="170">
        <v>292711855</v>
      </c>
    </row>
    <row r="111" spans="1:11" ht="12">
      <c r="A111" s="143">
        <v>20</v>
      </c>
      <c r="C111" s="144" t="s">
        <v>47</v>
      </c>
      <c r="D111" s="162" t="s">
        <v>71</v>
      </c>
      <c r="E111" s="143">
        <v>20</v>
      </c>
      <c r="G111" s="169"/>
      <c r="H111" s="170">
        <f>H108+H109+H110</f>
        <v>481830527</v>
      </c>
      <c r="I111" s="177"/>
      <c r="J111" s="169"/>
      <c r="K111" s="170">
        <f>K108+K109+K110</f>
        <v>499070163</v>
      </c>
    </row>
    <row r="112" spans="1:11" ht="12">
      <c r="A112" s="162">
        <v>21</v>
      </c>
      <c r="C112" s="144" t="s">
        <v>72</v>
      </c>
      <c r="D112" s="162" t="s">
        <v>73</v>
      </c>
      <c r="E112" s="143">
        <v>21</v>
      </c>
      <c r="G112" s="169"/>
      <c r="H112" s="170">
        <f>+H351-H332</f>
        <v>0</v>
      </c>
      <c r="I112" s="164"/>
      <c r="J112" s="169"/>
      <c r="K112" s="170">
        <f>+K351-K332</f>
        <v>0</v>
      </c>
    </row>
    <row r="113" spans="1:11" ht="12">
      <c r="A113" s="162">
        <v>22</v>
      </c>
      <c r="C113" s="144" t="s">
        <v>49</v>
      </c>
      <c r="D113" s="162"/>
      <c r="E113" s="143">
        <v>22</v>
      </c>
      <c r="G113" s="169"/>
      <c r="H113" s="170">
        <f>H332</f>
        <v>0</v>
      </c>
      <c r="I113" s="164" t="s">
        <v>39</v>
      </c>
      <c r="J113" s="169"/>
      <c r="K113" s="170">
        <f>K332</f>
        <v>0</v>
      </c>
    </row>
    <row r="114" spans="1:11" ht="12">
      <c r="A114" s="143">
        <v>23</v>
      </c>
      <c r="C114" s="172"/>
      <c r="E114" s="143">
        <v>23</v>
      </c>
      <c r="F114" s="154" t="s">
        <v>6</v>
      </c>
      <c r="G114" s="155"/>
      <c r="H114" s="156"/>
      <c r="I114" s="167"/>
      <c r="J114" s="155"/>
      <c r="K114" s="156"/>
    </row>
    <row r="115" spans="1:13" ht="12">
      <c r="A115" s="143">
        <v>24</v>
      </c>
      <c r="C115" s="172"/>
      <c r="D115" s="144"/>
      <c r="E115" s="143">
        <v>24</v>
      </c>
      <c r="H115" s="136">
        <f>H111+H105+H364</f>
        <v>524956240</v>
      </c>
      <c r="M115" s="178" t="s">
        <v>39</v>
      </c>
    </row>
    <row r="116" spans="1:13" ht="12">
      <c r="A116" s="143">
        <v>25</v>
      </c>
      <c r="C116" s="144" t="s">
        <v>50</v>
      </c>
      <c r="D116" s="162" t="s">
        <v>74</v>
      </c>
      <c r="E116" s="143">
        <v>25</v>
      </c>
      <c r="G116" s="169"/>
      <c r="H116" s="170">
        <f>+H397</f>
        <v>68161057</v>
      </c>
      <c r="I116" s="164"/>
      <c r="J116" s="169"/>
      <c r="K116" s="170">
        <f>+K397</f>
        <v>74850915</v>
      </c>
      <c r="M116" s="179"/>
    </row>
    <row r="117" spans="1:13" ht="12">
      <c r="A117" s="134">
        <v>26</v>
      </c>
      <c r="E117" s="134">
        <v>26</v>
      </c>
      <c r="F117" s="154" t="s">
        <v>6</v>
      </c>
      <c r="G117" s="155"/>
      <c r="H117" s="156"/>
      <c r="I117" s="167"/>
      <c r="J117" s="155"/>
      <c r="K117" s="156"/>
      <c r="M117" s="178" t="s">
        <v>39</v>
      </c>
    </row>
    <row r="118" spans="1:13" ht="12.75">
      <c r="A118" s="143">
        <v>27</v>
      </c>
      <c r="C118" s="144" t="s">
        <v>51</v>
      </c>
      <c r="E118" s="143">
        <v>27</v>
      </c>
      <c r="F118" s="152"/>
      <c r="G118" s="169"/>
      <c r="H118" s="170">
        <f>H104+H105+H111+H112+H113+H116-H104</f>
        <v>579075042</v>
      </c>
      <c r="I118" s="168"/>
      <c r="J118" s="180"/>
      <c r="K118" s="170">
        <f>K104+K105+K111+K112+K113+K116-K104</f>
        <v>600012356</v>
      </c>
      <c r="M118" s="181"/>
    </row>
    <row r="119" spans="1:11" ht="12">
      <c r="A119" s="143"/>
      <c r="C119" s="144"/>
      <c r="E119" s="143"/>
      <c r="F119" s="152"/>
      <c r="G119" s="168"/>
      <c r="H119" s="168"/>
      <c r="I119" s="168"/>
      <c r="K119" s="260"/>
    </row>
    <row r="120" spans="3:11" ht="29.25" customHeight="1">
      <c r="C120" s="326" t="s">
        <v>52</v>
      </c>
      <c r="D120" s="326"/>
      <c r="E120" s="326"/>
      <c r="F120" s="326"/>
      <c r="G120" s="326"/>
      <c r="H120" s="326"/>
      <c r="I120" s="326"/>
      <c r="J120" s="326"/>
      <c r="K120" s="182"/>
    </row>
    <row r="121" spans="4:11" ht="12">
      <c r="D121" s="162"/>
      <c r="F121" s="154"/>
      <c r="G121" s="155"/>
      <c r="I121" s="167"/>
      <c r="J121" s="155"/>
      <c r="K121" s="156"/>
    </row>
    <row r="122" spans="3:11" ht="12">
      <c r="C122" s="134" t="s">
        <v>53</v>
      </c>
      <c r="G122" s="134"/>
      <c r="H122" s="134"/>
      <c r="J122" s="134"/>
      <c r="K122" s="134"/>
    </row>
    <row r="123" spans="5:11" ht="12">
      <c r="E123" s="183"/>
      <c r="F123" s="184"/>
      <c r="G123" s="155"/>
      <c r="I123" s="167"/>
      <c r="J123" s="155"/>
      <c r="K123" s="156"/>
    </row>
    <row r="124" ht="12">
      <c r="E124" s="183"/>
    </row>
    <row r="125" ht="12">
      <c r="A125" s="175" t="s">
        <v>54</v>
      </c>
    </row>
    <row r="126" spans="1:11" ht="12">
      <c r="A126" s="151" t="str">
        <f>$A$82</f>
        <v>Institution No.:  </v>
      </c>
      <c r="B126" s="175"/>
      <c r="C126" s="175"/>
      <c r="D126" s="175"/>
      <c r="E126" s="185"/>
      <c r="F126" s="175"/>
      <c r="G126" s="186"/>
      <c r="H126" s="187"/>
      <c r="I126" s="175"/>
      <c r="J126" s="186"/>
      <c r="K126" s="150" t="s">
        <v>55</v>
      </c>
    </row>
    <row r="127" spans="1:11" ht="12">
      <c r="A127" s="328" t="s">
        <v>56</v>
      </c>
      <c r="B127" s="328"/>
      <c r="C127" s="328"/>
      <c r="D127" s="328"/>
      <c r="E127" s="328"/>
      <c r="F127" s="328"/>
      <c r="G127" s="328"/>
      <c r="H127" s="328"/>
      <c r="I127" s="328"/>
      <c r="J127" s="328"/>
      <c r="K127" s="328"/>
    </row>
    <row r="128" spans="1:11" ht="12">
      <c r="A128" s="151" t="str">
        <f>$A$41</f>
        <v>NAME: University of Colorado Boulder</v>
      </c>
      <c r="H128" s="188"/>
      <c r="J128" s="149"/>
      <c r="K128" s="153" t="str">
        <f>$K$3</f>
        <v>Date: October 1, 2012</v>
      </c>
    </row>
    <row r="129" spans="1:11" ht="12">
      <c r="A129" s="154" t="s">
        <v>6</v>
      </c>
      <c r="B129" s="154" t="s">
        <v>6</v>
      </c>
      <c r="C129" s="154" t="s">
        <v>6</v>
      </c>
      <c r="D129" s="154" t="s">
        <v>6</v>
      </c>
      <c r="E129" s="154" t="s">
        <v>6</v>
      </c>
      <c r="F129" s="154" t="s">
        <v>6</v>
      </c>
      <c r="G129" s="155" t="s">
        <v>6</v>
      </c>
      <c r="H129" s="156" t="s">
        <v>6</v>
      </c>
      <c r="I129" s="154" t="s">
        <v>6</v>
      </c>
      <c r="J129" s="155" t="s">
        <v>6</v>
      </c>
      <c r="K129" s="156" t="s">
        <v>6</v>
      </c>
    </row>
    <row r="130" spans="1:11" ht="12">
      <c r="A130" s="157" t="s">
        <v>7</v>
      </c>
      <c r="E130" s="157" t="s">
        <v>7</v>
      </c>
      <c r="F130" s="158"/>
      <c r="G130" s="159"/>
      <c r="H130" s="160" t="s">
        <v>9</v>
      </c>
      <c r="I130" s="158"/>
      <c r="J130" s="159"/>
      <c r="K130" s="160" t="s">
        <v>250</v>
      </c>
    </row>
    <row r="131" spans="1:11" ht="12">
      <c r="A131" s="157" t="s">
        <v>10</v>
      </c>
      <c r="C131" s="161" t="s">
        <v>57</v>
      </c>
      <c r="E131" s="157" t="s">
        <v>10</v>
      </c>
      <c r="F131" s="158"/>
      <c r="G131" s="159"/>
      <c r="H131" s="160" t="s">
        <v>13</v>
      </c>
      <c r="I131" s="158"/>
      <c r="J131" s="159"/>
      <c r="K131" s="160" t="s">
        <v>14</v>
      </c>
    </row>
    <row r="132" spans="1:11" ht="12">
      <c r="A132" s="154" t="s">
        <v>6</v>
      </c>
      <c r="B132" s="154" t="s">
        <v>6</v>
      </c>
      <c r="C132" s="154" t="s">
        <v>6</v>
      </c>
      <c r="D132" s="154" t="s">
        <v>6</v>
      </c>
      <c r="E132" s="154" t="s">
        <v>6</v>
      </c>
      <c r="F132" s="154" t="s">
        <v>6</v>
      </c>
      <c r="G132" s="155" t="s">
        <v>6</v>
      </c>
      <c r="H132" s="156" t="s">
        <v>6</v>
      </c>
      <c r="I132" s="154" t="s">
        <v>6</v>
      </c>
      <c r="J132" s="155" t="s">
        <v>6</v>
      </c>
      <c r="K132" s="156" t="s">
        <v>6</v>
      </c>
    </row>
    <row r="133" spans="1:8" ht="15">
      <c r="A133" s="134">
        <v>1</v>
      </c>
      <c r="C133" s="134" t="s">
        <v>255</v>
      </c>
      <c r="E133" s="134">
        <v>1</v>
      </c>
      <c r="H133" s="189"/>
    </row>
    <row r="134" spans="1:11" ht="33.75" customHeight="1">
      <c r="A134" s="190">
        <v>2</v>
      </c>
      <c r="C134" s="329" t="s">
        <v>75</v>
      </c>
      <c r="D134" s="329"/>
      <c r="E134" s="190">
        <v>2</v>
      </c>
      <c r="G134" s="91"/>
      <c r="H134" s="189"/>
      <c r="I134" s="92"/>
      <c r="J134" s="92"/>
      <c r="K134" s="92">
        <v>0</v>
      </c>
    </row>
    <row r="135" spans="1:11" ht="15.75" customHeight="1">
      <c r="A135" s="134">
        <v>3</v>
      </c>
      <c r="C135" s="134" t="s">
        <v>59</v>
      </c>
      <c r="E135" s="134">
        <v>3</v>
      </c>
      <c r="G135" s="91"/>
      <c r="H135" s="91">
        <v>0</v>
      </c>
      <c r="I135" s="91"/>
      <c r="J135" s="91"/>
      <c r="K135" s="91">
        <v>0</v>
      </c>
    </row>
    <row r="136" spans="1:11" ht="12">
      <c r="A136" s="134">
        <v>4</v>
      </c>
      <c r="C136" s="134" t="s">
        <v>256</v>
      </c>
      <c r="E136" s="134">
        <v>4</v>
      </c>
      <c r="G136" s="91"/>
      <c r="H136" s="91">
        <v>29083458</v>
      </c>
      <c r="I136" s="91"/>
      <c r="J136" s="91"/>
      <c r="K136" s="91">
        <v>26091278</v>
      </c>
    </row>
    <row r="137" spans="1:11" ht="12">
      <c r="A137" s="134">
        <v>5</v>
      </c>
      <c r="C137" s="134" t="s">
        <v>61</v>
      </c>
      <c r="E137" s="134">
        <v>5</v>
      </c>
      <c r="G137" s="91"/>
      <c r="H137" s="91">
        <v>0</v>
      </c>
      <c r="I137" s="91"/>
      <c r="J137" s="91"/>
      <c r="K137" s="91">
        <v>0</v>
      </c>
    </row>
    <row r="138" spans="1:11" ht="47.25" customHeight="1">
      <c r="A138" s="190">
        <v>6</v>
      </c>
      <c r="C138" s="329" t="s">
        <v>62</v>
      </c>
      <c r="D138" s="329"/>
      <c r="E138" s="190">
        <v>6</v>
      </c>
      <c r="G138" s="91"/>
      <c r="H138" s="92">
        <v>0</v>
      </c>
      <c r="I138" s="92"/>
      <c r="J138" s="92"/>
      <c r="K138" s="92">
        <v>0</v>
      </c>
    </row>
    <row r="139" spans="1:11" ht="12">
      <c r="A139" s="134">
        <v>7</v>
      </c>
      <c r="E139" s="134">
        <v>7</v>
      </c>
      <c r="G139" s="91"/>
      <c r="H139" s="91"/>
      <c r="I139" s="91"/>
      <c r="J139" s="91"/>
      <c r="K139" s="91"/>
    </row>
    <row r="140" spans="1:11" ht="12">
      <c r="A140" s="134">
        <v>8</v>
      </c>
      <c r="E140" s="134">
        <v>8</v>
      </c>
      <c r="G140" s="91"/>
      <c r="H140" s="91"/>
      <c r="I140" s="91"/>
      <c r="J140" s="91"/>
      <c r="K140" s="91"/>
    </row>
    <row r="141" spans="1:11" ht="12">
      <c r="A141" s="134">
        <v>9</v>
      </c>
      <c r="E141" s="134">
        <v>9</v>
      </c>
      <c r="G141" s="91"/>
      <c r="H141" s="91"/>
      <c r="I141" s="91"/>
      <c r="J141" s="91"/>
      <c r="K141" s="91"/>
    </row>
    <row r="142" spans="1:11" ht="12">
      <c r="A142" s="134">
        <v>10</v>
      </c>
      <c r="E142" s="134">
        <v>10</v>
      </c>
      <c r="G142" s="91"/>
      <c r="H142" s="91"/>
      <c r="I142" s="91"/>
      <c r="J142" s="91"/>
      <c r="K142" s="91"/>
    </row>
    <row r="143" spans="1:11" ht="12">
      <c r="A143" s="134">
        <v>11</v>
      </c>
      <c r="E143" s="134">
        <v>11</v>
      </c>
      <c r="G143" s="91"/>
      <c r="H143" s="91"/>
      <c r="I143" s="91"/>
      <c r="J143" s="91"/>
      <c r="K143" s="91"/>
    </row>
    <row r="144" spans="1:11" ht="12">
      <c r="A144" s="134">
        <v>12</v>
      </c>
      <c r="C144" s="134" t="s">
        <v>63</v>
      </c>
      <c r="E144" s="134">
        <v>12</v>
      </c>
      <c r="G144" s="91"/>
      <c r="H144" s="91">
        <f>SUM(H134:H143)</f>
        <v>29083458</v>
      </c>
      <c r="I144" s="91"/>
      <c r="J144" s="91"/>
      <c r="K144" s="91">
        <f>SUM(K134:K143)</f>
        <v>26091278</v>
      </c>
    </row>
    <row r="145" ht="12">
      <c r="E145" s="183"/>
    </row>
    <row r="146" ht="12">
      <c r="E146" s="183"/>
    </row>
    <row r="147" ht="12">
      <c r="E147" s="183"/>
    </row>
    <row r="148" ht="12">
      <c r="E148" s="183"/>
    </row>
    <row r="149" ht="12">
      <c r="E149" s="183"/>
    </row>
    <row r="150" ht="12">
      <c r="E150" s="183"/>
    </row>
    <row r="151" ht="12">
      <c r="E151" s="183"/>
    </row>
    <row r="153" spans="4:8" ht="12">
      <c r="D153" s="191"/>
      <c r="F153" s="191"/>
      <c r="G153" s="192"/>
      <c r="H153" s="193"/>
    </row>
    <row r="154" ht="12">
      <c r="E154" s="183"/>
    </row>
    <row r="155" ht="12">
      <c r="E155" s="183"/>
    </row>
    <row r="156" ht="12">
      <c r="E156" s="183"/>
    </row>
    <row r="157" spans="3:5" ht="12">
      <c r="C157" s="134" t="s">
        <v>64</v>
      </c>
      <c r="E157" s="183"/>
    </row>
    <row r="158" ht="12">
      <c r="E158" s="183"/>
    </row>
    <row r="159" spans="2:6" ht="12.75">
      <c r="B159" s="194"/>
      <c r="C159" s="195"/>
      <c r="D159" s="196"/>
      <c r="E159" s="196"/>
      <c r="F159" s="196"/>
    </row>
    <row r="160" spans="2:6" ht="12.75">
      <c r="B160" s="194"/>
      <c r="C160" s="195"/>
      <c r="D160" s="196"/>
      <c r="E160" s="196"/>
      <c r="F160" s="196"/>
    </row>
    <row r="161" ht="12">
      <c r="E161" s="183"/>
    </row>
    <row r="162" ht="12">
      <c r="E162" s="183"/>
    </row>
    <row r="163" ht="12">
      <c r="E163" s="183"/>
    </row>
    <row r="164" ht="12">
      <c r="E164" s="183"/>
    </row>
    <row r="165" ht="12">
      <c r="E165" s="183"/>
    </row>
    <row r="166" ht="12">
      <c r="E166" s="183"/>
    </row>
    <row r="167" ht="12">
      <c r="E167" s="183"/>
    </row>
    <row r="168" ht="12">
      <c r="E168" s="183"/>
    </row>
    <row r="169" ht="12">
      <c r="E169" s="183"/>
    </row>
    <row r="170" ht="12">
      <c r="E170" s="183"/>
    </row>
    <row r="171" ht="12">
      <c r="E171" s="183"/>
    </row>
    <row r="172" ht="12">
      <c r="E172" s="183"/>
    </row>
    <row r="173" spans="1:11" ht="12">
      <c r="A173" s="151" t="str">
        <f>$A$82</f>
        <v>Institution No.:  </v>
      </c>
      <c r="E173" s="183"/>
      <c r="G173" s="149"/>
      <c r="H173" s="188"/>
      <c r="J173" s="149"/>
      <c r="K173" s="150" t="s">
        <v>76</v>
      </c>
    </row>
    <row r="174" spans="1:11" s="175" customFormat="1" ht="12">
      <c r="A174" s="328" t="s">
        <v>77</v>
      </c>
      <c r="B174" s="328"/>
      <c r="C174" s="328"/>
      <c r="D174" s="328"/>
      <c r="E174" s="328"/>
      <c r="F174" s="328"/>
      <c r="G174" s="328"/>
      <c r="H174" s="328"/>
      <c r="I174" s="328"/>
      <c r="J174" s="328"/>
      <c r="K174" s="328"/>
    </row>
    <row r="175" spans="1:11" ht="12">
      <c r="A175" s="151" t="str">
        <f>$A$41</f>
        <v>NAME: University of Colorado Boulder</v>
      </c>
      <c r="H175" s="188"/>
      <c r="J175" s="149"/>
      <c r="K175" s="153" t="str">
        <f>$K$3</f>
        <v>Date: October 1, 2012</v>
      </c>
    </row>
    <row r="176" spans="1:11" ht="12">
      <c r="A176" s="154" t="s">
        <v>6</v>
      </c>
      <c r="B176" s="154" t="s">
        <v>6</v>
      </c>
      <c r="C176" s="154" t="s">
        <v>6</v>
      </c>
      <c r="D176" s="154" t="s">
        <v>6</v>
      </c>
      <c r="E176" s="154" t="s">
        <v>6</v>
      </c>
      <c r="F176" s="154" t="s">
        <v>6</v>
      </c>
      <c r="G176" s="155" t="s">
        <v>6</v>
      </c>
      <c r="H176" s="156" t="s">
        <v>6</v>
      </c>
      <c r="I176" s="154" t="s">
        <v>6</v>
      </c>
      <c r="J176" s="155" t="s">
        <v>6</v>
      </c>
      <c r="K176" s="156" t="s">
        <v>6</v>
      </c>
    </row>
    <row r="177" spans="1:11" ht="12">
      <c r="A177" s="157" t="s">
        <v>7</v>
      </c>
      <c r="E177" s="157" t="s">
        <v>7</v>
      </c>
      <c r="G177" s="159"/>
      <c r="H177" s="160" t="s">
        <v>9</v>
      </c>
      <c r="I177" s="158"/>
      <c r="J177" s="134"/>
      <c r="K177" s="134"/>
    </row>
    <row r="178" spans="1:11" ht="12">
      <c r="A178" s="157" t="s">
        <v>10</v>
      </c>
      <c r="E178" s="157" t="s">
        <v>10</v>
      </c>
      <c r="G178" s="159"/>
      <c r="H178" s="160" t="s">
        <v>13</v>
      </c>
      <c r="I178" s="158"/>
      <c r="J178" s="134"/>
      <c r="K178" s="134"/>
    </row>
    <row r="179" spans="1:11" ht="12">
      <c r="A179" s="154" t="s">
        <v>6</v>
      </c>
      <c r="B179" s="154" t="s">
        <v>6</v>
      </c>
      <c r="C179" s="154" t="s">
        <v>6</v>
      </c>
      <c r="D179" s="154" t="s">
        <v>6</v>
      </c>
      <c r="E179" s="154" t="s">
        <v>6</v>
      </c>
      <c r="F179" s="154" t="s">
        <v>6</v>
      </c>
      <c r="G179" s="155" t="s">
        <v>6</v>
      </c>
      <c r="H179" s="156" t="s">
        <v>6</v>
      </c>
      <c r="I179" s="154" t="s">
        <v>6</v>
      </c>
      <c r="J179" s="134"/>
      <c r="K179" s="134"/>
    </row>
    <row r="180" spans="1:11" ht="12">
      <c r="A180" s="143">
        <v>1</v>
      </c>
      <c r="C180" s="144" t="s">
        <v>78</v>
      </c>
      <c r="E180" s="143">
        <v>1</v>
      </c>
      <c r="G180" s="197"/>
      <c r="H180" s="176"/>
      <c r="J180" s="134"/>
      <c r="K180" s="134"/>
    </row>
    <row r="181" spans="1:11" ht="12">
      <c r="A181" s="162" t="s">
        <v>79</v>
      </c>
      <c r="C181" s="144" t="s">
        <v>80</v>
      </c>
      <c r="E181" s="162" t="s">
        <v>79</v>
      </c>
      <c r="F181" s="198"/>
      <c r="G181" s="199"/>
      <c r="H181" s="199">
        <v>0</v>
      </c>
      <c r="I181" s="93"/>
      <c r="J181" s="134"/>
      <c r="K181" s="134"/>
    </row>
    <row r="182" spans="1:11" ht="12">
      <c r="A182" s="162" t="s">
        <v>81</v>
      </c>
      <c r="C182" s="144" t="s">
        <v>82</v>
      </c>
      <c r="E182" s="162" t="s">
        <v>81</v>
      </c>
      <c r="F182" s="198"/>
      <c r="G182" s="199"/>
      <c r="H182" s="200"/>
      <c r="I182" s="93"/>
      <c r="J182" s="134"/>
      <c r="K182" s="134"/>
    </row>
    <row r="183" spans="1:11" ht="12">
      <c r="A183" s="162" t="s">
        <v>83</v>
      </c>
      <c r="C183" s="144" t="s">
        <v>84</v>
      </c>
      <c r="E183" s="162" t="s">
        <v>83</v>
      </c>
      <c r="F183" s="198"/>
      <c r="G183" s="199"/>
      <c r="H183" s="199">
        <v>15224</v>
      </c>
      <c r="I183" s="93"/>
      <c r="J183" s="134"/>
      <c r="K183" s="134"/>
    </row>
    <row r="184" spans="1:11" ht="12">
      <c r="A184" s="143">
        <v>3</v>
      </c>
      <c r="C184" s="144" t="s">
        <v>85</v>
      </c>
      <c r="E184" s="143">
        <v>3</v>
      </c>
      <c r="F184" s="198"/>
      <c r="G184" s="199"/>
      <c r="H184" s="199">
        <v>1994</v>
      </c>
      <c r="I184" s="93"/>
      <c r="J184" s="134"/>
      <c r="K184" s="134"/>
    </row>
    <row r="185" spans="1:11" ht="12">
      <c r="A185" s="143">
        <v>4</v>
      </c>
      <c r="C185" s="144" t="s">
        <v>86</v>
      </c>
      <c r="E185" s="143">
        <v>4</v>
      </c>
      <c r="F185" s="198"/>
      <c r="G185" s="199"/>
      <c r="H185" s="199">
        <f>SUM(H183:H184)</f>
        <v>17218</v>
      </c>
      <c r="I185" s="93"/>
      <c r="J185" s="134"/>
      <c r="K185" s="134"/>
    </row>
    <row r="186" spans="1:11" ht="12">
      <c r="A186" s="143">
        <v>5</v>
      </c>
      <c r="E186" s="143">
        <v>5</v>
      </c>
      <c r="F186" s="198"/>
      <c r="G186" s="199"/>
      <c r="H186" s="199"/>
      <c r="I186" s="93"/>
      <c r="J186" s="134"/>
      <c r="K186" s="134"/>
    </row>
    <row r="187" spans="1:11" ht="12">
      <c r="A187" s="143">
        <v>6</v>
      </c>
      <c r="C187" s="144" t="s">
        <v>87</v>
      </c>
      <c r="E187" s="143">
        <v>6</v>
      </c>
      <c r="F187" s="198"/>
      <c r="G187" s="199"/>
      <c r="H187" s="199">
        <v>8469</v>
      </c>
      <c r="I187" s="93"/>
      <c r="J187" s="134"/>
      <c r="K187" s="134"/>
    </row>
    <row r="188" spans="1:11" ht="12">
      <c r="A188" s="143">
        <v>7</v>
      </c>
      <c r="C188" s="144" t="s">
        <v>88</v>
      </c>
      <c r="E188" s="143">
        <v>7</v>
      </c>
      <c r="F188" s="198"/>
      <c r="G188" s="199"/>
      <c r="H188" s="199">
        <v>917</v>
      </c>
      <c r="I188" s="93"/>
      <c r="J188" s="134"/>
      <c r="K188" s="134"/>
    </row>
    <row r="189" spans="1:11" ht="12">
      <c r="A189" s="143">
        <v>8</v>
      </c>
      <c r="C189" s="144" t="s">
        <v>89</v>
      </c>
      <c r="E189" s="143">
        <v>8</v>
      </c>
      <c r="F189" s="198"/>
      <c r="G189" s="199"/>
      <c r="H189" s="199">
        <f>SUM(H187:H188)</f>
        <v>9386</v>
      </c>
      <c r="I189" s="93"/>
      <c r="J189" s="134"/>
      <c r="K189" s="134"/>
    </row>
    <row r="190" spans="1:11" ht="12">
      <c r="A190" s="143">
        <v>9</v>
      </c>
      <c r="E190" s="143">
        <v>9</v>
      </c>
      <c r="F190" s="198"/>
      <c r="G190" s="199"/>
      <c r="H190" s="199"/>
      <c r="I190" s="93"/>
      <c r="J190" s="134"/>
      <c r="K190" s="134"/>
    </row>
    <row r="191" spans="1:11" ht="12">
      <c r="A191" s="143">
        <v>10</v>
      </c>
      <c r="C191" s="144" t="s">
        <v>90</v>
      </c>
      <c r="E191" s="143">
        <v>10</v>
      </c>
      <c r="F191" s="198"/>
      <c r="G191" s="199"/>
      <c r="H191" s="199">
        <f>H183+H187</f>
        <v>23693</v>
      </c>
      <c r="I191" s="93"/>
      <c r="J191" s="134"/>
      <c r="K191" s="134"/>
    </row>
    <row r="192" spans="1:11" ht="12">
      <c r="A192" s="143">
        <v>11</v>
      </c>
      <c r="C192" s="144" t="s">
        <v>91</v>
      </c>
      <c r="E192" s="143">
        <v>11</v>
      </c>
      <c r="F192" s="198"/>
      <c r="G192" s="199"/>
      <c r="H192" s="199">
        <f>H184+H188</f>
        <v>2911</v>
      </c>
      <c r="I192" s="93"/>
      <c r="J192" s="175"/>
      <c r="K192" s="175"/>
    </row>
    <row r="193" spans="1:11" ht="12">
      <c r="A193" s="143">
        <v>12</v>
      </c>
      <c r="C193" s="144" t="s">
        <v>92</v>
      </c>
      <c r="E193" s="143">
        <v>12</v>
      </c>
      <c r="F193" s="198"/>
      <c r="G193" s="199"/>
      <c r="H193" s="199">
        <f>H191+H192</f>
        <v>26604</v>
      </c>
      <c r="I193" s="93"/>
      <c r="J193" s="134"/>
      <c r="K193" s="134"/>
    </row>
    <row r="194" spans="1:11" ht="12">
      <c r="A194" s="143">
        <v>13</v>
      </c>
      <c r="E194" s="143">
        <v>13</v>
      </c>
      <c r="G194" s="199"/>
      <c r="H194" s="201"/>
      <c r="I194" s="97"/>
      <c r="J194" s="202"/>
      <c r="K194" s="134"/>
    </row>
    <row r="195" spans="1:11" ht="12">
      <c r="A195" s="143">
        <v>15</v>
      </c>
      <c r="C195" s="144" t="s">
        <v>93</v>
      </c>
      <c r="E195" s="143">
        <v>15</v>
      </c>
      <c r="G195" s="199"/>
      <c r="H195" s="203"/>
      <c r="I195" s="97"/>
      <c r="J195" s="204"/>
      <c r="K195" s="134"/>
    </row>
    <row r="196" spans="1:11" ht="12">
      <c r="A196" s="143">
        <v>16</v>
      </c>
      <c r="C196" s="144" t="s">
        <v>94</v>
      </c>
      <c r="E196" s="143">
        <v>16</v>
      </c>
      <c r="G196" s="199"/>
      <c r="H196" s="205">
        <f>(H100-H390+H364)/H193</f>
        <v>19527.258344609832</v>
      </c>
      <c r="I196" s="99"/>
      <c r="J196" s="200"/>
      <c r="K196" s="134"/>
    </row>
    <row r="197" spans="1:11" ht="12">
      <c r="A197" s="143">
        <v>17</v>
      </c>
      <c r="C197" s="144" t="s">
        <v>95</v>
      </c>
      <c r="E197" s="143">
        <v>17</v>
      </c>
      <c r="G197" s="199"/>
      <c r="H197" s="201">
        <v>1860</v>
      </c>
      <c r="I197" s="97"/>
      <c r="J197" s="204"/>
      <c r="K197" s="134"/>
    </row>
    <row r="198" spans="1:11" ht="12">
      <c r="A198" s="143">
        <v>18</v>
      </c>
      <c r="E198" s="143">
        <v>18</v>
      </c>
      <c r="G198" s="199"/>
      <c r="H198" s="201"/>
      <c r="I198" s="97"/>
      <c r="J198" s="204"/>
      <c r="K198" s="134"/>
    </row>
    <row r="199" spans="1:11" ht="12">
      <c r="A199" s="134">
        <v>19</v>
      </c>
      <c r="C199" s="144" t="s">
        <v>96</v>
      </c>
      <c r="E199" s="134">
        <v>19</v>
      </c>
      <c r="G199" s="199"/>
      <c r="H199" s="201"/>
      <c r="I199" s="97"/>
      <c r="J199" s="134"/>
      <c r="K199" s="134"/>
    </row>
    <row r="200" spans="1:11" ht="12">
      <c r="A200" s="143">
        <v>20</v>
      </c>
      <c r="C200" s="144" t="s">
        <v>97</v>
      </c>
      <c r="E200" s="143">
        <v>20</v>
      </c>
      <c r="F200" s="145"/>
      <c r="G200" s="206"/>
      <c r="H200" s="206">
        <f>G458+G497</f>
        <v>2104</v>
      </c>
      <c r="I200" s="100"/>
      <c r="J200" s="134"/>
      <c r="K200" s="134"/>
    </row>
    <row r="201" spans="1:11" ht="12">
      <c r="A201" s="143">
        <v>21</v>
      </c>
      <c r="C201" s="144" t="s">
        <v>98</v>
      </c>
      <c r="E201" s="143">
        <v>21</v>
      </c>
      <c r="F201" s="145"/>
      <c r="G201" s="206"/>
      <c r="H201" s="206">
        <f>G454+G493</f>
        <v>1366</v>
      </c>
      <c r="I201" s="100"/>
      <c r="J201" s="134"/>
      <c r="K201" s="134"/>
    </row>
    <row r="202" spans="1:11" ht="12">
      <c r="A202" s="143">
        <v>22</v>
      </c>
      <c r="C202" s="144" t="s">
        <v>99</v>
      </c>
      <c r="E202" s="143">
        <v>22</v>
      </c>
      <c r="F202" s="145"/>
      <c r="G202" s="206"/>
      <c r="H202" s="206">
        <f>G456+G495</f>
        <v>738</v>
      </c>
      <c r="I202" s="100"/>
      <c r="J202" s="134"/>
      <c r="K202" s="134"/>
    </row>
    <row r="203" spans="1:11" ht="12">
      <c r="A203" s="143">
        <v>23</v>
      </c>
      <c r="E203" s="143">
        <v>23</v>
      </c>
      <c r="F203" s="145"/>
      <c r="G203" s="206"/>
      <c r="H203" s="206"/>
      <c r="I203" s="100"/>
      <c r="J203" s="134"/>
      <c r="K203" s="134"/>
    </row>
    <row r="204" spans="1:11" ht="12">
      <c r="A204" s="143">
        <v>24</v>
      </c>
      <c r="C204" s="144" t="s">
        <v>100</v>
      </c>
      <c r="E204" s="143">
        <v>24</v>
      </c>
      <c r="F204" s="145"/>
      <c r="G204" s="206"/>
      <c r="H204" s="206"/>
      <c r="I204" s="100"/>
      <c r="K204" s="134"/>
    </row>
    <row r="205" spans="1:11" ht="12">
      <c r="A205" s="143">
        <v>25</v>
      </c>
      <c r="C205" s="144" t="s">
        <v>101</v>
      </c>
      <c r="E205" s="143">
        <v>25</v>
      </c>
      <c r="G205" s="199"/>
      <c r="H205" s="201"/>
      <c r="I205" s="97"/>
      <c r="K205" s="134"/>
    </row>
    <row r="206" spans="1:11" ht="12">
      <c r="A206" s="143">
        <v>26</v>
      </c>
      <c r="C206" s="144" t="s">
        <v>102</v>
      </c>
      <c r="E206" s="143">
        <v>26</v>
      </c>
      <c r="G206" s="199"/>
      <c r="H206" s="201">
        <f>IF(H201=0,0,(H454+H455+H493+H494)/H201)</f>
        <v>129201.47584187408</v>
      </c>
      <c r="I206" s="97"/>
      <c r="J206" s="134"/>
      <c r="K206" s="134"/>
    </row>
    <row r="207" spans="1:11" ht="12">
      <c r="A207" s="143">
        <v>27</v>
      </c>
      <c r="C207" s="144" t="s">
        <v>103</v>
      </c>
      <c r="E207" s="143">
        <v>27</v>
      </c>
      <c r="G207" s="199"/>
      <c r="H207" s="201">
        <f>IF(H202=0,0,(H456+H457+H495+H496)/H202)</f>
        <v>68837.15040650406</v>
      </c>
      <c r="I207" s="97"/>
      <c r="J207" s="134"/>
      <c r="K207" s="134"/>
    </row>
    <row r="208" spans="1:11" ht="12">
      <c r="A208" s="143">
        <v>28</v>
      </c>
      <c r="E208" s="143">
        <v>28</v>
      </c>
      <c r="G208" s="199"/>
      <c r="H208" s="201"/>
      <c r="I208" s="97"/>
      <c r="J208" s="134"/>
      <c r="K208" s="134"/>
    </row>
    <row r="209" spans="1:11" ht="12">
      <c r="A209" s="143">
        <v>29</v>
      </c>
      <c r="C209" s="144" t="s">
        <v>104</v>
      </c>
      <c r="E209" s="143">
        <v>29</v>
      </c>
      <c r="F209" s="207"/>
      <c r="G209" s="199"/>
      <c r="H209" s="199">
        <f>G100</f>
        <v>3829</v>
      </c>
      <c r="I209" s="93"/>
      <c r="J209" s="134"/>
      <c r="K209" s="134"/>
    </row>
    <row r="210" spans="1:11" ht="12">
      <c r="A210" s="144"/>
      <c r="H210" s="188"/>
      <c r="J210" s="134"/>
      <c r="K210" s="134"/>
    </row>
    <row r="211" spans="1:11" ht="12">
      <c r="A211" s="144"/>
      <c r="H211" s="188"/>
      <c r="K211" s="188"/>
    </row>
    <row r="212" spans="1:11" ht="30" customHeight="1">
      <c r="A212" s="144"/>
      <c r="C212" s="331" t="s">
        <v>105</v>
      </c>
      <c r="D212" s="331"/>
      <c r="E212" s="331"/>
      <c r="F212" s="331"/>
      <c r="G212" s="331"/>
      <c r="H212" s="331"/>
      <c r="I212" s="331"/>
      <c r="K212" s="188"/>
    </row>
    <row r="213" spans="1:11" ht="12">
      <c r="A213" s="144"/>
      <c r="H213" s="188"/>
      <c r="K213" s="188"/>
    </row>
    <row r="214" spans="1:11" ht="12">
      <c r="A214" s="144"/>
      <c r="H214" s="188"/>
      <c r="K214" s="188"/>
    </row>
    <row r="215" spans="1:11" ht="12">
      <c r="A215" s="144"/>
      <c r="H215" s="188"/>
      <c r="K215" s="188"/>
    </row>
    <row r="216" spans="1:11" ht="12">
      <c r="A216" s="144"/>
      <c r="C216" s="175"/>
      <c r="D216" s="175"/>
      <c r="E216" s="175"/>
      <c r="F216" s="175"/>
      <c r="G216" s="208"/>
      <c r="H216" s="187"/>
      <c r="K216" s="188"/>
    </row>
    <row r="217" spans="1:11" ht="12">
      <c r="A217" s="144"/>
      <c r="H217" s="188"/>
      <c r="K217" s="188"/>
    </row>
    <row r="218" spans="1:11" ht="12">
      <c r="A218" s="144"/>
      <c r="H218" s="188"/>
      <c r="K218" s="188"/>
    </row>
    <row r="219" spans="1:11" ht="12">
      <c r="A219" s="144"/>
      <c r="H219" s="188"/>
      <c r="K219" s="188"/>
    </row>
    <row r="220" spans="1:11" ht="12">
      <c r="A220" s="144"/>
      <c r="H220" s="188"/>
      <c r="K220" s="188"/>
    </row>
    <row r="221" spans="1:11" ht="12">
      <c r="A221" s="144"/>
      <c r="H221" s="188"/>
      <c r="K221" s="188"/>
    </row>
    <row r="222" spans="1:11" ht="12">
      <c r="A222" s="144"/>
      <c r="H222" s="188"/>
      <c r="K222" s="188"/>
    </row>
    <row r="223" spans="5:11" ht="12">
      <c r="E223" s="183"/>
      <c r="G223" s="149"/>
      <c r="H223" s="188"/>
      <c r="I223" s="152"/>
      <c r="K223" s="188"/>
    </row>
    <row r="224" spans="1:11" ht="12">
      <c r="A224" s="144"/>
      <c r="H224" s="188"/>
      <c r="K224" s="188"/>
    </row>
    <row r="225" spans="1:11" ht="12">
      <c r="A225" s="151" t="str">
        <f>$A$82</f>
        <v>Institution No.:  </v>
      </c>
      <c r="C225" s="209"/>
      <c r="G225" s="134"/>
      <c r="H225" s="134"/>
      <c r="I225" s="171" t="s">
        <v>106</v>
      </c>
      <c r="J225" s="134"/>
      <c r="K225" s="134"/>
    </row>
    <row r="226" spans="1:11" ht="12">
      <c r="A226" s="210"/>
      <c r="B226" s="332" t="s">
        <v>107</v>
      </c>
      <c r="C226" s="332"/>
      <c r="D226" s="332"/>
      <c r="E226" s="332"/>
      <c r="F226" s="332"/>
      <c r="G226" s="332"/>
      <c r="H226" s="332"/>
      <c r="I226" s="332"/>
      <c r="J226" s="332"/>
      <c r="K226" s="332"/>
    </row>
    <row r="227" spans="1:11" ht="12">
      <c r="A227" s="151" t="str">
        <f>$A$41</f>
        <v>NAME: University of Colorado Boulder</v>
      </c>
      <c r="G227" s="134"/>
      <c r="H227" s="134"/>
      <c r="I227" s="153" t="str">
        <f>$K$3</f>
        <v>Date: October 1, 2012</v>
      </c>
      <c r="J227" s="134"/>
      <c r="K227" s="134"/>
    </row>
    <row r="228" spans="1:11" ht="12">
      <c r="A228" s="154"/>
      <c r="C228" s="154" t="s">
        <v>6</v>
      </c>
      <c r="D228" s="154" t="s">
        <v>6</v>
      </c>
      <c r="E228" s="154" t="s">
        <v>6</v>
      </c>
      <c r="F228" s="154" t="s">
        <v>6</v>
      </c>
      <c r="G228" s="154" t="s">
        <v>6</v>
      </c>
      <c r="H228" s="154" t="s">
        <v>6</v>
      </c>
      <c r="I228" s="154" t="s">
        <v>6</v>
      </c>
      <c r="J228" s="154" t="s">
        <v>6</v>
      </c>
      <c r="K228" s="134"/>
    </row>
    <row r="229" spans="1:11" ht="12">
      <c r="A229" s="157"/>
      <c r="D229" s="161" t="s">
        <v>9</v>
      </c>
      <c r="G229" s="134"/>
      <c r="H229" s="134"/>
      <c r="J229" s="134"/>
      <c r="K229" s="134"/>
    </row>
    <row r="230" spans="1:11" ht="12">
      <c r="A230" s="157"/>
      <c r="D230" s="161" t="s">
        <v>13</v>
      </c>
      <c r="G230" s="134"/>
      <c r="H230" s="134"/>
      <c r="J230" s="134"/>
      <c r="K230" s="134"/>
    </row>
    <row r="231" spans="1:11" ht="12">
      <c r="A231" s="154"/>
      <c r="D231" s="161" t="s">
        <v>109</v>
      </c>
      <c r="E231" s="161" t="s">
        <v>109</v>
      </c>
      <c r="F231" s="161" t="s">
        <v>110</v>
      </c>
      <c r="G231" s="161"/>
      <c r="H231" s="134"/>
      <c r="J231" s="134"/>
      <c r="K231" s="134"/>
    </row>
    <row r="232" spans="1:11" ht="12">
      <c r="A232" s="144"/>
      <c r="C232" s="161" t="s">
        <v>111</v>
      </c>
      <c r="D232" s="161" t="s">
        <v>112</v>
      </c>
      <c r="E232" s="161" t="s">
        <v>113</v>
      </c>
      <c r="F232" s="161" t="s">
        <v>114</v>
      </c>
      <c r="G232" s="161"/>
      <c r="H232" s="134"/>
      <c r="J232" s="134"/>
      <c r="K232" s="134"/>
    </row>
    <row r="233" spans="1:11" ht="12">
      <c r="A233" s="144"/>
      <c r="C233" s="154" t="s">
        <v>6</v>
      </c>
      <c r="D233" s="154" t="s">
        <v>6</v>
      </c>
      <c r="E233" s="154" t="s">
        <v>6</v>
      </c>
      <c r="F233" s="154" t="s">
        <v>6</v>
      </c>
      <c r="G233" s="154" t="s">
        <v>6</v>
      </c>
      <c r="H233" s="134"/>
      <c r="J233" s="134"/>
      <c r="K233" s="134"/>
    </row>
    <row r="234" spans="1:11" ht="12">
      <c r="A234" s="144"/>
      <c r="G234" s="134"/>
      <c r="H234" s="134"/>
      <c r="J234" s="134"/>
      <c r="K234" s="134"/>
    </row>
    <row r="235" spans="1:11" ht="12">
      <c r="A235" s="144"/>
      <c r="C235" s="144" t="s">
        <v>115</v>
      </c>
      <c r="D235" s="102">
        <v>0</v>
      </c>
      <c r="E235" s="102">
        <v>0</v>
      </c>
      <c r="F235" s="94">
        <v>0</v>
      </c>
      <c r="G235" s="134"/>
      <c r="H235" s="134"/>
      <c r="J235" s="134"/>
      <c r="K235" s="134"/>
    </row>
    <row r="236" spans="1:11" ht="12">
      <c r="A236" s="144"/>
      <c r="D236" s="102"/>
      <c r="E236" s="102"/>
      <c r="F236" s="102"/>
      <c r="G236" s="134"/>
      <c r="H236" s="134"/>
      <c r="J236" s="134"/>
      <c r="K236" s="134"/>
    </row>
    <row r="237" spans="1:11" ht="12">
      <c r="A237" s="144"/>
      <c r="C237" s="144" t="s">
        <v>116</v>
      </c>
      <c r="D237" s="199">
        <v>13667</v>
      </c>
      <c r="E237" s="199">
        <v>364.5</v>
      </c>
      <c r="F237" s="94">
        <f>D237/E237</f>
        <v>37.49519890260631</v>
      </c>
      <c r="G237" s="143"/>
      <c r="H237" s="134"/>
      <c r="J237" s="134"/>
      <c r="K237" s="134"/>
    </row>
    <row r="238" spans="1:11" ht="12">
      <c r="A238" s="144"/>
      <c r="D238" s="201"/>
      <c r="E238" s="201"/>
      <c r="F238" s="96"/>
      <c r="G238" s="134"/>
      <c r="H238" s="134"/>
      <c r="J238" s="134"/>
      <c r="K238" s="134"/>
    </row>
    <row r="239" spans="1:11" ht="12">
      <c r="A239" s="144"/>
      <c r="C239" s="144" t="s">
        <v>117</v>
      </c>
      <c r="D239" s="199">
        <v>10030</v>
      </c>
      <c r="E239" s="199">
        <v>500</v>
      </c>
      <c r="F239" s="94">
        <f>D239/E239</f>
        <v>20.06</v>
      </c>
      <c r="G239" s="143"/>
      <c r="H239" s="134"/>
      <c r="J239" s="134"/>
      <c r="K239" s="134"/>
    </row>
    <row r="240" spans="1:11" ht="12">
      <c r="A240" s="144"/>
      <c r="D240" s="201"/>
      <c r="E240" s="201"/>
      <c r="F240" s="96"/>
      <c r="G240" s="134"/>
      <c r="H240" s="134"/>
      <c r="J240" s="134"/>
      <c r="K240" s="134"/>
    </row>
    <row r="241" spans="1:11" ht="12">
      <c r="A241" s="144"/>
      <c r="C241" s="144" t="s">
        <v>118</v>
      </c>
      <c r="D241" s="199">
        <f>SUM(D235:D239)</f>
        <v>23697</v>
      </c>
      <c r="E241" s="199">
        <f>SUM(E235:E239)</f>
        <v>864.5</v>
      </c>
      <c r="F241" s="94">
        <f>D241/E241</f>
        <v>27.41122035858878</v>
      </c>
      <c r="G241" s="168"/>
      <c r="H241" s="211"/>
      <c r="J241" s="134"/>
      <c r="K241" s="134"/>
    </row>
    <row r="242" spans="1:11" ht="12">
      <c r="A242" s="144"/>
      <c r="D242" s="201"/>
      <c r="E242" s="201"/>
      <c r="F242" s="212"/>
      <c r="G242" s="134"/>
      <c r="H242" s="134"/>
      <c r="J242" s="134"/>
      <c r="K242" s="134"/>
    </row>
    <row r="243" spans="1:11" ht="12">
      <c r="A243" s="144"/>
      <c r="D243" s="201"/>
      <c r="E243" s="201"/>
      <c r="F243" s="212"/>
      <c r="G243" s="134"/>
      <c r="H243" s="134"/>
      <c r="J243" s="134"/>
      <c r="K243" s="134"/>
    </row>
    <row r="244" spans="1:11" ht="12">
      <c r="A244" s="144"/>
      <c r="C244" s="144" t="s">
        <v>119</v>
      </c>
      <c r="D244" s="201">
        <v>1746</v>
      </c>
      <c r="E244" s="201">
        <v>264</v>
      </c>
      <c r="F244" s="94">
        <f>D244/E244</f>
        <v>6.613636363636363</v>
      </c>
      <c r="G244" s="143"/>
      <c r="H244" s="134"/>
      <c r="J244" s="134"/>
      <c r="K244" s="134"/>
    </row>
    <row r="245" spans="1:11" ht="12">
      <c r="A245" s="144"/>
      <c r="D245" s="201"/>
      <c r="E245" s="201"/>
      <c r="F245" s="94"/>
      <c r="G245" s="134"/>
      <c r="H245" s="134"/>
      <c r="J245" s="134"/>
      <c r="K245" s="134"/>
    </row>
    <row r="246" spans="1:11" ht="12">
      <c r="A246" s="144"/>
      <c r="B246" s="144" t="s">
        <v>39</v>
      </c>
      <c r="C246" s="144" t="s">
        <v>120</v>
      </c>
      <c r="D246" s="201">
        <v>1161</v>
      </c>
      <c r="E246" s="201">
        <v>356.6</v>
      </c>
      <c r="F246" s="94">
        <f>D246/E246</f>
        <v>3.255748738081884</v>
      </c>
      <c r="G246" s="143"/>
      <c r="H246" s="134"/>
      <c r="J246" s="134"/>
      <c r="K246" s="134"/>
    </row>
    <row r="247" spans="1:11" ht="12">
      <c r="A247" s="144"/>
      <c r="D247" s="201"/>
      <c r="E247" s="201"/>
      <c r="F247" s="94"/>
      <c r="G247" s="134"/>
      <c r="H247" s="134"/>
      <c r="J247" s="134"/>
      <c r="K247" s="134"/>
    </row>
    <row r="248" spans="1:11" ht="12">
      <c r="A248" s="144"/>
      <c r="C248" s="144" t="s">
        <v>121</v>
      </c>
      <c r="D248" s="201">
        <f>SUM(D244:D246)</f>
        <v>2907</v>
      </c>
      <c r="E248" s="201">
        <f>SUM(E244:E246)</f>
        <v>620.6</v>
      </c>
      <c r="F248" s="94">
        <f>D248/E248</f>
        <v>4.684176603287141</v>
      </c>
      <c r="G248" s="143"/>
      <c r="H248" s="134"/>
      <c r="J248" s="134"/>
      <c r="K248" s="134"/>
    </row>
    <row r="249" spans="1:11" ht="12">
      <c r="A249" s="144"/>
      <c r="D249" s="201"/>
      <c r="E249" s="201"/>
      <c r="F249" s="94"/>
      <c r="G249" s="134"/>
      <c r="H249" s="134"/>
      <c r="J249" s="134"/>
      <c r="K249" s="134"/>
    </row>
    <row r="250" spans="1:11" ht="12">
      <c r="A250" s="144"/>
      <c r="C250" s="144" t="s">
        <v>122</v>
      </c>
      <c r="D250" s="199">
        <f>SUM(D241,D248)</f>
        <v>26604</v>
      </c>
      <c r="E250" s="199">
        <f>SUM(E241,E248)</f>
        <v>1485.1</v>
      </c>
      <c r="F250" s="94">
        <f>D250/E250</f>
        <v>17.91394518887617</v>
      </c>
      <c r="G250" s="143"/>
      <c r="H250" s="134"/>
      <c r="J250" s="134"/>
      <c r="K250" s="134"/>
    </row>
    <row r="251" spans="1:11" ht="12">
      <c r="A251" s="144"/>
      <c r="G251" s="134"/>
      <c r="H251" s="134"/>
      <c r="J251" s="134"/>
      <c r="K251" s="134"/>
    </row>
    <row r="252" spans="1:11" ht="12">
      <c r="A252" s="144"/>
      <c r="D252" s="213"/>
      <c r="G252" s="134"/>
      <c r="H252" s="134"/>
      <c r="J252" s="134"/>
      <c r="K252" s="134"/>
    </row>
    <row r="253" spans="1:11" ht="12">
      <c r="A253" s="144"/>
      <c r="D253" s="211"/>
      <c r="G253" s="134"/>
      <c r="H253" s="134"/>
      <c r="J253" s="134"/>
      <c r="K253" s="134"/>
    </row>
    <row r="254" spans="1:11" ht="12">
      <c r="A254" s="144"/>
      <c r="G254" s="134"/>
      <c r="H254" s="134"/>
      <c r="J254" s="134"/>
      <c r="K254" s="134"/>
    </row>
    <row r="255" spans="1:11" ht="12">
      <c r="A255" s="144"/>
      <c r="C255" s="144" t="s">
        <v>123</v>
      </c>
      <c r="G255" s="134"/>
      <c r="H255" s="134"/>
      <c r="J255" s="134"/>
      <c r="K255" s="134"/>
    </row>
    <row r="256" spans="1:11" ht="12">
      <c r="A256" s="144"/>
      <c r="C256" s="144" t="s">
        <v>124</v>
      </c>
      <c r="G256" s="134"/>
      <c r="H256" s="134"/>
      <c r="J256" s="134"/>
      <c r="K256" s="134"/>
    </row>
    <row r="257" spans="1:11" ht="12">
      <c r="A257" s="144"/>
      <c r="H257" s="188"/>
      <c r="K257" s="188"/>
    </row>
    <row r="258" spans="1:11" ht="12">
      <c r="A258" s="144"/>
      <c r="H258" s="188"/>
      <c r="K258" s="188"/>
    </row>
    <row r="259" spans="1:11" ht="12">
      <c r="A259" s="144"/>
      <c r="H259" s="188"/>
      <c r="K259" s="188"/>
    </row>
    <row r="260" spans="1:11" ht="12">
      <c r="A260" s="144"/>
      <c r="H260" s="188"/>
      <c r="K260" s="188"/>
    </row>
    <row r="261" spans="1:11" ht="12">
      <c r="A261" s="144"/>
      <c r="H261" s="188"/>
      <c r="K261" s="188"/>
    </row>
    <row r="262" spans="1:11" ht="12">
      <c r="A262" s="144"/>
      <c r="H262" s="188"/>
      <c r="K262" s="188"/>
    </row>
    <row r="263" spans="1:11" ht="12">
      <c r="A263" s="144"/>
      <c r="H263" s="188"/>
      <c r="K263" s="188"/>
    </row>
    <row r="264" spans="1:11" ht="12">
      <c r="A264" s="144"/>
      <c r="H264" s="188"/>
      <c r="K264" s="188"/>
    </row>
    <row r="265" spans="1:11" ht="12">
      <c r="A265" s="144"/>
      <c r="H265" s="188"/>
      <c r="K265" s="188"/>
    </row>
    <row r="266" spans="1:11" ht="12">
      <c r="A266" s="144"/>
      <c r="H266" s="188"/>
      <c r="K266" s="188"/>
    </row>
    <row r="267" spans="1:11" ht="12">
      <c r="A267" s="144"/>
      <c r="H267" s="188"/>
      <c r="K267" s="188"/>
    </row>
    <row r="268" spans="1:11" ht="12">
      <c r="A268" s="144"/>
      <c r="H268" s="188"/>
      <c r="K268" s="188"/>
    </row>
    <row r="269" spans="1:11" ht="12">
      <c r="A269" s="144"/>
      <c r="H269" s="188"/>
      <c r="K269" s="188"/>
    </row>
    <row r="270" spans="1:11" ht="12">
      <c r="A270" s="144"/>
      <c r="H270" s="188"/>
      <c r="K270" s="188"/>
    </row>
    <row r="271" spans="1:11" ht="12">
      <c r="A271" s="144"/>
      <c r="H271" s="188"/>
      <c r="K271" s="188"/>
    </row>
    <row r="272" spans="1:11" ht="12">
      <c r="A272" s="144"/>
      <c r="H272" s="188"/>
      <c r="K272" s="188"/>
    </row>
    <row r="273" spans="1:11" ht="12">
      <c r="A273" s="144"/>
      <c r="H273" s="188"/>
      <c r="K273" s="188"/>
    </row>
    <row r="274" spans="1:11" s="175" customFormat="1" ht="12">
      <c r="A274" s="151" t="str">
        <f>$A$82</f>
        <v>Institution No.:  </v>
      </c>
      <c r="E274" s="185"/>
      <c r="G274" s="186"/>
      <c r="H274" s="187"/>
      <c r="J274" s="186"/>
      <c r="K274" s="150" t="s">
        <v>125</v>
      </c>
    </row>
    <row r="275" spans="5:11" s="175" customFormat="1" ht="12">
      <c r="E275" s="185" t="s">
        <v>126</v>
      </c>
      <c r="G275" s="186"/>
      <c r="H275" s="187"/>
      <c r="J275" s="186"/>
      <c r="K275" s="187"/>
    </row>
    <row r="276" spans="1:11" ht="12">
      <c r="A276" s="151" t="str">
        <f>$A$41</f>
        <v>NAME: University of Colorado Boulder</v>
      </c>
      <c r="F276" s="172"/>
      <c r="G276" s="214"/>
      <c r="H276" s="215"/>
      <c r="J276" s="149"/>
      <c r="K276" s="153" t="str">
        <f>$K$3</f>
        <v>Date: October 1, 2012</v>
      </c>
    </row>
    <row r="277" spans="1:11" ht="12">
      <c r="A277" s="154" t="s">
        <v>6</v>
      </c>
      <c r="B277" s="154" t="s">
        <v>6</v>
      </c>
      <c r="C277" s="154" t="s">
        <v>6</v>
      </c>
      <c r="D277" s="154" t="s">
        <v>6</v>
      </c>
      <c r="E277" s="154" t="s">
        <v>6</v>
      </c>
      <c r="F277" s="154" t="s">
        <v>6</v>
      </c>
      <c r="G277" s="155" t="s">
        <v>6</v>
      </c>
      <c r="H277" s="156" t="s">
        <v>6</v>
      </c>
      <c r="I277" s="154" t="s">
        <v>6</v>
      </c>
      <c r="J277" s="155" t="s">
        <v>6</v>
      </c>
      <c r="K277" s="156" t="s">
        <v>6</v>
      </c>
    </row>
    <row r="278" spans="1:11" ht="12">
      <c r="A278" s="157" t="s">
        <v>7</v>
      </c>
      <c r="E278" s="157" t="s">
        <v>7</v>
      </c>
      <c r="F278" s="158"/>
      <c r="G278" s="159"/>
      <c r="H278" s="160" t="s">
        <v>9</v>
      </c>
      <c r="I278" s="158"/>
      <c r="J278" s="134"/>
      <c r="K278" s="134"/>
    </row>
    <row r="279" spans="1:11" ht="33.75" customHeight="1">
      <c r="A279" s="157" t="s">
        <v>10</v>
      </c>
      <c r="C279" s="161" t="s">
        <v>57</v>
      </c>
      <c r="D279" s="216" t="s">
        <v>127</v>
      </c>
      <c r="E279" s="157" t="s">
        <v>10</v>
      </c>
      <c r="F279" s="158"/>
      <c r="G279" s="159" t="s">
        <v>12</v>
      </c>
      <c r="H279" s="160" t="s">
        <v>13</v>
      </c>
      <c r="I279" s="158"/>
      <c r="J279" s="134"/>
      <c r="K279" s="134"/>
    </row>
    <row r="280" spans="1:11" ht="12">
      <c r="A280" s="154" t="s">
        <v>6</v>
      </c>
      <c r="B280" s="154" t="s">
        <v>6</v>
      </c>
      <c r="C280" s="154" t="s">
        <v>6</v>
      </c>
      <c r="D280" s="154" t="s">
        <v>6</v>
      </c>
      <c r="E280" s="154" t="s">
        <v>6</v>
      </c>
      <c r="F280" s="154" t="s">
        <v>6</v>
      </c>
      <c r="G280" s="155" t="s">
        <v>6</v>
      </c>
      <c r="H280" s="156" t="s">
        <v>6</v>
      </c>
      <c r="I280" s="154" t="s">
        <v>6</v>
      </c>
      <c r="J280" s="134"/>
      <c r="K280" s="134"/>
    </row>
    <row r="281" spans="1:11" ht="12">
      <c r="A281" s="143">
        <v>1</v>
      </c>
      <c r="C281" s="144" t="s">
        <v>128</v>
      </c>
      <c r="E281" s="143">
        <v>1</v>
      </c>
      <c r="G281" s="149"/>
      <c r="H281" s="188"/>
      <c r="J281" s="134"/>
      <c r="K281" s="134"/>
    </row>
    <row r="282" spans="1:11" ht="12">
      <c r="A282" s="143">
        <f>(A281+1)</f>
        <v>2</v>
      </c>
      <c r="C282" s="144" t="s">
        <v>129</v>
      </c>
      <c r="D282" s="144" t="s">
        <v>130</v>
      </c>
      <c r="E282" s="143">
        <f>(E281+1)</f>
        <v>2</v>
      </c>
      <c r="F282" s="145"/>
      <c r="G282" s="206">
        <v>72</v>
      </c>
      <c r="H282" s="206">
        <v>1289401</v>
      </c>
      <c r="I282" s="100"/>
      <c r="J282" s="134"/>
      <c r="K282" s="134"/>
    </row>
    <row r="283" spans="1:11" ht="12">
      <c r="A283" s="143">
        <f>(A282+1)</f>
        <v>3</v>
      </c>
      <c r="D283" s="144" t="s">
        <v>131</v>
      </c>
      <c r="E283" s="143">
        <f>(E282+1)</f>
        <v>3</v>
      </c>
      <c r="F283" s="145"/>
      <c r="G283" s="206">
        <v>877</v>
      </c>
      <c r="H283" s="206">
        <v>10203944</v>
      </c>
      <c r="I283" s="100"/>
      <c r="J283" s="134"/>
      <c r="K283" s="134"/>
    </row>
    <row r="284" spans="1:11" ht="12">
      <c r="A284" s="143">
        <v>4</v>
      </c>
      <c r="C284" s="144" t="s">
        <v>132</v>
      </c>
      <c r="D284" s="144" t="s">
        <v>133</v>
      </c>
      <c r="E284" s="143">
        <v>4</v>
      </c>
      <c r="F284" s="145"/>
      <c r="G284" s="206">
        <v>25</v>
      </c>
      <c r="H284" s="206">
        <v>669969</v>
      </c>
      <c r="I284" s="100"/>
      <c r="J284" s="134"/>
      <c r="K284" s="134"/>
    </row>
    <row r="285" spans="1:11" ht="12">
      <c r="A285" s="143">
        <f>(A284+1)</f>
        <v>5</v>
      </c>
      <c r="D285" s="144" t="s">
        <v>134</v>
      </c>
      <c r="E285" s="143">
        <f>(E284+1)</f>
        <v>5</v>
      </c>
      <c r="F285" s="145"/>
      <c r="G285" s="206">
        <v>429</v>
      </c>
      <c r="H285" s="206">
        <v>12369459</v>
      </c>
      <c r="I285" s="100"/>
      <c r="J285" s="134"/>
      <c r="K285" s="134"/>
    </row>
    <row r="286" spans="1:11" ht="12">
      <c r="A286" s="143">
        <f>(A285+1)</f>
        <v>6</v>
      </c>
      <c r="C286" s="144" t="s">
        <v>135</v>
      </c>
      <c r="E286" s="143">
        <f>(E285+1)</f>
        <v>6</v>
      </c>
      <c r="G286" s="201">
        <f>SUM(G282:G285)</f>
        <v>1403</v>
      </c>
      <c r="H286" s="201">
        <f>SUM(H282:H285)</f>
        <v>24532773</v>
      </c>
      <c r="I286" s="97"/>
      <c r="J286" s="134"/>
      <c r="K286" s="134"/>
    </row>
    <row r="287" spans="1:11" ht="12">
      <c r="A287" s="143">
        <f>(A286+1)</f>
        <v>7</v>
      </c>
      <c r="C287" s="144" t="s">
        <v>136</v>
      </c>
      <c r="E287" s="143">
        <f>(E286+1)</f>
        <v>7</v>
      </c>
      <c r="G287" s="199"/>
      <c r="H287" s="199"/>
      <c r="I287" s="97"/>
      <c r="J287" s="134"/>
      <c r="K287" s="213"/>
    </row>
    <row r="288" spans="1:11" ht="12">
      <c r="A288" s="143">
        <f>(A287+1)</f>
        <v>8</v>
      </c>
      <c r="C288" s="144" t="s">
        <v>129</v>
      </c>
      <c r="D288" s="144" t="s">
        <v>130</v>
      </c>
      <c r="E288" s="143">
        <f>(E287+1)</f>
        <v>8</v>
      </c>
      <c r="F288" s="145"/>
      <c r="G288" s="206">
        <v>987</v>
      </c>
      <c r="H288" s="206">
        <v>17911579</v>
      </c>
      <c r="I288" s="100"/>
      <c r="J288" s="204"/>
      <c r="K288" s="134"/>
    </row>
    <row r="289" spans="1:11" ht="12">
      <c r="A289" s="143">
        <v>9</v>
      </c>
      <c r="D289" s="144" t="s">
        <v>131</v>
      </c>
      <c r="E289" s="143">
        <v>9</v>
      </c>
      <c r="F289" s="145"/>
      <c r="G289" s="206">
        <v>7450</v>
      </c>
      <c r="H289" s="206">
        <v>81056588</v>
      </c>
      <c r="I289" s="100"/>
      <c r="J289" s="134"/>
      <c r="K289" s="134"/>
    </row>
    <row r="290" spans="1:11" ht="12">
      <c r="A290" s="143">
        <v>10</v>
      </c>
      <c r="C290" s="144" t="s">
        <v>132</v>
      </c>
      <c r="D290" s="144" t="s">
        <v>133</v>
      </c>
      <c r="E290" s="143">
        <v>10</v>
      </c>
      <c r="F290" s="145"/>
      <c r="G290" s="206">
        <v>466</v>
      </c>
      <c r="H290" s="206">
        <v>17146001</v>
      </c>
      <c r="I290" s="100"/>
      <c r="J290" s="134"/>
      <c r="K290" s="134"/>
    </row>
    <row r="291" spans="1:11" ht="12">
      <c r="A291" s="143">
        <f>(A290+1)</f>
        <v>11</v>
      </c>
      <c r="D291" s="144" t="s">
        <v>134</v>
      </c>
      <c r="E291" s="143">
        <f>(E290+1)</f>
        <v>11</v>
      </c>
      <c r="F291" s="145"/>
      <c r="G291" s="206">
        <v>4188</v>
      </c>
      <c r="H291" s="206">
        <v>121653272</v>
      </c>
      <c r="I291" s="100"/>
      <c r="J291" s="134"/>
      <c r="K291" s="134"/>
    </row>
    <row r="292" spans="1:11" ht="12">
      <c r="A292" s="143">
        <f>(A291+1)</f>
        <v>12</v>
      </c>
      <c r="C292" s="144" t="s">
        <v>137</v>
      </c>
      <c r="E292" s="143">
        <f>(E291+1)</f>
        <v>12</v>
      </c>
      <c r="G292" s="201">
        <f>SUM(G288:G291)</f>
        <v>13091</v>
      </c>
      <c r="H292" s="201">
        <f>SUM(H288:H291)</f>
        <v>237767440</v>
      </c>
      <c r="I292" s="97"/>
      <c r="J292" s="134"/>
      <c r="K292" s="134"/>
    </row>
    <row r="293" spans="1:11" ht="12">
      <c r="A293" s="143">
        <f>(A292+1)</f>
        <v>13</v>
      </c>
      <c r="C293" s="144" t="s">
        <v>138</v>
      </c>
      <c r="E293" s="143">
        <f>(E292+1)</f>
        <v>13</v>
      </c>
      <c r="G293" s="199"/>
      <c r="H293" s="199"/>
      <c r="I293" s="97"/>
      <c r="J293" s="206"/>
      <c r="K293" s="134"/>
    </row>
    <row r="294" spans="1:11" ht="12">
      <c r="A294" s="143">
        <f>(A293+1)</f>
        <v>14</v>
      </c>
      <c r="C294" s="144" t="s">
        <v>129</v>
      </c>
      <c r="D294" s="144" t="s">
        <v>130</v>
      </c>
      <c r="E294" s="143">
        <f>(E293+1)</f>
        <v>14</v>
      </c>
      <c r="F294" s="145"/>
      <c r="G294" s="206"/>
      <c r="H294" s="206">
        <v>0</v>
      </c>
      <c r="I294" s="100"/>
      <c r="J294" s="206"/>
      <c r="K294" s="134"/>
    </row>
    <row r="295" spans="1:11" ht="12">
      <c r="A295" s="143">
        <v>15</v>
      </c>
      <c r="C295" s="144"/>
      <c r="D295" s="144" t="s">
        <v>131</v>
      </c>
      <c r="E295" s="143">
        <v>15</v>
      </c>
      <c r="F295" s="145"/>
      <c r="G295" s="206"/>
      <c r="H295" s="206">
        <v>0</v>
      </c>
      <c r="I295" s="100"/>
      <c r="J295" s="206"/>
      <c r="K295" s="134"/>
    </row>
    <row r="296" spans="1:11" ht="12">
      <c r="A296" s="143">
        <v>16</v>
      </c>
      <c r="C296" s="144" t="s">
        <v>132</v>
      </c>
      <c r="D296" s="144" t="s">
        <v>133</v>
      </c>
      <c r="E296" s="143">
        <v>16</v>
      </c>
      <c r="F296" s="145"/>
      <c r="G296" s="206"/>
      <c r="H296" s="206">
        <v>0</v>
      </c>
      <c r="I296" s="100"/>
      <c r="J296" s="206"/>
      <c r="K296" s="134"/>
    </row>
    <row r="297" spans="1:11" ht="12">
      <c r="A297" s="143">
        <v>17</v>
      </c>
      <c r="C297" s="144"/>
      <c r="D297" s="144" t="s">
        <v>134</v>
      </c>
      <c r="E297" s="143">
        <v>17</v>
      </c>
      <c r="G297" s="201"/>
      <c r="H297" s="201">
        <v>0</v>
      </c>
      <c r="I297" s="97"/>
      <c r="J297" s="134"/>
      <c r="K297" s="134"/>
    </row>
    <row r="298" spans="1:11" ht="12">
      <c r="A298" s="143">
        <v>18</v>
      </c>
      <c r="C298" s="144" t="s">
        <v>139</v>
      </c>
      <c r="D298" s="144"/>
      <c r="E298" s="143">
        <v>18</v>
      </c>
      <c r="G298" s="201">
        <f>SUM(G294:G297)</f>
        <v>0</v>
      </c>
      <c r="H298" s="201">
        <f>SUM(H294:H297)</f>
        <v>0</v>
      </c>
      <c r="I298" s="97"/>
      <c r="J298" s="134"/>
      <c r="K298" s="134"/>
    </row>
    <row r="299" spans="1:11" ht="12">
      <c r="A299" s="143">
        <v>19</v>
      </c>
      <c r="C299" s="144" t="s">
        <v>140</v>
      </c>
      <c r="D299" s="144"/>
      <c r="E299" s="143">
        <v>19</v>
      </c>
      <c r="G299" s="201"/>
      <c r="H299" s="201"/>
      <c r="I299" s="97"/>
      <c r="J299" s="134"/>
      <c r="K299" s="134"/>
    </row>
    <row r="300" spans="1:11" ht="12">
      <c r="A300" s="143">
        <v>20</v>
      </c>
      <c r="C300" s="144" t="s">
        <v>129</v>
      </c>
      <c r="D300" s="144" t="s">
        <v>130</v>
      </c>
      <c r="E300" s="143">
        <v>20</v>
      </c>
      <c r="F300" s="217"/>
      <c r="G300" s="206">
        <v>935</v>
      </c>
      <c r="H300" s="206">
        <v>17007320</v>
      </c>
      <c r="I300" s="100"/>
      <c r="J300" s="134"/>
      <c r="K300" s="134"/>
    </row>
    <row r="301" spans="1:11" ht="12">
      <c r="A301" s="143">
        <v>21</v>
      </c>
      <c r="C301" s="144"/>
      <c r="D301" s="144" t="s">
        <v>131</v>
      </c>
      <c r="E301" s="143">
        <v>21</v>
      </c>
      <c r="F301" s="217"/>
      <c r="G301" s="206">
        <v>6897</v>
      </c>
      <c r="H301" s="206">
        <v>75057152</v>
      </c>
      <c r="I301" s="100"/>
      <c r="J301" s="134"/>
      <c r="K301" s="134"/>
    </row>
    <row r="302" spans="1:11" ht="12">
      <c r="A302" s="143">
        <v>22</v>
      </c>
      <c r="C302" s="144" t="s">
        <v>132</v>
      </c>
      <c r="D302" s="144" t="s">
        <v>133</v>
      </c>
      <c r="E302" s="143">
        <v>22</v>
      </c>
      <c r="F302" s="217"/>
      <c r="G302" s="206">
        <v>426</v>
      </c>
      <c r="H302" s="206">
        <v>16051042</v>
      </c>
      <c r="I302" s="100"/>
      <c r="J302" s="134"/>
      <c r="K302" s="134"/>
    </row>
    <row r="303" spans="1:11" ht="12">
      <c r="A303" s="143">
        <v>23</v>
      </c>
      <c r="D303" s="144" t="s">
        <v>134</v>
      </c>
      <c r="E303" s="143">
        <v>23</v>
      </c>
      <c r="F303" s="217"/>
      <c r="G303" s="206">
        <v>3852</v>
      </c>
      <c r="H303" s="206">
        <v>111414800</v>
      </c>
      <c r="I303" s="100"/>
      <c r="J303" s="134"/>
      <c r="K303" s="134"/>
    </row>
    <row r="304" spans="1:11" ht="12">
      <c r="A304" s="143">
        <v>24</v>
      </c>
      <c r="C304" s="144" t="s">
        <v>141</v>
      </c>
      <c r="E304" s="143">
        <v>24</v>
      </c>
      <c r="F304" s="218"/>
      <c r="G304" s="199">
        <f>SUM(G300:G303)</f>
        <v>12110</v>
      </c>
      <c r="H304" s="199">
        <f>SUM(H300:H303)</f>
        <v>219530314</v>
      </c>
      <c r="I304" s="93"/>
      <c r="J304" s="134"/>
      <c r="K304" s="134"/>
    </row>
    <row r="305" spans="1:11" ht="12">
      <c r="A305" s="143">
        <v>25</v>
      </c>
      <c r="C305" s="144" t="s">
        <v>142</v>
      </c>
      <c r="E305" s="143">
        <v>25</v>
      </c>
      <c r="G305" s="201"/>
      <c r="H305" s="201"/>
      <c r="I305" s="97"/>
      <c r="J305" s="134"/>
      <c r="K305" s="134"/>
    </row>
    <row r="306" spans="1:11" ht="12">
      <c r="A306" s="143">
        <v>26</v>
      </c>
      <c r="C306" s="144" t="s">
        <v>129</v>
      </c>
      <c r="D306" s="144" t="s">
        <v>130</v>
      </c>
      <c r="E306" s="143">
        <v>26</v>
      </c>
      <c r="G306" s="201">
        <f>G282+G288+G294+G300</f>
        <v>1994</v>
      </c>
      <c r="H306" s="201">
        <f>H282+H288+H294+H300</f>
        <v>36208300</v>
      </c>
      <c r="I306" s="97"/>
      <c r="J306" s="134"/>
      <c r="K306" s="134"/>
    </row>
    <row r="307" spans="1:11" ht="12">
      <c r="A307" s="143">
        <v>27</v>
      </c>
      <c r="C307" s="144"/>
      <c r="D307" s="144" t="s">
        <v>131</v>
      </c>
      <c r="E307" s="143">
        <v>27</v>
      </c>
      <c r="G307" s="201">
        <f>G283+G289+G295+G301</f>
        <v>15224</v>
      </c>
      <c r="H307" s="201">
        <f>H283+H289+H295+H301</f>
        <v>166317684</v>
      </c>
      <c r="I307" s="97"/>
      <c r="J307" s="204"/>
      <c r="K307" s="134"/>
    </row>
    <row r="308" spans="1:11" ht="12">
      <c r="A308" s="143">
        <v>28</v>
      </c>
      <c r="C308" s="144" t="s">
        <v>132</v>
      </c>
      <c r="D308" s="144" t="s">
        <v>133</v>
      </c>
      <c r="E308" s="143">
        <v>28</v>
      </c>
      <c r="G308" s="201">
        <f>G284+G290+G296+G302</f>
        <v>917</v>
      </c>
      <c r="H308" s="201">
        <f>H284+H290+H296+H302</f>
        <v>33867012</v>
      </c>
      <c r="I308" s="97"/>
      <c r="J308" s="134"/>
      <c r="K308" s="204"/>
    </row>
    <row r="309" spans="1:11" ht="12">
      <c r="A309" s="143">
        <v>29</v>
      </c>
      <c r="D309" s="144" t="s">
        <v>134</v>
      </c>
      <c r="E309" s="143">
        <v>29</v>
      </c>
      <c r="G309" s="201">
        <f>G285+G291+G297+G303</f>
        <v>8469</v>
      </c>
      <c r="H309" s="201">
        <f>H285+H291+H297+H303</f>
        <v>245437531</v>
      </c>
      <c r="I309" s="97"/>
      <c r="J309" s="134"/>
      <c r="K309" s="134"/>
    </row>
    <row r="310" spans="1:11" ht="12">
      <c r="A310" s="143">
        <v>30</v>
      </c>
      <c r="E310" s="143">
        <v>30</v>
      </c>
      <c r="G310" s="199"/>
      <c r="H310" s="199"/>
      <c r="I310" s="97"/>
      <c r="J310" s="204"/>
      <c r="K310" s="134"/>
    </row>
    <row r="311" spans="1:11" ht="12">
      <c r="A311" s="143">
        <v>31</v>
      </c>
      <c r="C311" s="144" t="s">
        <v>143</v>
      </c>
      <c r="E311" s="143">
        <v>31</v>
      </c>
      <c r="G311" s="201">
        <f>SUM(G306:G307)</f>
        <v>17218</v>
      </c>
      <c r="H311" s="201">
        <f>SUM(H306:H307)</f>
        <v>202525984</v>
      </c>
      <c r="I311" s="97"/>
      <c r="J311" s="134"/>
      <c r="K311" s="134"/>
    </row>
    <row r="312" spans="1:11" ht="12">
      <c r="A312" s="143">
        <v>32</v>
      </c>
      <c r="C312" s="144" t="s">
        <v>144</v>
      </c>
      <c r="E312" s="143">
        <v>32</v>
      </c>
      <c r="G312" s="201">
        <f>SUM(G308:G309)</f>
        <v>9386</v>
      </c>
      <c r="H312" s="201">
        <f>SUM(H308:H309)</f>
        <v>279304543</v>
      </c>
      <c r="I312" s="97"/>
      <c r="J312" s="134"/>
      <c r="K312" s="134"/>
    </row>
    <row r="313" spans="1:11" ht="12">
      <c r="A313" s="143">
        <v>33</v>
      </c>
      <c r="C313" s="144" t="s">
        <v>145</v>
      </c>
      <c r="E313" s="143">
        <v>33</v>
      </c>
      <c r="F313" s="218"/>
      <c r="G313" s="199">
        <f>SUM(G306,G308)</f>
        <v>2911</v>
      </c>
      <c r="H313" s="199">
        <f>SUM(H306,H308)</f>
        <v>70075312</v>
      </c>
      <c r="I313" s="93"/>
      <c r="J313" s="134"/>
      <c r="K313" s="134"/>
    </row>
    <row r="314" spans="1:11" ht="12">
      <c r="A314" s="143">
        <v>34</v>
      </c>
      <c r="C314" s="144" t="s">
        <v>146</v>
      </c>
      <c r="E314" s="143">
        <v>34</v>
      </c>
      <c r="F314" s="218"/>
      <c r="G314" s="199">
        <f>SUM(G307,G309)</f>
        <v>23693</v>
      </c>
      <c r="H314" s="199">
        <f>SUM(H307,H309)</f>
        <v>411755215</v>
      </c>
      <c r="I314" s="93"/>
      <c r="J314" s="134"/>
      <c r="K314" s="134"/>
    </row>
    <row r="315" spans="1:11" ht="12">
      <c r="A315" s="144"/>
      <c r="C315" s="154" t="s">
        <v>6</v>
      </c>
      <c r="D315" s="154" t="s">
        <v>6</v>
      </c>
      <c r="E315" s="154" t="s">
        <v>6</v>
      </c>
      <c r="F315" s="154" t="s">
        <v>6</v>
      </c>
      <c r="G315" s="154" t="s">
        <v>6</v>
      </c>
      <c r="H315" s="154" t="s">
        <v>6</v>
      </c>
      <c r="I315" s="154" t="s">
        <v>6</v>
      </c>
      <c r="J315" s="134"/>
      <c r="K315" s="134"/>
    </row>
    <row r="316" spans="1:11" ht="12">
      <c r="A316" s="143">
        <v>35</v>
      </c>
      <c r="C316" s="134" t="s">
        <v>147</v>
      </c>
      <c r="E316" s="143">
        <v>35</v>
      </c>
      <c r="G316" s="201">
        <f>SUM(G313:G314)</f>
        <v>26604</v>
      </c>
      <c r="H316" s="201">
        <f>SUM(H313:H314)</f>
        <v>481830527</v>
      </c>
      <c r="I316" s="97"/>
      <c r="J316" s="134"/>
      <c r="K316" s="134"/>
    </row>
    <row r="317" spans="3:11" ht="12">
      <c r="C317" s="144" t="s">
        <v>148</v>
      </c>
      <c r="F317" s="184" t="s">
        <v>6</v>
      </c>
      <c r="G317" s="219"/>
      <c r="H317" s="219"/>
      <c r="I317" s="184"/>
      <c r="J317" s="134"/>
      <c r="K317" s="134"/>
    </row>
    <row r="318" spans="3:11" ht="12">
      <c r="C318" s="144"/>
      <c r="F318" s="184"/>
      <c r="G318" s="155"/>
      <c r="H318" s="156"/>
      <c r="I318" s="184"/>
      <c r="J318" s="134"/>
      <c r="K318" s="134"/>
    </row>
    <row r="319" spans="10:11" ht="12">
      <c r="J319" s="134"/>
      <c r="K319" s="134"/>
    </row>
    <row r="320" spans="1:11" ht="36" customHeight="1">
      <c r="A320" s="134">
        <v>36</v>
      </c>
      <c r="B320" s="173"/>
      <c r="C320" s="326" t="s">
        <v>52</v>
      </c>
      <c r="D320" s="326"/>
      <c r="E320" s="326"/>
      <c r="F320" s="326"/>
      <c r="G320" s="326"/>
      <c r="H320" s="326"/>
      <c r="I320" s="326"/>
      <c r="J320" s="326"/>
      <c r="K320" s="134"/>
    </row>
    <row r="321" spans="3:11" ht="12">
      <c r="C321" s="134" t="s">
        <v>149</v>
      </c>
      <c r="F321" s="184"/>
      <c r="G321" s="155"/>
      <c r="H321" s="188"/>
      <c r="I321" s="184"/>
      <c r="J321" s="155"/>
      <c r="K321" s="188"/>
    </row>
    <row r="322" spans="3:11" ht="12">
      <c r="C322" s="134" t="s">
        <v>2</v>
      </c>
      <c r="F322" s="184"/>
      <c r="G322" s="155"/>
      <c r="H322" s="188"/>
      <c r="I322" s="184"/>
      <c r="J322" s="155"/>
      <c r="K322" s="188"/>
    </row>
    <row r="323" ht="12">
      <c r="A323" s="144"/>
    </row>
    <row r="324" spans="1:11" s="175" customFormat="1" ht="12">
      <c r="A324" s="151" t="str">
        <f>$A$82</f>
        <v>Institution No.:  </v>
      </c>
      <c r="E324" s="185"/>
      <c r="G324" s="186"/>
      <c r="H324" s="187"/>
      <c r="J324" s="186"/>
      <c r="K324" s="220" t="s">
        <v>150</v>
      </c>
    </row>
    <row r="325" spans="4:11" s="175" customFormat="1" ht="12">
      <c r="D325" s="221" t="s">
        <v>151</v>
      </c>
      <c r="E325" s="185"/>
      <c r="G325" s="186"/>
      <c r="H325" s="187"/>
      <c r="J325" s="186"/>
      <c r="K325" s="187"/>
    </row>
    <row r="326" spans="1:11" ht="12">
      <c r="A326" s="151" t="str">
        <f>$A$41</f>
        <v>NAME: University of Colorado Boulder</v>
      </c>
      <c r="F326" s="222"/>
      <c r="G326" s="214"/>
      <c r="H326" s="215"/>
      <c r="J326" s="149"/>
      <c r="K326" s="153" t="str">
        <f>$K$3</f>
        <v>Date: October 1, 2012</v>
      </c>
    </row>
    <row r="327" spans="1:11" ht="12">
      <c r="A327" s="154" t="s">
        <v>6</v>
      </c>
      <c r="B327" s="154" t="s">
        <v>6</v>
      </c>
      <c r="C327" s="154" t="s">
        <v>6</v>
      </c>
      <c r="D327" s="154" t="s">
        <v>6</v>
      </c>
      <c r="E327" s="154" t="s">
        <v>6</v>
      </c>
      <c r="F327" s="154" t="s">
        <v>6</v>
      </c>
      <c r="G327" s="155" t="s">
        <v>6</v>
      </c>
      <c r="H327" s="156" t="s">
        <v>6</v>
      </c>
      <c r="I327" s="154" t="s">
        <v>6</v>
      </c>
      <c r="J327" s="155" t="s">
        <v>6</v>
      </c>
      <c r="K327" s="156" t="s">
        <v>6</v>
      </c>
    </row>
    <row r="328" spans="1:11" ht="12">
      <c r="A328" s="157" t="s">
        <v>7</v>
      </c>
      <c r="E328" s="157" t="s">
        <v>7</v>
      </c>
      <c r="G328" s="159"/>
      <c r="H328" s="160" t="s">
        <v>9</v>
      </c>
      <c r="I328" s="158"/>
      <c r="J328" s="159"/>
      <c r="K328" s="160" t="s">
        <v>250</v>
      </c>
    </row>
    <row r="329" spans="1:11" ht="12">
      <c r="A329" s="157" t="s">
        <v>10</v>
      </c>
      <c r="C329" s="161" t="s">
        <v>57</v>
      </c>
      <c r="E329" s="157" t="s">
        <v>10</v>
      </c>
      <c r="G329" s="149"/>
      <c r="H329" s="160" t="s">
        <v>13</v>
      </c>
      <c r="J329" s="149"/>
      <c r="K329" s="160" t="s">
        <v>14</v>
      </c>
    </row>
    <row r="330" spans="1:11" ht="12">
      <c r="A330" s="154" t="s">
        <v>6</v>
      </c>
      <c r="B330" s="154" t="s">
        <v>6</v>
      </c>
      <c r="C330" s="154" t="s">
        <v>6</v>
      </c>
      <c r="D330" s="154" t="s">
        <v>6</v>
      </c>
      <c r="E330" s="154" t="s">
        <v>6</v>
      </c>
      <c r="F330" s="154" t="s">
        <v>6</v>
      </c>
      <c r="G330" s="155" t="s">
        <v>6</v>
      </c>
      <c r="H330" s="156" t="s">
        <v>6</v>
      </c>
      <c r="I330" s="154" t="s">
        <v>6</v>
      </c>
      <c r="J330" s="155" t="s">
        <v>6</v>
      </c>
      <c r="K330" s="156" t="s">
        <v>6</v>
      </c>
    </row>
    <row r="331" spans="1:11" ht="12">
      <c r="A331" s="223">
        <v>1</v>
      </c>
      <c r="C331" s="144" t="s">
        <v>152</v>
      </c>
      <c r="E331" s="223">
        <v>1</v>
      </c>
      <c r="G331" s="149"/>
      <c r="H331" s="188" t="s">
        <v>251</v>
      </c>
      <c r="J331" s="149"/>
      <c r="K331" s="188" t="s">
        <v>251</v>
      </c>
    </row>
    <row r="332" spans="1:11" ht="12">
      <c r="A332" s="223">
        <v>2</v>
      </c>
      <c r="C332" s="144" t="s">
        <v>49</v>
      </c>
      <c r="E332" s="223">
        <v>2</v>
      </c>
      <c r="G332" s="149"/>
      <c r="H332" s="188">
        <v>0</v>
      </c>
      <c r="J332" s="149"/>
      <c r="K332" s="188">
        <v>0</v>
      </c>
    </row>
    <row r="333" spans="1:11" ht="12">
      <c r="A333" s="134">
        <v>3</v>
      </c>
      <c r="C333" s="134" t="s">
        <v>153</v>
      </c>
      <c r="E333" s="134">
        <v>3</v>
      </c>
      <c r="F333" s="188"/>
      <c r="G333" s="188"/>
      <c r="H333" s="188"/>
      <c r="I333" s="188"/>
      <c r="J333" s="188"/>
      <c r="K333" s="188"/>
    </row>
    <row r="334" spans="1:11" ht="12">
      <c r="A334" s="223">
        <v>4</v>
      </c>
      <c r="C334" s="134" t="s">
        <v>154</v>
      </c>
      <c r="E334" s="223">
        <v>4</v>
      </c>
      <c r="F334" s="188"/>
      <c r="G334" s="188"/>
      <c r="H334" s="188"/>
      <c r="I334" s="188"/>
      <c r="J334" s="188"/>
      <c r="K334" s="188"/>
    </row>
    <row r="335" spans="1:11" ht="12">
      <c r="A335" s="223">
        <v>5</v>
      </c>
      <c r="C335" s="134" t="s">
        <v>155</v>
      </c>
      <c r="E335" s="223">
        <v>5</v>
      </c>
      <c r="F335" s="188"/>
      <c r="G335" s="188"/>
      <c r="H335" s="188"/>
      <c r="I335" s="188"/>
      <c r="J335" s="188"/>
      <c r="K335" s="188"/>
    </row>
    <row r="336" spans="1:11" ht="12">
      <c r="A336" s="223">
        <v>6</v>
      </c>
      <c r="E336" s="223">
        <v>6</v>
      </c>
      <c r="F336" s="188"/>
      <c r="G336" s="188"/>
      <c r="H336" s="188"/>
      <c r="I336" s="188"/>
      <c r="J336" s="188"/>
      <c r="K336" s="188"/>
    </row>
    <row r="337" spans="1:11" ht="12">
      <c r="A337" s="223">
        <v>7</v>
      </c>
      <c r="E337" s="223">
        <v>7</v>
      </c>
      <c r="F337" s="188"/>
      <c r="G337" s="188"/>
      <c r="H337" s="188"/>
      <c r="I337" s="188"/>
      <c r="J337" s="188"/>
      <c r="K337" s="188"/>
    </row>
    <row r="338" spans="1:11" ht="12">
      <c r="A338" s="223">
        <v>8</v>
      </c>
      <c r="E338" s="223">
        <v>8</v>
      </c>
      <c r="F338" s="188"/>
      <c r="G338" s="188"/>
      <c r="H338" s="188"/>
      <c r="I338" s="188"/>
      <c r="J338" s="188"/>
      <c r="K338" s="188"/>
    </row>
    <row r="339" spans="1:11" ht="12">
      <c r="A339" s="223">
        <v>9</v>
      </c>
      <c r="E339" s="223">
        <v>9</v>
      </c>
      <c r="F339" s="188"/>
      <c r="G339" s="188"/>
      <c r="H339" s="188"/>
      <c r="I339" s="188"/>
      <c r="J339" s="188"/>
      <c r="K339" s="188"/>
    </row>
    <row r="340" spans="1:11" ht="12">
      <c r="A340" s="223">
        <v>10</v>
      </c>
      <c r="E340" s="223">
        <v>10</v>
      </c>
      <c r="F340" s="188"/>
      <c r="G340" s="188"/>
      <c r="H340" s="188"/>
      <c r="I340" s="188"/>
      <c r="J340" s="188"/>
      <c r="K340" s="188"/>
    </row>
    <row r="341" spans="1:11" ht="12">
      <c r="A341" s="223">
        <v>11</v>
      </c>
      <c r="E341" s="223">
        <v>11</v>
      </c>
      <c r="F341" s="188"/>
      <c r="G341" s="188"/>
      <c r="H341" s="188"/>
      <c r="I341" s="188"/>
      <c r="J341" s="188"/>
      <c r="K341" s="188"/>
    </row>
    <row r="342" spans="1:11" ht="12">
      <c r="A342" s="223">
        <v>12</v>
      </c>
      <c r="E342" s="223">
        <v>12</v>
      </c>
      <c r="F342" s="188"/>
      <c r="G342" s="188"/>
      <c r="H342" s="188"/>
      <c r="I342" s="188"/>
      <c r="J342" s="188"/>
      <c r="K342" s="188"/>
    </row>
    <row r="343" spans="1:11" ht="12">
      <c r="A343" s="223">
        <v>13</v>
      </c>
      <c r="E343" s="223">
        <v>13</v>
      </c>
      <c r="F343" s="188"/>
      <c r="G343" s="188"/>
      <c r="H343" s="188"/>
      <c r="I343" s="188"/>
      <c r="J343" s="188"/>
      <c r="K343" s="188"/>
    </row>
    <row r="344" spans="1:11" ht="12">
      <c r="A344" s="223">
        <v>14</v>
      </c>
      <c r="C344" s="224" t="s">
        <v>39</v>
      </c>
      <c r="D344" s="225"/>
      <c r="E344" s="223">
        <v>14</v>
      </c>
      <c r="F344" s="188"/>
      <c r="G344" s="188"/>
      <c r="H344" s="188"/>
      <c r="I344" s="188"/>
      <c r="J344" s="188"/>
      <c r="K344" s="188"/>
    </row>
    <row r="345" spans="1:11" ht="12">
      <c r="A345" s="223">
        <v>15</v>
      </c>
      <c r="C345" s="224"/>
      <c r="D345" s="225"/>
      <c r="E345" s="223">
        <v>15</v>
      </c>
      <c r="F345" s="188"/>
      <c r="G345" s="188"/>
      <c r="H345" s="188"/>
      <c r="I345" s="188"/>
      <c r="J345" s="188"/>
      <c r="K345" s="188"/>
    </row>
    <row r="346" spans="1:11" ht="12">
      <c r="A346" s="223">
        <v>16</v>
      </c>
      <c r="E346" s="223">
        <v>16</v>
      </c>
      <c r="F346" s="188"/>
      <c r="G346" s="188"/>
      <c r="H346" s="188"/>
      <c r="I346" s="188"/>
      <c r="J346" s="188"/>
      <c r="K346" s="188"/>
    </row>
    <row r="347" spans="1:11" ht="12">
      <c r="A347" s="223">
        <v>17</v>
      </c>
      <c r="C347" s="144" t="s">
        <v>39</v>
      </c>
      <c r="E347" s="223">
        <v>17</v>
      </c>
      <c r="F347" s="188"/>
      <c r="G347" s="188"/>
      <c r="H347" s="188"/>
      <c r="I347" s="188"/>
      <c r="J347" s="188"/>
      <c r="K347" s="188"/>
    </row>
    <row r="348" spans="1:11" ht="12">
      <c r="A348" s="223">
        <v>18</v>
      </c>
      <c r="E348" s="223">
        <v>18</v>
      </c>
      <c r="F348" s="188"/>
      <c r="G348" s="188"/>
      <c r="H348" s="188"/>
      <c r="I348" s="188"/>
      <c r="J348" s="188" t="s">
        <v>39</v>
      </c>
      <c r="K348" s="188"/>
    </row>
    <row r="349" spans="1:11" ht="12">
      <c r="A349" s="223">
        <v>19</v>
      </c>
      <c r="E349" s="223">
        <v>19</v>
      </c>
      <c r="F349" s="188"/>
      <c r="G349" s="188"/>
      <c r="H349" s="188"/>
      <c r="I349" s="188"/>
      <c r="J349" s="188"/>
      <c r="K349" s="188"/>
    </row>
    <row r="350" spans="1:11" ht="12">
      <c r="A350" s="223"/>
      <c r="C350" s="224"/>
      <c r="E350" s="223"/>
      <c r="F350" s="184" t="s">
        <v>6</v>
      </c>
      <c r="G350" s="155" t="s">
        <v>6</v>
      </c>
      <c r="H350" s="156" t="s">
        <v>6</v>
      </c>
      <c r="I350" s="184" t="s">
        <v>6</v>
      </c>
      <c r="J350" s="155" t="s">
        <v>6</v>
      </c>
      <c r="K350" s="156" t="s">
        <v>6</v>
      </c>
    </row>
    <row r="351" spans="1:11" ht="12">
      <c r="A351" s="223">
        <v>20</v>
      </c>
      <c r="C351" s="224" t="s">
        <v>156</v>
      </c>
      <c r="E351" s="223">
        <v>20</v>
      </c>
      <c r="G351" s="93"/>
      <c r="H351" s="97">
        <f>SUM(H331:H349)</f>
        <v>0</v>
      </c>
      <c r="I351" s="97"/>
      <c r="J351" s="93"/>
      <c r="K351" s="97">
        <f>SUM(K331:K349)</f>
        <v>0</v>
      </c>
    </row>
    <row r="352" spans="1:11" ht="12">
      <c r="A352" s="226"/>
      <c r="C352" s="144"/>
      <c r="E352" s="183"/>
      <c r="F352" s="184" t="s">
        <v>6</v>
      </c>
      <c r="G352" s="155" t="s">
        <v>6</v>
      </c>
      <c r="H352" s="156" t="s">
        <v>6</v>
      </c>
      <c r="I352" s="184" t="s">
        <v>6</v>
      </c>
      <c r="J352" s="155" t="s">
        <v>6</v>
      </c>
      <c r="K352" s="156" t="s">
        <v>6</v>
      </c>
    </row>
    <row r="353" spans="3:11" ht="12">
      <c r="C353" s="134" t="s">
        <v>157</v>
      </c>
      <c r="F353" s="184"/>
      <c r="G353" s="155"/>
      <c r="H353" s="188"/>
      <c r="I353" s="184"/>
      <c r="J353" s="155"/>
      <c r="K353" s="188"/>
    </row>
    <row r="354" spans="3:11" ht="12">
      <c r="C354" s="134" t="s">
        <v>158</v>
      </c>
      <c r="F354" s="184"/>
      <c r="G354" s="155"/>
      <c r="H354" s="188"/>
      <c r="I354" s="184"/>
      <c r="J354" s="155"/>
      <c r="K354" s="188"/>
    </row>
    <row r="355" ht="12">
      <c r="A355" s="144"/>
    </row>
    <row r="356" spans="1:11" s="175" customFormat="1" ht="12">
      <c r="A356" s="151" t="str">
        <f>$A$82</f>
        <v>Institution No.:  </v>
      </c>
      <c r="E356" s="185"/>
      <c r="G356" s="186"/>
      <c r="H356" s="187"/>
      <c r="J356" s="186"/>
      <c r="K356" s="150" t="s">
        <v>159</v>
      </c>
    </row>
    <row r="357" spans="4:11" s="175" customFormat="1" ht="12">
      <c r="D357" s="221" t="s">
        <v>160</v>
      </c>
      <c r="E357" s="185"/>
      <c r="G357" s="186"/>
      <c r="H357" s="187"/>
      <c r="J357" s="186"/>
      <c r="K357" s="187"/>
    </row>
    <row r="358" spans="1:11" ht="12">
      <c r="A358" s="151" t="str">
        <f>$A$41</f>
        <v>NAME: University of Colorado Boulder</v>
      </c>
      <c r="F358" s="222"/>
      <c r="G358" s="214"/>
      <c r="H358" s="188"/>
      <c r="J358" s="149"/>
      <c r="K358" s="153" t="str">
        <f>$K$3</f>
        <v>Date: October 1, 2012</v>
      </c>
    </row>
    <row r="359" spans="1:11" ht="12">
      <c r="A359" s="154" t="s">
        <v>6</v>
      </c>
      <c r="B359" s="154" t="s">
        <v>6</v>
      </c>
      <c r="C359" s="154" t="s">
        <v>6</v>
      </c>
      <c r="D359" s="154" t="s">
        <v>6</v>
      </c>
      <c r="E359" s="154" t="s">
        <v>6</v>
      </c>
      <c r="F359" s="154" t="s">
        <v>6</v>
      </c>
      <c r="G359" s="155" t="s">
        <v>6</v>
      </c>
      <c r="H359" s="156" t="s">
        <v>6</v>
      </c>
      <c r="I359" s="154" t="s">
        <v>6</v>
      </c>
      <c r="J359" s="155" t="s">
        <v>6</v>
      </c>
      <c r="K359" s="156" t="s">
        <v>6</v>
      </c>
    </row>
    <row r="360" spans="1:11" ht="12">
      <c r="A360" s="157" t="s">
        <v>7</v>
      </c>
      <c r="E360" s="157" t="s">
        <v>7</v>
      </c>
      <c r="G360" s="159"/>
      <c r="H360" s="160" t="s">
        <v>9</v>
      </c>
      <c r="I360" s="158"/>
      <c r="J360" s="159"/>
      <c r="K360" s="160" t="s">
        <v>250</v>
      </c>
    </row>
    <row r="361" spans="1:11" ht="12">
      <c r="A361" s="157" t="s">
        <v>10</v>
      </c>
      <c r="C361" s="161" t="s">
        <v>57</v>
      </c>
      <c r="E361" s="157" t="s">
        <v>10</v>
      </c>
      <c r="G361" s="149"/>
      <c r="H361" s="160" t="s">
        <v>13</v>
      </c>
      <c r="J361" s="149"/>
      <c r="K361" s="160" t="s">
        <v>14</v>
      </c>
    </row>
    <row r="362" spans="1:11" ht="12">
      <c r="A362" s="154" t="s">
        <v>6</v>
      </c>
      <c r="B362" s="154" t="s">
        <v>6</v>
      </c>
      <c r="C362" s="154" t="s">
        <v>6</v>
      </c>
      <c r="D362" s="154" t="s">
        <v>6</v>
      </c>
      <c r="E362" s="154" t="s">
        <v>6</v>
      </c>
      <c r="F362" s="154" t="s">
        <v>6</v>
      </c>
      <c r="G362" s="155" t="s">
        <v>6</v>
      </c>
      <c r="H362" s="156" t="s">
        <v>6</v>
      </c>
      <c r="I362" s="154" t="s">
        <v>6</v>
      </c>
      <c r="J362" s="155" t="s">
        <v>6</v>
      </c>
      <c r="K362" s="156" t="s">
        <v>6</v>
      </c>
    </row>
    <row r="363" spans="1:11" ht="12">
      <c r="A363" s="223"/>
      <c r="C363" s="171" t="s">
        <v>161</v>
      </c>
      <c r="E363" s="223"/>
      <c r="G363" s="93"/>
      <c r="H363" s="93"/>
      <c r="I363" s="97"/>
      <c r="J363" s="93"/>
      <c r="K363" s="93"/>
    </row>
    <row r="364" spans="1:11" ht="12">
      <c r="A364" s="223">
        <v>1</v>
      </c>
      <c r="C364" s="144" t="s">
        <v>162</v>
      </c>
      <c r="E364" s="223">
        <v>1</v>
      </c>
      <c r="G364" s="93"/>
      <c r="H364" s="93">
        <v>14042255</v>
      </c>
      <c r="I364" s="97"/>
      <c r="J364" s="93"/>
      <c r="K364" s="93">
        <v>14174047</v>
      </c>
    </row>
    <row r="365" spans="1:11" ht="12">
      <c r="A365" s="223">
        <v>2</v>
      </c>
      <c r="C365" s="145" t="s">
        <v>163</v>
      </c>
      <c r="E365" s="223">
        <v>2</v>
      </c>
      <c r="F365" s="145"/>
      <c r="G365" s="100"/>
      <c r="H365" s="100">
        <v>53798098</v>
      </c>
      <c r="I365" s="100"/>
      <c r="J365" s="100"/>
      <c r="K365" s="100">
        <v>55193240</v>
      </c>
    </row>
    <row r="366" spans="1:11" ht="12">
      <c r="A366" s="223">
        <v>3</v>
      </c>
      <c r="C366" s="145" t="s">
        <v>164</v>
      </c>
      <c r="E366" s="223">
        <v>3</v>
      </c>
      <c r="F366" s="145"/>
      <c r="G366" s="100"/>
      <c r="H366" s="100">
        <v>2423540</v>
      </c>
      <c r="I366" s="100"/>
      <c r="J366" s="100"/>
      <c r="K366" s="100">
        <v>2277778</v>
      </c>
    </row>
    <row r="367" spans="1:11" ht="12">
      <c r="A367" s="223">
        <v>4</v>
      </c>
      <c r="C367" s="145" t="s">
        <v>165</v>
      </c>
      <c r="E367" s="223">
        <v>4</v>
      </c>
      <c r="F367" s="145"/>
      <c r="G367" s="100"/>
      <c r="H367" s="100">
        <v>1216925</v>
      </c>
      <c r="I367" s="100"/>
      <c r="J367" s="100"/>
      <c r="K367" s="100">
        <v>1143734</v>
      </c>
    </row>
    <row r="368" spans="1:11" ht="12">
      <c r="A368" s="223">
        <v>5</v>
      </c>
      <c r="C368" s="145" t="s">
        <v>166</v>
      </c>
      <c r="E368" s="223">
        <v>5</v>
      </c>
      <c r="F368" s="145"/>
      <c r="G368" s="100"/>
      <c r="H368" s="100"/>
      <c r="I368" s="100"/>
      <c r="J368" s="100"/>
      <c r="K368" s="100"/>
    </row>
    <row r="369" spans="1:11" ht="12">
      <c r="A369" s="223">
        <v>6</v>
      </c>
      <c r="C369" s="145" t="s">
        <v>167</v>
      </c>
      <c r="E369" s="223">
        <v>6</v>
      </c>
      <c r="F369" s="145"/>
      <c r="G369" s="100"/>
      <c r="H369" s="100">
        <v>821580</v>
      </c>
      <c r="I369" s="100"/>
      <c r="J369" s="100"/>
      <c r="K369" s="100">
        <v>829291</v>
      </c>
    </row>
    <row r="370" spans="1:11" ht="12">
      <c r="A370" s="223">
        <v>7</v>
      </c>
      <c r="C370" s="145" t="s">
        <v>168</v>
      </c>
      <c r="E370" s="223">
        <v>7</v>
      </c>
      <c r="F370" s="145"/>
      <c r="G370" s="100"/>
      <c r="H370" s="100"/>
      <c r="I370" s="100"/>
      <c r="J370" s="100"/>
      <c r="K370" s="100"/>
    </row>
    <row r="371" spans="1:11" ht="12">
      <c r="A371" s="223">
        <v>8</v>
      </c>
      <c r="C371" s="145" t="s">
        <v>169</v>
      </c>
      <c r="E371" s="223">
        <v>8</v>
      </c>
      <c r="F371" s="184"/>
      <c r="G371" s="155"/>
      <c r="H371" s="156"/>
      <c r="I371" s="184"/>
      <c r="J371" s="155"/>
      <c r="K371" s="156"/>
    </row>
    <row r="372" spans="1:11" ht="12">
      <c r="A372" s="223">
        <v>9</v>
      </c>
      <c r="C372" s="145"/>
      <c r="E372" s="223">
        <v>9</v>
      </c>
      <c r="F372" s="184"/>
      <c r="G372" s="155"/>
      <c r="H372" s="156"/>
      <c r="I372" s="184"/>
      <c r="J372" s="155"/>
      <c r="K372" s="156"/>
    </row>
    <row r="373" spans="1:11" ht="12">
      <c r="A373" s="223">
        <v>10</v>
      </c>
      <c r="C373" s="145"/>
      <c r="E373" s="223">
        <v>10</v>
      </c>
      <c r="F373" s="184"/>
      <c r="G373" s="155"/>
      <c r="H373" s="156"/>
      <c r="I373" s="184"/>
      <c r="J373" s="155"/>
      <c r="K373" s="156"/>
    </row>
    <row r="374" spans="1:11" ht="12">
      <c r="A374" s="223">
        <v>11</v>
      </c>
      <c r="C374" s="145"/>
      <c r="E374" s="223">
        <v>11</v>
      </c>
      <c r="F374" s="184"/>
      <c r="G374" s="155"/>
      <c r="H374" s="156"/>
      <c r="I374" s="184"/>
      <c r="J374" s="155"/>
      <c r="K374" s="156"/>
    </row>
    <row r="375" spans="1:11" ht="12">
      <c r="A375" s="223">
        <v>12</v>
      </c>
      <c r="C375" s="145"/>
      <c r="E375" s="223">
        <v>12</v>
      </c>
      <c r="F375" s="184"/>
      <c r="G375" s="155"/>
      <c r="H375" s="156"/>
      <c r="I375" s="184"/>
      <c r="J375" s="155"/>
      <c r="K375" s="156"/>
    </row>
    <row r="376" spans="1:11" ht="12">
      <c r="A376" s="223">
        <v>13</v>
      </c>
      <c r="C376" s="145"/>
      <c r="E376" s="223">
        <v>13</v>
      </c>
      <c r="F376" s="184"/>
      <c r="G376" s="155"/>
      <c r="H376" s="156"/>
      <c r="I376" s="184"/>
      <c r="J376" s="155"/>
      <c r="K376" s="156"/>
    </row>
    <row r="377" spans="1:11" ht="12">
      <c r="A377" s="223">
        <v>14</v>
      </c>
      <c r="C377" s="145"/>
      <c r="E377" s="223">
        <v>14</v>
      </c>
      <c r="F377" s="184"/>
      <c r="G377" s="155"/>
      <c r="H377" s="156"/>
      <c r="I377" s="184"/>
      <c r="J377" s="155"/>
      <c r="K377" s="156"/>
    </row>
    <row r="378" spans="1:11" ht="12">
      <c r="A378" s="223">
        <v>15</v>
      </c>
      <c r="E378" s="223">
        <v>15</v>
      </c>
      <c r="F378" s="145"/>
      <c r="G378" s="100"/>
      <c r="H378" s="100"/>
      <c r="I378" s="100"/>
      <c r="J378" s="100"/>
      <c r="K378" s="100"/>
    </row>
    <row r="379" spans="1:11" ht="12">
      <c r="A379" s="223"/>
      <c r="C379" s="145"/>
      <c r="E379" s="223"/>
      <c r="F379" s="145"/>
      <c r="G379" s="100"/>
      <c r="H379" s="100"/>
      <c r="I379" s="100"/>
      <c r="J379" s="100"/>
      <c r="K379" s="100"/>
    </row>
    <row r="380" spans="1:11" ht="12">
      <c r="A380" s="223">
        <v>16</v>
      </c>
      <c r="C380" s="145" t="s">
        <v>170</v>
      </c>
      <c r="E380" s="223">
        <v>16</v>
      </c>
      <c r="F380" s="145"/>
      <c r="G380" s="100"/>
      <c r="H380" s="100">
        <v>1311718</v>
      </c>
      <c r="I380" s="100"/>
      <c r="J380" s="100"/>
      <c r="K380" s="100">
        <v>1232825</v>
      </c>
    </row>
    <row r="381" spans="1:11" ht="12">
      <c r="A381" s="223">
        <v>17</v>
      </c>
      <c r="C381" s="145" t="s">
        <v>171</v>
      </c>
      <c r="E381" s="223">
        <v>17</v>
      </c>
      <c r="F381" s="145"/>
      <c r="G381" s="100"/>
      <c r="H381" s="100"/>
      <c r="I381" s="100"/>
      <c r="J381" s="100"/>
      <c r="K381" s="100"/>
    </row>
    <row r="382" spans="1:11" ht="12">
      <c r="A382" s="223">
        <v>18</v>
      </c>
      <c r="C382" s="145" t="s">
        <v>172</v>
      </c>
      <c r="E382" s="223">
        <v>18</v>
      </c>
      <c r="F382" s="145"/>
      <c r="G382" s="100"/>
      <c r="H382" s="100"/>
      <c r="I382" s="100"/>
      <c r="J382" s="100"/>
      <c r="K382" s="100"/>
    </row>
    <row r="383" spans="1:11" ht="12">
      <c r="A383" s="223">
        <v>19</v>
      </c>
      <c r="C383" s="145" t="s">
        <v>39</v>
      </c>
      <c r="E383" s="223">
        <v>19</v>
      </c>
      <c r="F383" s="145"/>
      <c r="G383" s="100"/>
      <c r="H383" s="100"/>
      <c r="I383" s="100"/>
      <c r="J383" s="100"/>
      <c r="K383" s="100"/>
    </row>
    <row r="384" spans="1:11" ht="12">
      <c r="A384" s="134">
        <v>20</v>
      </c>
      <c r="C384" s="145"/>
      <c r="E384" s="134">
        <v>20</v>
      </c>
      <c r="F384" s="184"/>
      <c r="G384" s="155"/>
      <c r="H384" s="156"/>
      <c r="I384" s="184"/>
      <c r="J384" s="155"/>
      <c r="K384" s="156"/>
    </row>
    <row r="385" spans="1:11" ht="12">
      <c r="A385" s="134">
        <v>21</v>
      </c>
      <c r="C385" s="145"/>
      <c r="E385" s="134">
        <v>21</v>
      </c>
      <c r="F385" s="184"/>
      <c r="G385" s="155"/>
      <c r="H385" s="156"/>
      <c r="I385" s="184"/>
      <c r="J385" s="155"/>
      <c r="K385" s="156"/>
    </row>
    <row r="386" spans="1:11" ht="12">
      <c r="A386" s="134">
        <v>22</v>
      </c>
      <c r="C386" s="145"/>
      <c r="E386" s="134">
        <v>22</v>
      </c>
      <c r="F386" s="184"/>
      <c r="G386" s="155"/>
      <c r="H386" s="156"/>
      <c r="I386" s="184"/>
      <c r="J386" s="155"/>
      <c r="K386" s="156"/>
    </row>
    <row r="387" spans="1:11" ht="12">
      <c r="A387" s="134">
        <v>23</v>
      </c>
      <c r="C387" s="145"/>
      <c r="E387" s="134">
        <v>23</v>
      </c>
      <c r="F387" s="184"/>
      <c r="G387" s="155"/>
      <c r="H387" s="156"/>
      <c r="I387" s="184"/>
      <c r="J387" s="155"/>
      <c r="K387" s="156"/>
    </row>
    <row r="388" spans="1:11" ht="12">
      <c r="A388" s="134">
        <v>24</v>
      </c>
      <c r="C388" s="145"/>
      <c r="E388" s="134">
        <v>24</v>
      </c>
      <c r="F388" s="184"/>
      <c r="G388" s="155"/>
      <c r="H388" s="156"/>
      <c r="I388" s="184"/>
      <c r="J388" s="155"/>
      <c r="K388" s="156"/>
    </row>
    <row r="389" spans="1:11" ht="12">
      <c r="A389" s="223"/>
      <c r="C389" s="145"/>
      <c r="E389" s="223"/>
      <c r="F389" s="184" t="s">
        <v>6</v>
      </c>
      <c r="G389" s="155" t="s">
        <v>6</v>
      </c>
      <c r="H389" s="156"/>
      <c r="I389" s="184"/>
      <c r="J389" s="155"/>
      <c r="K389" s="156"/>
    </row>
    <row r="390" spans="1:11" ht="12">
      <c r="A390" s="223">
        <v>25</v>
      </c>
      <c r="C390" s="144" t="s">
        <v>173</v>
      </c>
      <c r="E390" s="223">
        <v>25</v>
      </c>
      <c r="G390" s="93"/>
      <c r="H390" s="97">
        <f>SUM(H364:H388)</f>
        <v>73614116</v>
      </c>
      <c r="I390" s="97"/>
      <c r="J390" s="93"/>
      <c r="K390" s="97">
        <f>SUM(K364:K388)</f>
        <v>74850915</v>
      </c>
    </row>
    <row r="391" spans="1:11" ht="12">
      <c r="A391" s="223"/>
      <c r="C391" s="144"/>
      <c r="E391" s="223"/>
      <c r="F391" s="184" t="s">
        <v>6</v>
      </c>
      <c r="G391" s="155" t="s">
        <v>6</v>
      </c>
      <c r="H391" s="156"/>
      <c r="I391" s="184"/>
      <c r="J391" s="155"/>
      <c r="K391" s="156"/>
    </row>
    <row r="392" spans="1:11" ht="12">
      <c r="A392" s="223">
        <v>26</v>
      </c>
      <c r="C392" s="144" t="s">
        <v>174</v>
      </c>
      <c r="E392" s="223">
        <v>26</v>
      </c>
      <c r="G392" s="93"/>
      <c r="H392" s="93">
        <v>-5453059</v>
      </c>
      <c r="I392" s="97"/>
      <c r="J392" s="93"/>
      <c r="K392" s="93">
        <v>0</v>
      </c>
    </row>
    <row r="393" spans="1:11" ht="12">
      <c r="A393" s="223">
        <v>27</v>
      </c>
      <c r="E393" s="223">
        <v>27</v>
      </c>
      <c r="G393" s="93"/>
      <c r="H393" s="93"/>
      <c r="I393" s="97"/>
      <c r="J393" s="93"/>
      <c r="K393" s="93"/>
    </row>
    <row r="394" spans="1:11" ht="12">
      <c r="A394" s="223">
        <v>28</v>
      </c>
      <c r="E394" s="223">
        <v>28</v>
      </c>
      <c r="G394" s="97"/>
      <c r="H394" s="97"/>
      <c r="I394" s="97"/>
      <c r="J394" s="97"/>
      <c r="K394" s="97"/>
    </row>
    <row r="395" spans="1:11" ht="12">
      <c r="A395" s="223">
        <v>29</v>
      </c>
      <c r="C395" s="134" t="s">
        <v>39</v>
      </c>
      <c r="E395" s="223">
        <v>29</v>
      </c>
      <c r="G395" s="97"/>
      <c r="H395" s="97"/>
      <c r="I395" s="97"/>
      <c r="J395" s="97"/>
      <c r="K395" s="97"/>
    </row>
    <row r="396" spans="1:11" ht="12">
      <c r="A396" s="223"/>
      <c r="C396" s="224"/>
      <c r="E396" s="223"/>
      <c r="F396" s="184" t="s">
        <v>6</v>
      </c>
      <c r="G396" s="155" t="s">
        <v>6</v>
      </c>
      <c r="H396" s="156"/>
      <c r="I396" s="184"/>
      <c r="J396" s="155"/>
      <c r="K396" s="156"/>
    </row>
    <row r="397" spans="1:11" ht="12">
      <c r="A397" s="223">
        <v>30</v>
      </c>
      <c r="C397" s="224" t="s">
        <v>175</v>
      </c>
      <c r="E397" s="223">
        <v>30</v>
      </c>
      <c r="G397" s="93"/>
      <c r="H397" s="97">
        <f>SUM(H390:H395)</f>
        <v>68161057</v>
      </c>
      <c r="I397" s="97"/>
      <c r="J397" s="93"/>
      <c r="K397" s="97">
        <f>SUM(K390:K395)</f>
        <v>74850915</v>
      </c>
    </row>
    <row r="398" spans="1:11" ht="12">
      <c r="A398" s="226"/>
      <c r="C398" s="144"/>
      <c r="E398" s="183"/>
      <c r="F398" s="184" t="s">
        <v>6</v>
      </c>
      <c r="G398" s="155" t="s">
        <v>6</v>
      </c>
      <c r="H398" s="156" t="s">
        <v>6</v>
      </c>
      <c r="I398" s="184" t="s">
        <v>6</v>
      </c>
      <c r="J398" s="155" t="s">
        <v>6</v>
      </c>
      <c r="K398" s="156" t="s">
        <v>6</v>
      </c>
    </row>
    <row r="399" spans="3:11" ht="12">
      <c r="C399" s="134" t="s">
        <v>157</v>
      </c>
      <c r="F399" s="184"/>
      <c r="G399" s="155"/>
      <c r="H399" s="188"/>
      <c r="I399" s="184"/>
      <c r="J399" s="155"/>
      <c r="K399" s="188"/>
    </row>
    <row r="400" spans="3:11" ht="12">
      <c r="C400" s="134" t="s">
        <v>158</v>
      </c>
      <c r="F400" s="184"/>
      <c r="G400" s="155"/>
      <c r="H400" s="188"/>
      <c r="I400" s="184"/>
      <c r="J400" s="155"/>
      <c r="K400" s="188"/>
    </row>
    <row r="401" spans="3:11" ht="12">
      <c r="C401" s="134" t="s">
        <v>176</v>
      </c>
      <c r="F401" s="184"/>
      <c r="G401" s="155"/>
      <c r="H401" s="188"/>
      <c r="I401" s="184"/>
      <c r="J401" s="155"/>
      <c r="K401" s="188"/>
    </row>
    <row r="402" spans="3:11" ht="12">
      <c r="C402" s="134" t="s">
        <v>177</v>
      </c>
      <c r="F402" s="184"/>
      <c r="G402" s="155"/>
      <c r="H402" s="188"/>
      <c r="I402" s="184"/>
      <c r="J402" s="155"/>
      <c r="K402" s="188"/>
    </row>
    <row r="403" spans="3:11" ht="12">
      <c r="C403" s="134" t="s">
        <v>178</v>
      </c>
      <c r="F403" s="184"/>
      <c r="G403" s="155"/>
      <c r="H403" s="188"/>
      <c r="I403" s="184"/>
      <c r="J403" s="155"/>
      <c r="K403" s="188"/>
    </row>
    <row r="404" spans="3:11" ht="12">
      <c r="C404" s="134" t="s">
        <v>179</v>
      </c>
      <c r="F404" s="184"/>
      <c r="G404" s="155"/>
      <c r="H404" s="188"/>
      <c r="I404" s="184"/>
      <c r="J404" s="155"/>
      <c r="K404" s="188"/>
    </row>
    <row r="405" spans="6:11" ht="12">
      <c r="F405" s="184"/>
      <c r="G405" s="155"/>
      <c r="H405" s="188"/>
      <c r="I405" s="184"/>
      <c r="J405" s="155"/>
      <c r="K405" s="188"/>
    </row>
    <row r="406" spans="1:11" ht="12">
      <c r="A406" s="226"/>
      <c r="C406" s="144"/>
      <c r="E406" s="183"/>
      <c r="F406" s="184"/>
      <c r="G406" s="155"/>
      <c r="H406" s="156"/>
      <c r="I406" s="184"/>
      <c r="J406" s="155"/>
      <c r="K406" s="156"/>
    </row>
    <row r="409" spans="1:11" s="175" customFormat="1" ht="12">
      <c r="A409" s="151" t="str">
        <f>$A$82</f>
        <v>Institution No.:  </v>
      </c>
      <c r="E409" s="185"/>
      <c r="G409" s="186"/>
      <c r="H409" s="187"/>
      <c r="J409" s="186"/>
      <c r="K409" s="150" t="s">
        <v>180</v>
      </c>
    </row>
    <row r="410" spans="1:11" ht="12.75" customHeight="1">
      <c r="A410" s="328" t="s">
        <v>181</v>
      </c>
      <c r="B410" s="328"/>
      <c r="C410" s="328"/>
      <c r="D410" s="328"/>
      <c r="E410" s="328"/>
      <c r="F410" s="328"/>
      <c r="G410" s="328"/>
      <c r="H410" s="328"/>
      <c r="I410" s="328"/>
      <c r="J410" s="328"/>
      <c r="K410" s="328"/>
    </row>
    <row r="411" spans="1:11" ht="12">
      <c r="A411" s="151" t="str">
        <f>$A$41</f>
        <v>NAME: University of Colorado Boulder</v>
      </c>
      <c r="H411" s="188"/>
      <c r="J411" s="149"/>
      <c r="K411" s="153" t="str">
        <f>$K$3</f>
        <v>Date: October 1, 2012</v>
      </c>
    </row>
    <row r="412" spans="1:11" ht="12">
      <c r="A412" s="154" t="s">
        <v>6</v>
      </c>
      <c r="B412" s="154" t="s">
        <v>6</v>
      </c>
      <c r="C412" s="154" t="s">
        <v>6</v>
      </c>
      <c r="D412" s="154" t="s">
        <v>6</v>
      </c>
      <c r="E412" s="154" t="s">
        <v>6</v>
      </c>
      <c r="F412" s="154" t="s">
        <v>6</v>
      </c>
      <c r="G412" s="155" t="s">
        <v>6</v>
      </c>
      <c r="H412" s="156" t="s">
        <v>6</v>
      </c>
      <c r="I412" s="154" t="s">
        <v>6</v>
      </c>
      <c r="J412" s="155" t="s">
        <v>6</v>
      </c>
      <c r="K412" s="156" t="s">
        <v>6</v>
      </c>
    </row>
    <row r="413" spans="1:11" ht="12">
      <c r="A413" s="157" t="s">
        <v>7</v>
      </c>
      <c r="E413" s="157" t="s">
        <v>7</v>
      </c>
      <c r="F413" s="158"/>
      <c r="G413" s="159"/>
      <c r="H413" s="160" t="s">
        <v>9</v>
      </c>
      <c r="I413" s="158"/>
      <c r="J413" s="159"/>
      <c r="K413" s="160" t="s">
        <v>250</v>
      </c>
    </row>
    <row r="414" spans="1:11" ht="12">
      <c r="A414" s="157" t="s">
        <v>10</v>
      </c>
      <c r="C414" s="161" t="s">
        <v>57</v>
      </c>
      <c r="E414" s="157" t="s">
        <v>10</v>
      </c>
      <c r="F414" s="158"/>
      <c r="G414" s="159"/>
      <c r="H414" s="160" t="s">
        <v>13</v>
      </c>
      <c r="I414" s="158"/>
      <c r="J414" s="159"/>
      <c r="K414" s="160" t="s">
        <v>14</v>
      </c>
    </row>
    <row r="415" spans="1:11" ht="12">
      <c r="A415" s="154" t="s">
        <v>6</v>
      </c>
      <c r="B415" s="154" t="s">
        <v>6</v>
      </c>
      <c r="C415" s="154" t="s">
        <v>6</v>
      </c>
      <c r="D415" s="154" t="s">
        <v>6</v>
      </c>
      <c r="E415" s="154" t="s">
        <v>6</v>
      </c>
      <c r="F415" s="154" t="s">
        <v>6</v>
      </c>
      <c r="G415" s="155" t="s">
        <v>6</v>
      </c>
      <c r="H415" s="156" t="s">
        <v>6</v>
      </c>
      <c r="I415" s="154" t="s">
        <v>6</v>
      </c>
      <c r="J415" s="155" t="s">
        <v>6</v>
      </c>
      <c r="K415" s="156" t="s">
        <v>6</v>
      </c>
    </row>
    <row r="416" spans="1:11" ht="12">
      <c r="A416" s="227">
        <v>1</v>
      </c>
      <c r="C416" s="144" t="s">
        <v>182</v>
      </c>
      <c r="E416" s="227">
        <v>1</v>
      </c>
      <c r="F416" s="145"/>
      <c r="G416" s="146"/>
      <c r="H416" s="136">
        <v>26859678</v>
      </c>
      <c r="I416" s="145"/>
      <c r="J416" s="146"/>
      <c r="K416" s="147">
        <v>27368288</v>
      </c>
    </row>
    <row r="417" spans="1:11" ht="12">
      <c r="A417" s="227">
        <f aca="true" t="shared" si="0" ref="A417:A439">(A416+1)</f>
        <v>2</v>
      </c>
      <c r="C417" s="144" t="s">
        <v>183</v>
      </c>
      <c r="E417" s="227">
        <f aca="true" t="shared" si="1" ref="E417:E439">(E416+1)</f>
        <v>2</v>
      </c>
      <c r="F417" s="145"/>
      <c r="G417" s="103"/>
      <c r="H417" s="103"/>
      <c r="I417" s="103"/>
      <c r="J417" s="103"/>
      <c r="K417" s="103"/>
    </row>
    <row r="418" spans="1:11" ht="12">
      <c r="A418" s="227">
        <f t="shared" si="0"/>
        <v>3</v>
      </c>
      <c r="C418" s="144"/>
      <c r="E418" s="227">
        <f t="shared" si="1"/>
        <v>3</v>
      </c>
      <c r="F418" s="145"/>
      <c r="G418" s="103"/>
      <c r="H418" s="103"/>
      <c r="I418" s="103"/>
      <c r="J418" s="103"/>
      <c r="K418" s="103"/>
    </row>
    <row r="419" spans="1:11" ht="12">
      <c r="A419" s="227">
        <f t="shared" si="0"/>
        <v>4</v>
      </c>
      <c r="C419" s="144"/>
      <c r="E419" s="227">
        <f t="shared" si="1"/>
        <v>4</v>
      </c>
      <c r="F419" s="145"/>
      <c r="G419" s="103"/>
      <c r="H419" s="103"/>
      <c r="I419" s="103"/>
      <c r="J419" s="103"/>
      <c r="K419" s="103"/>
    </row>
    <row r="420" spans="1:11" ht="12">
      <c r="A420" s="227">
        <f>(A419+1)</f>
        <v>5</v>
      </c>
      <c r="C420" s="145"/>
      <c r="E420" s="227">
        <f>(E419+1)</f>
        <v>5</v>
      </c>
      <c r="F420" s="145"/>
      <c r="G420" s="103"/>
      <c r="H420" s="103"/>
      <c r="I420" s="103"/>
      <c r="J420" s="103"/>
      <c r="K420" s="103"/>
    </row>
    <row r="421" spans="1:11" ht="12">
      <c r="A421" s="227">
        <f t="shared" si="0"/>
        <v>6</v>
      </c>
      <c r="C421" s="145"/>
      <c r="E421" s="227">
        <f t="shared" si="1"/>
        <v>6</v>
      </c>
      <c r="F421" s="145"/>
      <c r="G421" s="103"/>
      <c r="H421" s="103"/>
      <c r="I421" s="103"/>
      <c r="J421" s="103"/>
      <c r="K421" s="103"/>
    </row>
    <row r="422" spans="1:11" ht="12">
      <c r="A422" s="227">
        <f>(A421+1)</f>
        <v>7</v>
      </c>
      <c r="C422" s="144"/>
      <c r="E422" s="227">
        <f>(E421+1)</f>
        <v>7</v>
      </c>
      <c r="F422" s="145"/>
      <c r="G422" s="103"/>
      <c r="H422" s="103"/>
      <c r="I422" s="103"/>
      <c r="J422" s="103"/>
      <c r="K422" s="103"/>
    </row>
    <row r="423" spans="1:11" ht="12">
      <c r="A423" s="227">
        <f>(A422+1)</f>
        <v>8</v>
      </c>
      <c r="C423" s="145"/>
      <c r="E423" s="227">
        <f>(E422+1)</f>
        <v>8</v>
      </c>
      <c r="F423" s="145"/>
      <c r="G423" s="103"/>
      <c r="H423" s="103"/>
      <c r="I423" s="103"/>
      <c r="J423" s="103"/>
      <c r="K423" s="103"/>
    </row>
    <row r="424" spans="1:11" ht="12">
      <c r="A424" s="227">
        <f t="shared" si="0"/>
        <v>9</v>
      </c>
      <c r="C424" s="145"/>
      <c r="E424" s="227">
        <f t="shared" si="1"/>
        <v>9</v>
      </c>
      <c r="F424" s="145"/>
      <c r="G424" s="103"/>
      <c r="H424" s="103"/>
      <c r="I424" s="103"/>
      <c r="J424" s="103"/>
      <c r="K424" s="103"/>
    </row>
    <row r="425" spans="1:11" ht="12">
      <c r="A425" s="227">
        <f t="shared" si="0"/>
        <v>10</v>
      </c>
      <c r="E425" s="227">
        <f t="shared" si="1"/>
        <v>10</v>
      </c>
      <c r="F425" s="145"/>
      <c r="G425" s="103"/>
      <c r="H425" s="103"/>
      <c r="I425" s="103"/>
      <c r="J425" s="103"/>
      <c r="K425" s="103"/>
    </row>
    <row r="426" spans="1:11" ht="12">
      <c r="A426" s="227">
        <f t="shared" si="0"/>
        <v>11</v>
      </c>
      <c r="E426" s="227">
        <f t="shared" si="1"/>
        <v>11</v>
      </c>
      <c r="F426" s="145"/>
      <c r="G426" s="103"/>
      <c r="H426" s="103"/>
      <c r="I426" s="103"/>
      <c r="J426" s="103"/>
      <c r="K426" s="103"/>
    </row>
    <row r="427" spans="1:11" ht="12">
      <c r="A427" s="227">
        <f t="shared" si="0"/>
        <v>12</v>
      </c>
      <c r="E427" s="227">
        <f t="shared" si="1"/>
        <v>12</v>
      </c>
      <c r="F427" s="145"/>
      <c r="G427" s="103"/>
      <c r="H427" s="103"/>
      <c r="I427" s="103"/>
      <c r="J427" s="103"/>
      <c r="K427" s="103"/>
    </row>
    <row r="428" spans="1:11" ht="12">
      <c r="A428" s="227">
        <f t="shared" si="0"/>
        <v>13</v>
      </c>
      <c r="C428" s="145"/>
      <c r="E428" s="227">
        <f t="shared" si="1"/>
        <v>13</v>
      </c>
      <c r="F428" s="145"/>
      <c r="G428" s="103"/>
      <c r="H428" s="103"/>
      <c r="I428" s="103"/>
      <c r="J428" s="103"/>
      <c r="K428" s="103"/>
    </row>
    <row r="429" spans="1:11" ht="12">
      <c r="A429" s="227">
        <f t="shared" si="0"/>
        <v>14</v>
      </c>
      <c r="C429" s="145" t="s">
        <v>184</v>
      </c>
      <c r="E429" s="227">
        <f t="shared" si="1"/>
        <v>14</v>
      </c>
      <c r="F429" s="145"/>
      <c r="G429" s="103"/>
      <c r="H429" s="103"/>
      <c r="I429" s="103"/>
      <c r="J429" s="103"/>
      <c r="K429" s="103"/>
    </row>
    <row r="430" spans="1:11" ht="12">
      <c r="A430" s="227">
        <f t="shared" si="0"/>
        <v>15</v>
      </c>
      <c r="C430" s="145"/>
      <c r="E430" s="227">
        <f t="shared" si="1"/>
        <v>15</v>
      </c>
      <c r="F430" s="145"/>
      <c r="G430" s="103"/>
      <c r="H430" s="103"/>
      <c r="I430" s="103"/>
      <c r="J430" s="103"/>
      <c r="K430" s="103"/>
    </row>
    <row r="431" spans="1:11" ht="12">
      <c r="A431" s="227">
        <f t="shared" si="0"/>
        <v>16</v>
      </c>
      <c r="C431" s="145"/>
      <c r="E431" s="227">
        <f t="shared" si="1"/>
        <v>16</v>
      </c>
      <c r="F431" s="145"/>
      <c r="G431" s="103"/>
      <c r="H431" s="103"/>
      <c r="I431" s="103"/>
      <c r="J431" s="103"/>
      <c r="K431" s="103"/>
    </row>
    <row r="432" spans="1:11" ht="12">
      <c r="A432" s="227">
        <f t="shared" si="0"/>
        <v>17</v>
      </c>
      <c r="C432" s="145"/>
      <c r="E432" s="227">
        <f t="shared" si="1"/>
        <v>17</v>
      </c>
      <c r="F432" s="145"/>
      <c r="G432" s="103"/>
      <c r="H432" s="103"/>
      <c r="I432" s="103"/>
      <c r="J432" s="103"/>
      <c r="K432" s="103"/>
    </row>
    <row r="433" spans="1:11" ht="12">
      <c r="A433" s="227">
        <f t="shared" si="0"/>
        <v>18</v>
      </c>
      <c r="C433" s="145"/>
      <c r="E433" s="227">
        <f t="shared" si="1"/>
        <v>18</v>
      </c>
      <c r="F433" s="145"/>
      <c r="G433" s="103"/>
      <c r="H433" s="103"/>
      <c r="I433" s="103"/>
      <c r="J433" s="103"/>
      <c r="K433" s="103"/>
    </row>
    <row r="434" spans="1:11" ht="12">
      <c r="A434" s="227">
        <f t="shared" si="0"/>
        <v>19</v>
      </c>
      <c r="C434" s="145"/>
      <c r="E434" s="227">
        <f t="shared" si="1"/>
        <v>19</v>
      </c>
      <c r="F434" s="145"/>
      <c r="G434" s="103"/>
      <c r="H434" s="103"/>
      <c r="I434" s="103"/>
      <c r="J434" s="103"/>
      <c r="K434" s="103"/>
    </row>
    <row r="435" spans="1:11" ht="12">
      <c r="A435" s="227">
        <f t="shared" si="0"/>
        <v>20</v>
      </c>
      <c r="C435" s="145"/>
      <c r="E435" s="227">
        <f t="shared" si="1"/>
        <v>20</v>
      </c>
      <c r="F435" s="145"/>
      <c r="G435" s="103"/>
      <c r="H435" s="103"/>
      <c r="I435" s="103"/>
      <c r="J435" s="103"/>
      <c r="K435" s="103"/>
    </row>
    <row r="436" spans="1:11" ht="12">
      <c r="A436" s="227">
        <f t="shared" si="0"/>
        <v>21</v>
      </c>
      <c r="C436" s="145"/>
      <c r="E436" s="227">
        <f t="shared" si="1"/>
        <v>21</v>
      </c>
      <c r="F436" s="145"/>
      <c r="G436" s="103"/>
      <c r="H436" s="103"/>
      <c r="I436" s="103"/>
      <c r="J436" s="103"/>
      <c r="K436" s="103"/>
    </row>
    <row r="437" spans="1:11" ht="12">
      <c r="A437" s="227">
        <f t="shared" si="0"/>
        <v>22</v>
      </c>
      <c r="C437" s="145"/>
      <c r="E437" s="227">
        <f t="shared" si="1"/>
        <v>22</v>
      </c>
      <c r="F437" s="145"/>
      <c r="G437" s="103"/>
      <c r="H437" s="103"/>
      <c r="I437" s="103"/>
      <c r="J437" s="103"/>
      <c r="K437" s="103"/>
    </row>
    <row r="438" spans="1:11" ht="12">
      <c r="A438" s="227">
        <f t="shared" si="0"/>
        <v>23</v>
      </c>
      <c r="C438" s="145"/>
      <c r="E438" s="227">
        <f t="shared" si="1"/>
        <v>23</v>
      </c>
      <c r="F438" s="145"/>
      <c r="G438" s="103"/>
      <c r="H438" s="103"/>
      <c r="I438" s="103"/>
      <c r="J438" s="103"/>
      <c r="K438" s="103"/>
    </row>
    <row r="439" spans="1:11" ht="12">
      <c r="A439" s="227">
        <f t="shared" si="0"/>
        <v>24</v>
      </c>
      <c r="C439" s="145"/>
      <c r="E439" s="227">
        <f t="shared" si="1"/>
        <v>24</v>
      </c>
      <c r="F439" s="145"/>
      <c r="G439" s="103"/>
      <c r="H439" s="103"/>
      <c r="I439" s="103"/>
      <c r="J439" s="103"/>
      <c r="K439" s="103"/>
    </row>
    <row r="440" spans="1:11" ht="12">
      <c r="A440" s="228"/>
      <c r="E440" s="228"/>
      <c r="F440" s="184" t="s">
        <v>6</v>
      </c>
      <c r="G440" s="155" t="s">
        <v>6</v>
      </c>
      <c r="H440" s="156"/>
      <c r="I440" s="184"/>
      <c r="J440" s="155"/>
      <c r="K440" s="156"/>
    </row>
    <row r="441" spans="1:11" ht="12">
      <c r="A441" s="227">
        <f>(A439+1)</f>
        <v>25</v>
      </c>
      <c r="C441" s="144" t="s">
        <v>185</v>
      </c>
      <c r="E441" s="227">
        <f>(E439+1)</f>
        <v>25</v>
      </c>
      <c r="G441" s="104"/>
      <c r="H441" s="105">
        <f>SUM(H416:H439)</f>
        <v>26859678</v>
      </c>
      <c r="I441" s="105"/>
      <c r="J441" s="104"/>
      <c r="K441" s="105">
        <f>SUM(K416:K439)</f>
        <v>27368288</v>
      </c>
    </row>
    <row r="442" spans="1:11" ht="12">
      <c r="A442" s="227"/>
      <c r="C442" s="144"/>
      <c r="E442" s="227"/>
      <c r="F442" s="184" t="s">
        <v>6</v>
      </c>
      <c r="G442" s="155" t="s">
        <v>6</v>
      </c>
      <c r="H442" s="156"/>
      <c r="I442" s="184"/>
      <c r="J442" s="155"/>
      <c r="K442" s="156"/>
    </row>
    <row r="443" ht="12">
      <c r="E443" s="183"/>
    </row>
    <row r="444" ht="12">
      <c r="E444" s="183"/>
    </row>
    <row r="446" spans="5:11" ht="12">
      <c r="E446" s="183"/>
      <c r="G446" s="149"/>
      <c r="H446" s="188"/>
      <c r="J446" s="149"/>
      <c r="K446" s="188"/>
    </row>
    <row r="447" spans="1:11" s="175" customFormat="1" ht="12">
      <c r="A447" s="151" t="str">
        <f>$A$82</f>
        <v>Institution No.:  </v>
      </c>
      <c r="E447" s="185"/>
      <c r="G447" s="186"/>
      <c r="H447" s="187"/>
      <c r="J447" s="186"/>
      <c r="K447" s="150" t="s">
        <v>186</v>
      </c>
    </row>
    <row r="448" spans="1:11" s="175" customFormat="1" ht="12">
      <c r="A448" s="325" t="s">
        <v>187</v>
      </c>
      <c r="B448" s="325"/>
      <c r="C448" s="325"/>
      <c r="D448" s="325"/>
      <c r="E448" s="325"/>
      <c r="F448" s="325"/>
      <c r="G448" s="325"/>
      <c r="H448" s="325"/>
      <c r="I448" s="325"/>
      <c r="J448" s="325"/>
      <c r="K448" s="325"/>
    </row>
    <row r="449" spans="1:11" ht="12">
      <c r="A449" s="151" t="str">
        <f>$A$41</f>
        <v>NAME: University of Colorado Boulder</v>
      </c>
      <c r="G449" s="229"/>
      <c r="H449" s="188"/>
      <c r="J449" s="149"/>
      <c r="K449" s="153" t="str">
        <f>$K$3</f>
        <v>Date: October 1, 2012</v>
      </c>
    </row>
    <row r="450" spans="1:11" ht="12">
      <c r="A450" s="154" t="s">
        <v>6</v>
      </c>
      <c r="B450" s="154" t="s">
        <v>6</v>
      </c>
      <c r="C450" s="154" t="s">
        <v>6</v>
      </c>
      <c r="D450" s="154" t="s">
        <v>6</v>
      </c>
      <c r="E450" s="154" t="s">
        <v>6</v>
      </c>
      <c r="F450" s="154" t="s">
        <v>6</v>
      </c>
      <c r="G450" s="155" t="s">
        <v>6</v>
      </c>
      <c r="H450" s="156" t="s">
        <v>6</v>
      </c>
      <c r="I450" s="154" t="s">
        <v>6</v>
      </c>
      <c r="J450" s="155" t="s">
        <v>6</v>
      </c>
      <c r="K450" s="156" t="s">
        <v>6</v>
      </c>
    </row>
    <row r="451" spans="1:11" ht="12">
      <c r="A451" s="157" t="s">
        <v>7</v>
      </c>
      <c r="E451" s="157" t="s">
        <v>7</v>
      </c>
      <c r="F451" s="158"/>
      <c r="G451" s="159"/>
      <c r="H451" s="160" t="s">
        <v>9</v>
      </c>
      <c r="I451" s="158"/>
      <c r="J451" s="159"/>
      <c r="K451" s="160" t="s">
        <v>250</v>
      </c>
    </row>
    <row r="452" spans="1:11" ht="12">
      <c r="A452" s="157" t="s">
        <v>10</v>
      </c>
      <c r="C452" s="161" t="s">
        <v>57</v>
      </c>
      <c r="E452" s="157" t="s">
        <v>10</v>
      </c>
      <c r="F452" s="158"/>
      <c r="G452" s="159" t="s">
        <v>12</v>
      </c>
      <c r="H452" s="160" t="s">
        <v>13</v>
      </c>
      <c r="I452" s="158"/>
      <c r="J452" s="159" t="s">
        <v>12</v>
      </c>
      <c r="K452" s="160" t="s">
        <v>14</v>
      </c>
    </row>
    <row r="453" spans="1:11" ht="12">
      <c r="A453" s="154" t="s">
        <v>6</v>
      </c>
      <c r="B453" s="154" t="s">
        <v>6</v>
      </c>
      <c r="C453" s="154" t="s">
        <v>6</v>
      </c>
      <c r="D453" s="154" t="s">
        <v>6</v>
      </c>
      <c r="E453" s="154" t="s">
        <v>6</v>
      </c>
      <c r="F453" s="154" t="s">
        <v>6</v>
      </c>
      <c r="G453" s="155" t="s">
        <v>6</v>
      </c>
      <c r="H453" s="156" t="s">
        <v>6</v>
      </c>
      <c r="I453" s="154" t="s">
        <v>6</v>
      </c>
      <c r="J453" s="155" t="s">
        <v>6</v>
      </c>
      <c r="K453" s="156" t="s">
        <v>6</v>
      </c>
    </row>
    <row r="454" spans="1:11" ht="12">
      <c r="A454" s="143">
        <v>1</v>
      </c>
      <c r="B454" s="154"/>
      <c r="C454" s="144" t="s">
        <v>188</v>
      </c>
      <c r="D454" s="154"/>
      <c r="E454" s="143">
        <v>1</v>
      </c>
      <c r="F454" s="154"/>
      <c r="G454" s="230">
        <v>1329</v>
      </c>
      <c r="H454" s="230">
        <v>135733379</v>
      </c>
      <c r="I454" s="230"/>
      <c r="J454" s="230">
        <v>1369</v>
      </c>
      <c r="K454" s="230">
        <v>140730529</v>
      </c>
    </row>
    <row r="455" spans="1:11" ht="12">
      <c r="A455" s="143">
        <v>2</v>
      </c>
      <c r="B455" s="154"/>
      <c r="C455" s="144" t="s">
        <v>189</v>
      </c>
      <c r="D455" s="154"/>
      <c r="E455" s="143">
        <v>2</v>
      </c>
      <c r="F455" s="154"/>
      <c r="G455" s="231"/>
      <c r="H455" s="230">
        <v>36942750</v>
      </c>
      <c r="I455" s="231"/>
      <c r="J455" s="231"/>
      <c r="K455" s="231">
        <v>38276967</v>
      </c>
    </row>
    <row r="456" spans="1:11" ht="12">
      <c r="A456" s="143">
        <v>3</v>
      </c>
      <c r="C456" s="144" t="s">
        <v>190</v>
      </c>
      <c r="E456" s="143">
        <v>3</v>
      </c>
      <c r="F456" s="145"/>
      <c r="G456" s="230">
        <v>721</v>
      </c>
      <c r="H456" s="230">
        <v>27036324</v>
      </c>
      <c r="I456" s="230"/>
      <c r="J456" s="230">
        <v>728</v>
      </c>
      <c r="K456" s="230">
        <v>27819766</v>
      </c>
    </row>
    <row r="457" spans="1:11" ht="12">
      <c r="A457" s="143">
        <v>4</v>
      </c>
      <c r="C457" s="144" t="s">
        <v>191</v>
      </c>
      <c r="E457" s="143">
        <v>4</v>
      </c>
      <c r="F457" s="145"/>
      <c r="G457" s="230"/>
      <c r="H457" s="230">
        <v>20341388</v>
      </c>
      <c r="I457" s="230"/>
      <c r="J457" s="230"/>
      <c r="K457" s="230">
        <v>21095927</v>
      </c>
    </row>
    <row r="458" spans="1:11" ht="12">
      <c r="A458" s="143">
        <v>5</v>
      </c>
      <c r="C458" s="144" t="s">
        <v>192</v>
      </c>
      <c r="E458" s="143">
        <v>5</v>
      </c>
      <c r="F458" s="145"/>
      <c r="G458" s="230">
        <f>G454+G456</f>
        <v>2050</v>
      </c>
      <c r="H458" s="230">
        <f>SUM(H454:H457)</f>
        <v>220053841</v>
      </c>
      <c r="I458" s="230"/>
      <c r="J458" s="230">
        <f>SUM(J454:J457)</f>
        <v>2097</v>
      </c>
      <c r="K458" s="230">
        <f>SUM(K454:K457)</f>
        <v>227923189</v>
      </c>
    </row>
    <row r="459" spans="1:11" ht="12">
      <c r="A459" s="143">
        <v>6</v>
      </c>
      <c r="C459" s="144" t="s">
        <v>193</v>
      </c>
      <c r="E459" s="143">
        <v>6</v>
      </c>
      <c r="F459" s="145"/>
      <c r="G459" s="230">
        <v>77</v>
      </c>
      <c r="H459" s="230">
        <v>5918669</v>
      </c>
      <c r="I459" s="230"/>
      <c r="J459" s="230">
        <v>78</v>
      </c>
      <c r="K459" s="230">
        <v>6120116</v>
      </c>
    </row>
    <row r="460" spans="1:11" ht="12">
      <c r="A460" s="143">
        <v>7</v>
      </c>
      <c r="C460" s="144" t="s">
        <v>194</v>
      </c>
      <c r="E460" s="143">
        <v>7</v>
      </c>
      <c r="F460" s="145"/>
      <c r="G460" s="230"/>
      <c r="H460" s="230">
        <v>1829301</v>
      </c>
      <c r="I460" s="230"/>
      <c r="J460" s="230"/>
      <c r="K460" s="230">
        <v>1901320</v>
      </c>
    </row>
    <row r="461" spans="1:11" ht="12">
      <c r="A461" s="143">
        <v>8</v>
      </c>
      <c r="C461" s="144" t="s">
        <v>195</v>
      </c>
      <c r="E461" s="143">
        <v>8</v>
      </c>
      <c r="F461" s="145"/>
      <c r="G461" s="230">
        <f>G458+G459+G460</f>
        <v>2127</v>
      </c>
      <c r="H461" s="230">
        <f>H458+H459+H460</f>
        <v>227801811</v>
      </c>
      <c r="I461" s="230"/>
      <c r="J461" s="230">
        <f>J458+J459+J460</f>
        <v>2175</v>
      </c>
      <c r="K461" s="230">
        <f>K458+K459+K460</f>
        <v>235944625</v>
      </c>
    </row>
    <row r="462" spans="1:11" ht="12">
      <c r="A462" s="143">
        <v>9</v>
      </c>
      <c r="E462" s="143">
        <v>9</v>
      </c>
      <c r="F462" s="145"/>
      <c r="G462" s="230"/>
      <c r="H462" s="230"/>
      <c r="I462" s="176"/>
      <c r="J462" s="230"/>
      <c r="K462" s="230"/>
    </row>
    <row r="463" spans="1:11" ht="12">
      <c r="A463" s="143">
        <v>10</v>
      </c>
      <c r="C463" s="144" t="s">
        <v>196</v>
      </c>
      <c r="E463" s="143">
        <v>10</v>
      </c>
      <c r="F463" s="145"/>
      <c r="G463" s="230">
        <v>0</v>
      </c>
      <c r="H463" s="230">
        <v>0</v>
      </c>
      <c r="I463" s="230"/>
      <c r="J463" s="230">
        <v>0</v>
      </c>
      <c r="K463" s="230">
        <v>0</v>
      </c>
    </row>
    <row r="464" spans="1:11" ht="12">
      <c r="A464" s="143">
        <v>11</v>
      </c>
      <c r="C464" s="144" t="s">
        <v>197</v>
      </c>
      <c r="E464" s="143">
        <v>11</v>
      </c>
      <c r="F464" s="145"/>
      <c r="G464" s="230">
        <v>272</v>
      </c>
      <c r="H464" s="230">
        <v>13897990</v>
      </c>
      <c r="I464" s="230"/>
      <c r="J464" s="230">
        <v>272</v>
      </c>
      <c r="K464" s="230">
        <v>13939837</v>
      </c>
    </row>
    <row r="465" spans="1:11" ht="12">
      <c r="A465" s="143">
        <v>12</v>
      </c>
      <c r="C465" s="144" t="s">
        <v>198</v>
      </c>
      <c r="E465" s="143">
        <v>12</v>
      </c>
      <c r="F465" s="145"/>
      <c r="G465" s="230"/>
      <c r="H465" s="230">
        <v>4294684</v>
      </c>
      <c r="I465" s="230"/>
      <c r="J465" s="230"/>
      <c r="K465" s="230">
        <v>4337066</v>
      </c>
    </row>
    <row r="466" spans="1:11" ht="12">
      <c r="A466" s="143">
        <v>13</v>
      </c>
      <c r="C466" s="144" t="s">
        <v>199</v>
      </c>
      <c r="E466" s="143">
        <v>13</v>
      </c>
      <c r="F466" s="145"/>
      <c r="G466" s="230">
        <f>SUM(G463:G465)</f>
        <v>272</v>
      </c>
      <c r="H466" s="230">
        <f>SUM(H463:H465)</f>
        <v>18192674</v>
      </c>
      <c r="I466" s="232"/>
      <c r="J466" s="230">
        <f>SUM(J463:J465)</f>
        <v>272</v>
      </c>
      <c r="K466" s="230">
        <f>SUM(K463:K465)</f>
        <v>18276903</v>
      </c>
    </row>
    <row r="467" spans="1:11" ht="12">
      <c r="A467" s="143">
        <v>14</v>
      </c>
      <c r="E467" s="143">
        <v>14</v>
      </c>
      <c r="F467" s="145"/>
      <c r="G467" s="232"/>
      <c r="H467" s="230"/>
      <c r="I467" s="176"/>
      <c r="J467" s="232"/>
      <c r="K467" s="230"/>
    </row>
    <row r="468" spans="1:11" ht="12">
      <c r="A468" s="143">
        <v>15</v>
      </c>
      <c r="C468" s="144" t="s">
        <v>200</v>
      </c>
      <c r="E468" s="143">
        <v>15</v>
      </c>
      <c r="G468" s="176">
        <f>SUM(G461+G466)</f>
        <v>2399</v>
      </c>
      <c r="H468" s="176">
        <f>SUM(H461+H466)</f>
        <v>245994485</v>
      </c>
      <c r="I468" s="176"/>
      <c r="J468" s="176">
        <f>SUM(J461+J466)</f>
        <v>2447</v>
      </c>
      <c r="K468" s="176">
        <f>SUM(K461+K466)</f>
        <v>254221528</v>
      </c>
    </row>
    <row r="469" spans="1:11" ht="12">
      <c r="A469" s="143">
        <v>16</v>
      </c>
      <c r="E469" s="143">
        <v>16</v>
      </c>
      <c r="G469" s="176"/>
      <c r="H469" s="176"/>
      <c r="I469" s="176"/>
      <c r="J469" s="176"/>
      <c r="K469" s="176"/>
    </row>
    <row r="470" spans="1:11" ht="12">
      <c r="A470" s="143">
        <v>17</v>
      </c>
      <c r="C470" s="144" t="s">
        <v>201</v>
      </c>
      <c r="E470" s="143">
        <v>17</v>
      </c>
      <c r="F470" s="145"/>
      <c r="G470" s="230"/>
      <c r="H470" s="230">
        <v>2226391</v>
      </c>
      <c r="I470" s="230"/>
      <c r="J470" s="230"/>
      <c r="K470" s="230">
        <v>2227461</v>
      </c>
    </row>
    <row r="471" spans="1:11" ht="12">
      <c r="A471" s="143">
        <v>18</v>
      </c>
      <c r="E471" s="143">
        <v>18</v>
      </c>
      <c r="F471" s="145"/>
      <c r="G471" s="230"/>
      <c r="H471" s="230"/>
      <c r="I471" s="230"/>
      <c r="J471" s="230"/>
      <c r="K471" s="230"/>
    </row>
    <row r="472" spans="1:11" ht="12">
      <c r="A472" s="143">
        <v>19</v>
      </c>
      <c r="C472" s="144" t="s">
        <v>202</v>
      </c>
      <c r="E472" s="143">
        <v>19</v>
      </c>
      <c r="F472" s="145"/>
      <c r="G472" s="230"/>
      <c r="H472" s="230">
        <v>3113678</v>
      </c>
      <c r="I472" s="230"/>
      <c r="J472" s="230"/>
      <c r="K472" s="230">
        <v>3145620</v>
      </c>
    </row>
    <row r="473" spans="1:11" ht="12" customHeight="1">
      <c r="A473" s="143">
        <v>20</v>
      </c>
      <c r="C473" s="233" t="s">
        <v>203</v>
      </c>
      <c r="E473" s="143">
        <v>20</v>
      </c>
      <c r="F473" s="145"/>
      <c r="G473" s="230"/>
      <c r="H473" s="230">
        <v>20576539</v>
      </c>
      <c r="I473" s="230"/>
      <c r="J473" s="230"/>
      <c r="K473" s="230">
        <v>20735530</v>
      </c>
    </row>
    <row r="474" spans="1:11" s="234" customFormat="1" ht="12" customHeight="1">
      <c r="A474" s="143">
        <v>21</v>
      </c>
      <c r="B474" s="134"/>
      <c r="C474" s="233"/>
      <c r="D474" s="134"/>
      <c r="E474" s="143">
        <v>21</v>
      </c>
      <c r="F474" s="145"/>
      <c r="G474" s="230"/>
      <c r="H474" s="230"/>
      <c r="I474" s="230"/>
      <c r="J474" s="230"/>
      <c r="K474" s="230"/>
    </row>
    <row r="475" spans="1:11" ht="12">
      <c r="A475" s="143">
        <v>22</v>
      </c>
      <c r="C475" s="144"/>
      <c r="E475" s="143">
        <v>22</v>
      </c>
      <c r="G475" s="230"/>
      <c r="H475" s="230"/>
      <c r="I475" s="230"/>
      <c r="J475" s="230"/>
      <c r="K475" s="230"/>
    </row>
    <row r="476" spans="1:11" ht="12">
      <c r="A476" s="143">
        <v>23</v>
      </c>
      <c r="C476" s="144" t="s">
        <v>204</v>
      </c>
      <c r="E476" s="143">
        <v>23</v>
      </c>
      <c r="G476" s="230"/>
      <c r="H476" s="230">
        <v>0</v>
      </c>
      <c r="I476" s="230"/>
      <c r="J476" s="230"/>
      <c r="K476" s="230">
        <v>0</v>
      </c>
    </row>
    <row r="477" spans="1:11" ht="12">
      <c r="A477" s="143">
        <v>24</v>
      </c>
      <c r="C477" s="144"/>
      <c r="E477" s="143">
        <v>24</v>
      </c>
      <c r="G477" s="230"/>
      <c r="H477" s="230"/>
      <c r="I477" s="230"/>
      <c r="J477" s="230"/>
      <c r="K477" s="230"/>
    </row>
    <row r="478" spans="1:11" ht="12">
      <c r="A478" s="143"/>
      <c r="E478" s="143"/>
      <c r="F478" s="184" t="s">
        <v>6</v>
      </c>
      <c r="G478" s="235"/>
      <c r="H478" s="156"/>
      <c r="I478" s="184"/>
      <c r="J478" s="235"/>
      <c r="K478" s="156"/>
    </row>
    <row r="479" spans="1:11" ht="12">
      <c r="A479" s="143">
        <v>25</v>
      </c>
      <c r="C479" s="144" t="s">
        <v>205</v>
      </c>
      <c r="E479" s="143">
        <v>25</v>
      </c>
      <c r="G479" s="105">
        <f>SUM(G468:G477)</f>
        <v>2399</v>
      </c>
      <c r="H479" s="105">
        <f>SUM(H468:H477)</f>
        <v>271911093</v>
      </c>
      <c r="I479" s="111"/>
      <c r="J479" s="105">
        <f>SUM(J468:J477)</f>
        <v>2447</v>
      </c>
      <c r="K479" s="105">
        <f>SUM(K468:K477)</f>
        <v>280330139</v>
      </c>
    </row>
    <row r="480" spans="6:11" ht="12">
      <c r="F480" s="184" t="s">
        <v>6</v>
      </c>
      <c r="G480" s="155"/>
      <c r="H480" s="156"/>
      <c r="I480" s="184"/>
      <c r="J480" s="155"/>
      <c r="K480" s="156"/>
    </row>
    <row r="481" spans="6:11" ht="12">
      <c r="F481" s="184"/>
      <c r="G481" s="155"/>
      <c r="H481" s="156"/>
      <c r="I481" s="184"/>
      <c r="J481" s="155"/>
      <c r="K481" s="156"/>
    </row>
    <row r="482" spans="3:11" ht="20.25" customHeight="1">
      <c r="C482" s="236"/>
      <c r="D482" s="236"/>
      <c r="E482" s="236"/>
      <c r="F482" s="184"/>
      <c r="G482" s="155"/>
      <c r="H482" s="156"/>
      <c r="I482" s="184"/>
      <c r="J482" s="155"/>
      <c r="K482" s="156"/>
    </row>
    <row r="483" spans="3:11" ht="12">
      <c r="C483" s="134" t="s">
        <v>53</v>
      </c>
      <c r="F483" s="184"/>
      <c r="G483" s="155"/>
      <c r="H483" s="156"/>
      <c r="I483" s="184"/>
      <c r="J483" s="155"/>
      <c r="K483" s="156"/>
    </row>
    <row r="484" spans="1:7" ht="12">
      <c r="A484" s="144"/>
      <c r="C484" s="134" t="s">
        <v>257</v>
      </c>
      <c r="E484" s="183"/>
      <c r="F484" s="184"/>
      <c r="G484" s="155"/>
    </row>
    <row r="485" spans="5:11" ht="12">
      <c r="E485" s="183"/>
      <c r="G485" s="149"/>
      <c r="H485" s="188"/>
      <c r="J485" s="149"/>
      <c r="K485" s="188"/>
    </row>
    <row r="486" spans="1:11" s="175" customFormat="1" ht="12">
      <c r="A486" s="151" t="str">
        <f>$A$82</f>
        <v>Institution No.:  </v>
      </c>
      <c r="E486" s="185"/>
      <c r="G486" s="186"/>
      <c r="H486" s="187"/>
      <c r="J486" s="186"/>
      <c r="K486" s="150" t="s">
        <v>206</v>
      </c>
    </row>
    <row r="487" spans="1:11" s="175" customFormat="1" ht="12">
      <c r="A487" s="325" t="s">
        <v>207</v>
      </c>
      <c r="B487" s="325"/>
      <c r="C487" s="325"/>
      <c r="D487" s="325"/>
      <c r="E487" s="325"/>
      <c r="F487" s="325"/>
      <c r="G487" s="325"/>
      <c r="H487" s="325"/>
      <c r="I487" s="325"/>
      <c r="J487" s="325"/>
      <c r="K487" s="325"/>
    </row>
    <row r="488" spans="1:11" ht="12">
      <c r="A488" s="151" t="str">
        <f>$A$41</f>
        <v>NAME: University of Colorado Boulder</v>
      </c>
      <c r="G488" s="229"/>
      <c r="H488" s="188"/>
      <c r="J488" s="149"/>
      <c r="K488" s="153" t="str">
        <f>$K$3</f>
        <v>Date: October 1, 2012</v>
      </c>
    </row>
    <row r="489" spans="1:11" ht="12">
      <c r="A489" s="154" t="s">
        <v>6</v>
      </c>
      <c r="B489" s="154" t="s">
        <v>6</v>
      </c>
      <c r="C489" s="154" t="s">
        <v>6</v>
      </c>
      <c r="D489" s="154" t="s">
        <v>6</v>
      </c>
      <c r="E489" s="154" t="s">
        <v>6</v>
      </c>
      <c r="F489" s="154" t="s">
        <v>6</v>
      </c>
      <c r="G489" s="155" t="s">
        <v>6</v>
      </c>
      <c r="H489" s="156" t="s">
        <v>6</v>
      </c>
      <c r="I489" s="154" t="s">
        <v>6</v>
      </c>
      <c r="J489" s="155" t="s">
        <v>6</v>
      </c>
      <c r="K489" s="156" t="s">
        <v>6</v>
      </c>
    </row>
    <row r="490" spans="1:11" ht="12">
      <c r="A490" s="157" t="s">
        <v>7</v>
      </c>
      <c r="E490" s="157" t="s">
        <v>7</v>
      </c>
      <c r="F490" s="158"/>
      <c r="G490" s="159"/>
      <c r="H490" s="160" t="s">
        <v>9</v>
      </c>
      <c r="I490" s="158"/>
      <c r="J490" s="159"/>
      <c r="K490" s="160" t="s">
        <v>250</v>
      </c>
    </row>
    <row r="491" spans="1:11" ht="12">
      <c r="A491" s="157" t="s">
        <v>10</v>
      </c>
      <c r="C491" s="161" t="s">
        <v>57</v>
      </c>
      <c r="E491" s="157" t="s">
        <v>10</v>
      </c>
      <c r="F491" s="158"/>
      <c r="G491" s="159" t="s">
        <v>12</v>
      </c>
      <c r="H491" s="160" t="s">
        <v>13</v>
      </c>
      <c r="I491" s="158"/>
      <c r="J491" s="159" t="s">
        <v>12</v>
      </c>
      <c r="K491" s="160" t="s">
        <v>14</v>
      </c>
    </row>
    <row r="492" spans="1:11" ht="12">
      <c r="A492" s="154" t="s">
        <v>6</v>
      </c>
      <c r="B492" s="154" t="s">
        <v>6</v>
      </c>
      <c r="C492" s="154" t="s">
        <v>6</v>
      </c>
      <c r="D492" s="154" t="s">
        <v>6</v>
      </c>
      <c r="E492" s="154" t="s">
        <v>6</v>
      </c>
      <c r="F492" s="154" t="s">
        <v>6</v>
      </c>
      <c r="G492" s="155" t="s">
        <v>6</v>
      </c>
      <c r="H492" s="156" t="s">
        <v>6</v>
      </c>
      <c r="I492" s="154" t="s">
        <v>6</v>
      </c>
      <c r="J492" s="155" t="s">
        <v>6</v>
      </c>
      <c r="K492" s="156" t="s">
        <v>6</v>
      </c>
    </row>
    <row r="493" spans="1:11" ht="12">
      <c r="A493" s="143">
        <v>1</v>
      </c>
      <c r="B493" s="154"/>
      <c r="C493" s="144" t="s">
        <v>188</v>
      </c>
      <c r="D493" s="154"/>
      <c r="E493" s="143">
        <v>1</v>
      </c>
      <c r="F493" s="154"/>
      <c r="G493" s="230">
        <v>37</v>
      </c>
      <c r="H493" s="230">
        <v>2924193</v>
      </c>
      <c r="I493" s="231"/>
      <c r="J493" s="230">
        <v>38</v>
      </c>
      <c r="K493" s="231">
        <v>2991371</v>
      </c>
    </row>
    <row r="494" spans="1:11" ht="12">
      <c r="A494" s="143">
        <v>2</v>
      </c>
      <c r="B494" s="154"/>
      <c r="C494" s="144" t="s">
        <v>189</v>
      </c>
      <c r="D494" s="154"/>
      <c r="E494" s="143">
        <v>2</v>
      </c>
      <c r="F494" s="154"/>
      <c r="G494" s="230"/>
      <c r="H494" s="230">
        <v>888894</v>
      </c>
      <c r="I494" s="230"/>
      <c r="J494" s="230"/>
      <c r="K494" s="231">
        <v>890081</v>
      </c>
    </row>
    <row r="495" spans="1:11" ht="12">
      <c r="A495" s="143">
        <v>3</v>
      </c>
      <c r="C495" s="144" t="s">
        <v>190</v>
      </c>
      <c r="E495" s="143">
        <v>3</v>
      </c>
      <c r="F495" s="145"/>
      <c r="G495" s="230">
        <v>17</v>
      </c>
      <c r="H495" s="230">
        <v>597608</v>
      </c>
      <c r="I495" s="230"/>
      <c r="J495" s="230">
        <v>17</v>
      </c>
      <c r="K495" s="230">
        <v>598980</v>
      </c>
    </row>
    <row r="496" spans="1:11" ht="12">
      <c r="A496" s="143">
        <v>4</v>
      </c>
      <c r="C496" s="144" t="s">
        <v>191</v>
      </c>
      <c r="E496" s="143">
        <v>4</v>
      </c>
      <c r="F496" s="145"/>
      <c r="G496" s="230"/>
      <c r="H496" s="230">
        <v>2826497</v>
      </c>
      <c r="I496" s="230"/>
      <c r="J496" s="230"/>
      <c r="K496" s="230">
        <v>2980020</v>
      </c>
    </row>
    <row r="497" spans="1:11" ht="12">
      <c r="A497" s="143">
        <v>5</v>
      </c>
      <c r="C497" s="144" t="s">
        <v>192</v>
      </c>
      <c r="E497" s="143">
        <v>5</v>
      </c>
      <c r="F497" s="145"/>
      <c r="G497" s="230">
        <f>SUM(G493:G496)</f>
        <v>54</v>
      </c>
      <c r="H497" s="230">
        <f>SUM(H493:H496)</f>
        <v>7237192</v>
      </c>
      <c r="I497" s="230"/>
      <c r="J497" s="230">
        <f>SUM(J493:J496)</f>
        <v>55</v>
      </c>
      <c r="K497" s="230">
        <f>SUM(K493:K496)</f>
        <v>7460452</v>
      </c>
    </row>
    <row r="498" spans="1:11" ht="12">
      <c r="A498" s="143">
        <v>6</v>
      </c>
      <c r="C498" s="144" t="s">
        <v>193</v>
      </c>
      <c r="E498" s="143">
        <v>6</v>
      </c>
      <c r="F498" s="145"/>
      <c r="G498" s="230">
        <v>1</v>
      </c>
      <c r="H498" s="230">
        <v>98706</v>
      </c>
      <c r="I498" s="230"/>
      <c r="J498" s="230">
        <v>1</v>
      </c>
      <c r="K498" s="230">
        <v>101242</v>
      </c>
    </row>
    <row r="499" spans="1:11" ht="12">
      <c r="A499" s="143">
        <v>7</v>
      </c>
      <c r="C499" s="144" t="s">
        <v>194</v>
      </c>
      <c r="E499" s="143">
        <v>7</v>
      </c>
      <c r="F499" s="145"/>
      <c r="G499" s="230"/>
      <c r="H499" s="230">
        <v>30697</v>
      </c>
      <c r="I499" s="230"/>
      <c r="J499" s="230"/>
      <c r="K499" s="230">
        <v>31346</v>
      </c>
    </row>
    <row r="500" spans="1:11" ht="12">
      <c r="A500" s="143">
        <v>8</v>
      </c>
      <c r="C500" s="144" t="s">
        <v>208</v>
      </c>
      <c r="E500" s="143">
        <v>8</v>
      </c>
      <c r="F500" s="145"/>
      <c r="G500" s="230">
        <f>G497+G498+G499</f>
        <v>55</v>
      </c>
      <c r="H500" s="230">
        <f>H497+H498+H499</f>
        <v>7366595</v>
      </c>
      <c r="I500" s="230"/>
      <c r="J500" s="230">
        <f>J497+J498+J499</f>
        <v>56</v>
      </c>
      <c r="K500" s="230">
        <f>K497+K498+K499</f>
        <v>7593040</v>
      </c>
    </row>
    <row r="501" spans="1:11" ht="12">
      <c r="A501" s="143">
        <v>9</v>
      </c>
      <c r="E501" s="143">
        <v>9</v>
      </c>
      <c r="F501" s="145"/>
      <c r="G501" s="230"/>
      <c r="H501" s="230"/>
      <c r="I501" s="176"/>
      <c r="J501" s="230"/>
      <c r="K501" s="230"/>
    </row>
    <row r="502" spans="1:11" ht="12">
      <c r="A502" s="143">
        <v>10</v>
      </c>
      <c r="C502" s="144" t="s">
        <v>196</v>
      </c>
      <c r="E502" s="143">
        <v>10</v>
      </c>
      <c r="F502" s="145"/>
      <c r="G502" s="230">
        <v>0</v>
      </c>
      <c r="H502" s="230">
        <v>0</v>
      </c>
      <c r="I502" s="230"/>
      <c r="J502" s="230"/>
      <c r="K502" s="230">
        <v>0</v>
      </c>
    </row>
    <row r="503" spans="1:11" ht="12">
      <c r="A503" s="143">
        <v>11</v>
      </c>
      <c r="C503" s="144" t="s">
        <v>197</v>
      </c>
      <c r="E503" s="143">
        <v>11</v>
      </c>
      <c r="F503" s="145"/>
      <c r="G503" s="230">
        <v>4</v>
      </c>
      <c r="H503" s="230">
        <v>252316</v>
      </c>
      <c r="I503" s="230"/>
      <c r="J503" s="230">
        <v>4</v>
      </c>
      <c r="K503" s="230">
        <v>253246</v>
      </c>
    </row>
    <row r="504" spans="1:11" ht="12">
      <c r="A504" s="143">
        <v>12</v>
      </c>
      <c r="C504" s="144" t="s">
        <v>198</v>
      </c>
      <c r="E504" s="143">
        <v>12</v>
      </c>
      <c r="F504" s="145"/>
      <c r="G504" s="230"/>
      <c r="H504" s="230">
        <v>85127</v>
      </c>
      <c r="I504" s="230"/>
      <c r="J504" s="230"/>
      <c r="K504" s="230">
        <v>85342</v>
      </c>
    </row>
    <row r="505" spans="1:11" ht="12">
      <c r="A505" s="143">
        <v>13</v>
      </c>
      <c r="C505" s="144" t="s">
        <v>209</v>
      </c>
      <c r="E505" s="143">
        <v>13</v>
      </c>
      <c r="F505" s="145"/>
      <c r="G505" s="230">
        <f>SUM(G502:G504)</f>
        <v>4</v>
      </c>
      <c r="H505" s="230">
        <f>SUM(H502:H504)</f>
        <v>337443</v>
      </c>
      <c r="I505" s="232"/>
      <c r="J505" s="230">
        <f>SUM(J502:J504)</f>
        <v>4</v>
      </c>
      <c r="K505" s="230">
        <f>SUM(K502:K504)</f>
        <v>338588</v>
      </c>
    </row>
    <row r="506" spans="1:11" ht="12">
      <c r="A506" s="143">
        <v>14</v>
      </c>
      <c r="E506" s="143">
        <v>14</v>
      </c>
      <c r="F506" s="145"/>
      <c r="G506" s="232"/>
      <c r="H506" s="230"/>
      <c r="I506" s="176"/>
      <c r="J506" s="232"/>
      <c r="K506" s="230"/>
    </row>
    <row r="507" spans="1:11" ht="12">
      <c r="A507" s="143">
        <v>15</v>
      </c>
      <c r="C507" s="144" t="s">
        <v>200</v>
      </c>
      <c r="E507" s="143">
        <v>15</v>
      </c>
      <c r="G507" s="176">
        <f>SUM(G500+G505)</f>
        <v>59</v>
      </c>
      <c r="H507" s="176">
        <f>SUM(H500+H505)</f>
        <v>7704038</v>
      </c>
      <c r="I507" s="176"/>
      <c r="J507" s="176">
        <f>SUM(J500+J505)</f>
        <v>60</v>
      </c>
      <c r="K507" s="176">
        <f>SUM(K500+K505)</f>
        <v>7931628</v>
      </c>
    </row>
    <row r="508" spans="1:11" ht="12">
      <c r="A508" s="143">
        <v>16</v>
      </c>
      <c r="E508" s="143">
        <v>16</v>
      </c>
      <c r="G508" s="176"/>
      <c r="H508" s="176"/>
      <c r="I508" s="176"/>
      <c r="J508" s="176"/>
      <c r="K508" s="176"/>
    </row>
    <row r="509" spans="1:11" ht="12">
      <c r="A509" s="143">
        <v>17</v>
      </c>
      <c r="C509" s="144" t="s">
        <v>201</v>
      </c>
      <c r="E509" s="143">
        <v>17</v>
      </c>
      <c r="F509" s="145"/>
      <c r="G509" s="230"/>
      <c r="H509" s="230">
        <v>71812</v>
      </c>
      <c r="I509" s="230"/>
      <c r="J509" s="230"/>
      <c r="K509" s="230">
        <v>71131</v>
      </c>
    </row>
    <row r="510" spans="1:11" ht="12">
      <c r="A510" s="143">
        <v>18</v>
      </c>
      <c r="E510" s="143">
        <v>18</v>
      </c>
      <c r="F510" s="145"/>
      <c r="G510" s="230"/>
      <c r="H510" s="230"/>
      <c r="I510" s="230"/>
      <c r="J510" s="230"/>
      <c r="K510" s="230"/>
    </row>
    <row r="511" spans="1:11" ht="12">
      <c r="A511" s="143">
        <v>19</v>
      </c>
      <c r="C511" s="144" t="s">
        <v>202</v>
      </c>
      <c r="E511" s="143">
        <v>19</v>
      </c>
      <c r="F511" s="145"/>
      <c r="G511" s="230"/>
      <c r="H511" s="230">
        <v>29966</v>
      </c>
      <c r="I511" s="230"/>
      <c r="J511" s="230"/>
      <c r="K511" s="230">
        <v>31000</v>
      </c>
    </row>
    <row r="512" spans="1:11" ht="12" customHeight="1">
      <c r="A512" s="143">
        <v>20</v>
      </c>
      <c r="C512" s="233" t="s">
        <v>203</v>
      </c>
      <c r="E512" s="143">
        <v>20</v>
      </c>
      <c r="F512" s="145"/>
      <c r="G512" s="230"/>
      <c r="H512" s="230">
        <v>2169100</v>
      </c>
      <c r="I512" s="230"/>
      <c r="J512" s="230"/>
      <c r="K512" s="230">
        <v>2161705</v>
      </c>
    </row>
    <row r="513" spans="1:11" s="234" customFormat="1" ht="12" customHeight="1">
      <c r="A513" s="143">
        <v>21</v>
      </c>
      <c r="B513" s="134"/>
      <c r="C513" s="233"/>
      <c r="D513" s="134"/>
      <c r="E513" s="143">
        <v>21</v>
      </c>
      <c r="F513" s="145"/>
      <c r="G513" s="230"/>
      <c r="H513" s="230"/>
      <c r="I513" s="230"/>
      <c r="J513" s="230"/>
      <c r="K513" s="230"/>
    </row>
    <row r="514" spans="1:11" ht="12">
      <c r="A514" s="143">
        <v>22</v>
      </c>
      <c r="C514" s="144"/>
      <c r="E514" s="143">
        <v>22</v>
      </c>
      <c r="G514" s="230"/>
      <c r="H514" s="230"/>
      <c r="I514" s="230"/>
      <c r="J514" s="230"/>
      <c r="K514" s="230"/>
    </row>
    <row r="515" spans="1:11" ht="12">
      <c r="A515" s="143">
        <v>23</v>
      </c>
      <c r="C515" s="144" t="s">
        <v>204</v>
      </c>
      <c r="E515" s="143">
        <v>23</v>
      </c>
      <c r="G515" s="230"/>
      <c r="H515" s="230">
        <v>0</v>
      </c>
      <c r="I515" s="230"/>
      <c r="J515" s="230"/>
      <c r="K515" s="230">
        <v>0</v>
      </c>
    </row>
    <row r="516" spans="1:11" ht="12">
      <c r="A516" s="143">
        <v>24</v>
      </c>
      <c r="C516" s="144"/>
      <c r="E516" s="143">
        <v>24</v>
      </c>
      <c r="G516" s="230"/>
      <c r="H516" s="230"/>
      <c r="I516" s="230"/>
      <c r="J516" s="230"/>
      <c r="K516" s="230"/>
    </row>
    <row r="517" spans="1:11" ht="12">
      <c r="A517" s="143"/>
      <c r="E517" s="143"/>
      <c r="F517" s="184" t="s">
        <v>6</v>
      </c>
      <c r="G517" s="235"/>
      <c r="H517" s="156"/>
      <c r="I517" s="184"/>
      <c r="J517" s="235"/>
      <c r="K517" s="156"/>
    </row>
    <row r="518" spans="1:11" ht="12">
      <c r="A518" s="143">
        <v>25</v>
      </c>
      <c r="C518" s="144" t="s">
        <v>210</v>
      </c>
      <c r="E518" s="143">
        <v>25</v>
      </c>
      <c r="G518" s="105">
        <f>SUM(G507:G516)</f>
        <v>59</v>
      </c>
      <c r="H518" s="105">
        <f>SUM(H507:H516)</f>
        <v>9974916</v>
      </c>
      <c r="I518" s="111"/>
      <c r="J518" s="105">
        <f>SUM(J507:J516)</f>
        <v>60</v>
      </c>
      <c r="K518" s="105">
        <f>SUM(K507:K516)</f>
        <v>10195464</v>
      </c>
    </row>
    <row r="519" spans="6:11" ht="12">
      <c r="F519" s="184" t="s">
        <v>6</v>
      </c>
      <c r="G519" s="155"/>
      <c r="H519" s="156"/>
      <c r="I519" s="184"/>
      <c r="J519" s="155"/>
      <c r="K519" s="156"/>
    </row>
    <row r="520" spans="3:11" ht="12">
      <c r="C520" s="134" t="s">
        <v>53</v>
      </c>
      <c r="F520" s="184"/>
      <c r="G520" s="155"/>
      <c r="H520" s="156"/>
      <c r="I520" s="184"/>
      <c r="J520" s="155"/>
      <c r="K520" s="156"/>
    </row>
    <row r="521" ht="12">
      <c r="A521" s="144"/>
    </row>
    <row r="522" spans="8:11" ht="12">
      <c r="H522" s="188"/>
      <c r="K522" s="188"/>
    </row>
    <row r="523" spans="1:11" s="175" customFormat="1" ht="12">
      <c r="A523" s="151" t="str">
        <f>$A$82</f>
        <v>Institution No.:  </v>
      </c>
      <c r="E523" s="185"/>
      <c r="G523" s="186"/>
      <c r="H523" s="187"/>
      <c r="J523" s="186"/>
      <c r="K523" s="150" t="s">
        <v>211</v>
      </c>
    </row>
    <row r="524" spans="1:11" s="175" customFormat="1" ht="12">
      <c r="A524" s="325" t="s">
        <v>212</v>
      </c>
      <c r="B524" s="325"/>
      <c r="C524" s="325"/>
      <c r="D524" s="325"/>
      <c r="E524" s="325"/>
      <c r="F524" s="325"/>
      <c r="G524" s="325"/>
      <c r="H524" s="325"/>
      <c r="I524" s="325"/>
      <c r="J524" s="325"/>
      <c r="K524" s="325"/>
    </row>
    <row r="525" spans="1:11" ht="12">
      <c r="A525" s="151" t="str">
        <f>$A$41</f>
        <v>NAME: University of Colorado Boulder</v>
      </c>
      <c r="G525" s="229"/>
      <c r="H525" s="215"/>
      <c r="J525" s="149"/>
      <c r="K525" s="153" t="str">
        <f>$K$3</f>
        <v>Date: October 1, 2012</v>
      </c>
    </row>
    <row r="526" spans="1:11" ht="12">
      <c r="A526" s="154" t="s">
        <v>6</v>
      </c>
      <c r="B526" s="154" t="s">
        <v>6</v>
      </c>
      <c r="C526" s="154" t="s">
        <v>6</v>
      </c>
      <c r="D526" s="154" t="s">
        <v>6</v>
      </c>
      <c r="E526" s="154" t="s">
        <v>6</v>
      </c>
      <c r="F526" s="154" t="s">
        <v>6</v>
      </c>
      <c r="G526" s="155" t="s">
        <v>6</v>
      </c>
      <c r="H526" s="156" t="s">
        <v>6</v>
      </c>
      <c r="I526" s="154" t="s">
        <v>6</v>
      </c>
      <c r="J526" s="155" t="s">
        <v>6</v>
      </c>
      <c r="K526" s="156" t="s">
        <v>6</v>
      </c>
    </row>
    <row r="527" spans="1:11" ht="12">
      <c r="A527" s="157" t="s">
        <v>7</v>
      </c>
      <c r="E527" s="157" t="s">
        <v>7</v>
      </c>
      <c r="F527" s="158"/>
      <c r="G527" s="159"/>
      <c r="H527" s="160" t="s">
        <v>9</v>
      </c>
      <c r="I527" s="158"/>
      <c r="J527" s="159"/>
      <c r="K527" s="160" t="s">
        <v>250</v>
      </c>
    </row>
    <row r="528" spans="1:11" ht="12">
      <c r="A528" s="157" t="s">
        <v>10</v>
      </c>
      <c r="C528" s="161" t="s">
        <v>57</v>
      </c>
      <c r="E528" s="157" t="s">
        <v>10</v>
      </c>
      <c r="F528" s="158"/>
      <c r="G528" s="159" t="s">
        <v>12</v>
      </c>
      <c r="H528" s="160" t="s">
        <v>13</v>
      </c>
      <c r="I528" s="158"/>
      <c r="J528" s="159" t="s">
        <v>12</v>
      </c>
      <c r="K528" s="160" t="s">
        <v>14</v>
      </c>
    </row>
    <row r="529" spans="1:11" ht="12">
      <c r="A529" s="154" t="s">
        <v>6</v>
      </c>
      <c r="B529" s="154" t="s">
        <v>6</v>
      </c>
      <c r="C529" s="154" t="s">
        <v>6</v>
      </c>
      <c r="D529" s="154" t="s">
        <v>6</v>
      </c>
      <c r="E529" s="154" t="s">
        <v>6</v>
      </c>
      <c r="F529" s="154" t="s">
        <v>6</v>
      </c>
      <c r="G529" s="155" t="s">
        <v>6</v>
      </c>
      <c r="H529" s="156" t="s">
        <v>6</v>
      </c>
      <c r="I529" s="154" t="s">
        <v>6</v>
      </c>
      <c r="J529" s="155" t="s">
        <v>6</v>
      </c>
      <c r="K529" s="156" t="s">
        <v>6</v>
      </c>
    </row>
    <row r="530" spans="1:11" ht="12">
      <c r="A530" s="237">
        <v>1</v>
      </c>
      <c r="B530" s="238"/>
      <c r="C530" s="238" t="s">
        <v>253</v>
      </c>
      <c r="D530" s="238"/>
      <c r="E530" s="237">
        <v>1</v>
      </c>
      <c r="F530" s="239"/>
      <c r="G530" s="118"/>
      <c r="H530" s="119"/>
      <c r="I530" s="240"/>
      <c r="J530" s="121"/>
      <c r="K530" s="122"/>
    </row>
    <row r="531" spans="1:11" ht="12">
      <c r="A531" s="237">
        <v>2</v>
      </c>
      <c r="B531" s="238"/>
      <c r="C531" s="238" t="s">
        <v>253</v>
      </c>
      <c r="D531" s="238"/>
      <c r="E531" s="237">
        <v>2</v>
      </c>
      <c r="F531" s="239"/>
      <c r="G531" s="118"/>
      <c r="H531" s="119"/>
      <c r="I531" s="240"/>
      <c r="J531" s="121"/>
      <c r="K531" s="119"/>
    </row>
    <row r="532" spans="1:11" ht="12">
      <c r="A532" s="237">
        <v>3</v>
      </c>
      <c r="B532" s="238"/>
      <c r="C532" s="238" t="s">
        <v>253</v>
      </c>
      <c r="D532" s="238"/>
      <c r="E532" s="237">
        <v>3</v>
      </c>
      <c r="F532" s="239"/>
      <c r="G532" s="118"/>
      <c r="H532" s="119"/>
      <c r="I532" s="240"/>
      <c r="J532" s="121"/>
      <c r="K532" s="119"/>
    </row>
    <row r="533" spans="1:11" ht="12">
      <c r="A533" s="237">
        <v>4</v>
      </c>
      <c r="B533" s="238"/>
      <c r="C533" s="238" t="s">
        <v>253</v>
      </c>
      <c r="D533" s="238"/>
      <c r="E533" s="237">
        <v>4</v>
      </c>
      <c r="F533" s="239"/>
      <c r="G533" s="118"/>
      <c r="H533" s="119"/>
      <c r="I533" s="241"/>
      <c r="J533" s="121"/>
      <c r="K533" s="119"/>
    </row>
    <row r="534" spans="1:11" ht="12">
      <c r="A534" s="237">
        <v>5</v>
      </c>
      <c r="B534" s="238"/>
      <c r="C534" s="238" t="s">
        <v>253</v>
      </c>
      <c r="D534" s="238"/>
      <c r="E534" s="237">
        <v>5</v>
      </c>
      <c r="F534" s="239"/>
      <c r="G534" s="118"/>
      <c r="H534" s="119"/>
      <c r="I534" s="241"/>
      <c r="J534" s="121"/>
      <c r="K534" s="119"/>
    </row>
    <row r="535" spans="1:11" ht="12">
      <c r="A535" s="143">
        <v>6</v>
      </c>
      <c r="C535" s="144" t="s">
        <v>213</v>
      </c>
      <c r="E535" s="143">
        <v>6</v>
      </c>
      <c r="F535" s="145"/>
      <c r="G535" s="206">
        <v>3</v>
      </c>
      <c r="H535" s="206">
        <v>178856</v>
      </c>
      <c r="I535" s="164"/>
      <c r="J535" s="206">
        <v>3</v>
      </c>
      <c r="K535" s="206">
        <v>181344</v>
      </c>
    </row>
    <row r="536" spans="1:11" ht="12">
      <c r="A536" s="143">
        <v>7</v>
      </c>
      <c r="C536" s="144" t="s">
        <v>214</v>
      </c>
      <c r="E536" s="143">
        <v>7</v>
      </c>
      <c r="F536" s="145"/>
      <c r="G536" s="206"/>
      <c r="H536" s="206">
        <v>55624</v>
      </c>
      <c r="I536" s="242"/>
      <c r="J536" s="206"/>
      <c r="K536" s="206">
        <v>56393</v>
      </c>
    </row>
    <row r="537" spans="1:11" ht="12">
      <c r="A537" s="143">
        <v>8</v>
      </c>
      <c r="C537" s="144" t="s">
        <v>215</v>
      </c>
      <c r="E537" s="143">
        <v>8</v>
      </c>
      <c r="F537" s="145"/>
      <c r="G537" s="206">
        <f>SUM(G535:G536)</f>
        <v>3</v>
      </c>
      <c r="H537" s="206">
        <f>SUM(H535:H536)</f>
        <v>234480</v>
      </c>
      <c r="I537" s="242"/>
      <c r="J537" s="206">
        <f>SUM(J535:J536)</f>
        <v>3</v>
      </c>
      <c r="K537" s="206">
        <f>SUM(K535:K536)</f>
        <v>237737</v>
      </c>
    </row>
    <row r="538" spans="1:11" ht="12">
      <c r="A538" s="143">
        <v>9</v>
      </c>
      <c r="C538" s="144"/>
      <c r="E538" s="143">
        <v>9</v>
      </c>
      <c r="F538" s="145"/>
      <c r="G538" s="206"/>
      <c r="H538" s="206"/>
      <c r="I538" s="168"/>
      <c r="J538" s="206"/>
      <c r="K538" s="206"/>
    </row>
    <row r="539" spans="1:11" ht="12">
      <c r="A539" s="143">
        <v>10</v>
      </c>
      <c r="C539" s="144"/>
      <c r="E539" s="143">
        <v>10</v>
      </c>
      <c r="F539" s="145"/>
      <c r="G539" s="206"/>
      <c r="H539" s="206"/>
      <c r="I539" s="164"/>
      <c r="J539" s="206"/>
      <c r="K539" s="206"/>
    </row>
    <row r="540" spans="1:11" ht="12">
      <c r="A540" s="143">
        <v>11</v>
      </c>
      <c r="C540" s="144" t="s">
        <v>197</v>
      </c>
      <c r="E540" s="143">
        <v>11</v>
      </c>
      <c r="G540" s="201">
        <v>1</v>
      </c>
      <c r="H540" s="201">
        <v>69631</v>
      </c>
      <c r="I540" s="168"/>
      <c r="J540" s="206">
        <v>1</v>
      </c>
      <c r="K540" s="201">
        <v>70176</v>
      </c>
    </row>
    <row r="541" spans="1:11" ht="12">
      <c r="A541" s="143">
        <v>12</v>
      </c>
      <c r="C541" s="144" t="s">
        <v>198</v>
      </c>
      <c r="E541" s="143">
        <v>12</v>
      </c>
      <c r="G541" s="201"/>
      <c r="H541" s="201">
        <v>20604</v>
      </c>
      <c r="I541" s="164"/>
      <c r="J541" s="201"/>
      <c r="K541" s="201">
        <v>21204</v>
      </c>
    </row>
    <row r="542" spans="1:11" ht="12">
      <c r="A542" s="143">
        <v>13</v>
      </c>
      <c r="C542" s="144" t="s">
        <v>216</v>
      </c>
      <c r="E542" s="143">
        <v>13</v>
      </c>
      <c r="F542" s="145"/>
      <c r="G542" s="206">
        <f>SUM(G540:G541)</f>
        <v>1</v>
      </c>
      <c r="H542" s="206">
        <f>SUM(H540:H541)</f>
        <v>90235</v>
      </c>
      <c r="I542" s="242"/>
      <c r="J542" s="206">
        <f>SUM(J540:J541)</f>
        <v>1</v>
      </c>
      <c r="K542" s="206">
        <f>SUM(K540:K541)</f>
        <v>91380</v>
      </c>
    </row>
    <row r="543" spans="1:11" ht="12">
      <c r="A543" s="143">
        <v>14</v>
      </c>
      <c r="E543" s="143">
        <v>14</v>
      </c>
      <c r="F543" s="145"/>
      <c r="G543" s="206"/>
      <c r="H543" s="206"/>
      <c r="I543" s="242"/>
      <c r="J543" s="206"/>
      <c r="K543" s="206"/>
    </row>
    <row r="544" spans="1:11" ht="12">
      <c r="A544" s="143">
        <v>15</v>
      </c>
      <c r="C544" s="144" t="s">
        <v>200</v>
      </c>
      <c r="E544" s="143">
        <v>15</v>
      </c>
      <c r="F544" s="145"/>
      <c r="G544" s="206">
        <f>G537+G542</f>
        <v>4</v>
      </c>
      <c r="H544" s="206">
        <f>H537+H542</f>
        <v>324715</v>
      </c>
      <c r="I544" s="242"/>
      <c r="J544" s="206">
        <f>J537+J542</f>
        <v>4</v>
      </c>
      <c r="K544" s="206">
        <f>K537+K542</f>
        <v>329117</v>
      </c>
    </row>
    <row r="545" spans="1:11" ht="12">
      <c r="A545" s="143">
        <v>16</v>
      </c>
      <c r="E545" s="143">
        <v>16</v>
      </c>
      <c r="F545" s="145"/>
      <c r="G545" s="206"/>
      <c r="H545" s="206"/>
      <c r="I545" s="242"/>
      <c r="J545" s="206"/>
      <c r="K545" s="206"/>
    </row>
    <row r="546" spans="1:11" ht="12">
      <c r="A546" s="143">
        <v>17</v>
      </c>
      <c r="C546" s="144" t="s">
        <v>201</v>
      </c>
      <c r="E546" s="143">
        <v>17</v>
      </c>
      <c r="F546" s="145"/>
      <c r="G546" s="206"/>
      <c r="H546" s="206">
        <v>12990</v>
      </c>
      <c r="I546" s="242"/>
      <c r="J546" s="206"/>
      <c r="K546" s="206">
        <v>13020</v>
      </c>
    </row>
    <row r="547" spans="1:11" ht="12">
      <c r="A547" s="143">
        <v>18</v>
      </c>
      <c r="C547" s="144"/>
      <c r="E547" s="143">
        <v>18</v>
      </c>
      <c r="F547" s="145"/>
      <c r="G547" s="206"/>
      <c r="H547" s="206"/>
      <c r="I547" s="242"/>
      <c r="J547" s="206"/>
      <c r="K547" s="206"/>
    </row>
    <row r="548" spans="1:11" ht="12">
      <c r="A548" s="143">
        <v>19</v>
      </c>
      <c r="C548" s="144" t="s">
        <v>202</v>
      </c>
      <c r="E548" s="143">
        <v>19</v>
      </c>
      <c r="F548" s="145"/>
      <c r="G548" s="206"/>
      <c r="H548" s="100">
        <v>7037</v>
      </c>
      <c r="I548" s="242"/>
      <c r="J548" s="206"/>
      <c r="K548" s="206">
        <v>7606</v>
      </c>
    </row>
    <row r="549" spans="1:11" ht="12">
      <c r="A549" s="143">
        <v>20</v>
      </c>
      <c r="C549" s="144" t="s">
        <v>203</v>
      </c>
      <c r="E549" s="143">
        <v>20</v>
      </c>
      <c r="F549" s="145"/>
      <c r="G549" s="206"/>
      <c r="H549" s="100">
        <v>68755</v>
      </c>
      <c r="I549" s="242"/>
      <c r="J549" s="206"/>
      <c r="K549" s="206">
        <v>69774</v>
      </c>
    </row>
    <row r="550" spans="1:11" ht="12">
      <c r="A550" s="143">
        <v>21</v>
      </c>
      <c r="C550" s="144"/>
      <c r="E550" s="143">
        <v>21</v>
      </c>
      <c r="F550" s="145"/>
      <c r="G550" s="206"/>
      <c r="H550" s="100"/>
      <c r="I550" s="242"/>
      <c r="J550" s="206"/>
      <c r="K550" s="206"/>
    </row>
    <row r="551" spans="1:11" ht="12">
      <c r="A551" s="143">
        <v>22</v>
      </c>
      <c r="C551" s="144"/>
      <c r="E551" s="143">
        <v>22</v>
      </c>
      <c r="F551" s="145"/>
      <c r="G551" s="206"/>
      <c r="H551" s="100"/>
      <c r="I551" s="242"/>
      <c r="J551" s="206"/>
      <c r="K551" s="206"/>
    </row>
    <row r="552" spans="1:11" ht="12">
      <c r="A552" s="143">
        <v>23</v>
      </c>
      <c r="C552" s="144" t="s">
        <v>217</v>
      </c>
      <c r="E552" s="143">
        <v>23</v>
      </c>
      <c r="F552" s="145"/>
      <c r="G552" s="206"/>
      <c r="H552" s="100"/>
      <c r="I552" s="242"/>
      <c r="J552" s="206"/>
      <c r="K552" s="206"/>
    </row>
    <row r="553" spans="1:11" ht="12">
      <c r="A553" s="143">
        <v>24</v>
      </c>
      <c r="C553" s="144"/>
      <c r="E553" s="143">
        <v>24</v>
      </c>
      <c r="F553" s="145"/>
      <c r="G553" s="112"/>
      <c r="H553" s="100"/>
      <c r="I553" s="242"/>
      <c r="J553" s="101"/>
      <c r="K553" s="100"/>
    </row>
    <row r="554" spans="5:11" ht="12">
      <c r="E554" s="183"/>
      <c r="F554" s="184" t="s">
        <v>6</v>
      </c>
      <c r="G554" s="156" t="s">
        <v>6</v>
      </c>
      <c r="H554" s="156" t="s">
        <v>6</v>
      </c>
      <c r="I554" s="184" t="s">
        <v>6</v>
      </c>
      <c r="J554" s="156" t="s">
        <v>6</v>
      </c>
      <c r="K554" s="156" t="s">
        <v>6</v>
      </c>
    </row>
    <row r="555" spans="1:11" ht="12">
      <c r="A555" s="143">
        <v>25</v>
      </c>
      <c r="C555" s="144" t="s">
        <v>218</v>
      </c>
      <c r="E555" s="143">
        <v>25</v>
      </c>
      <c r="G555" s="201">
        <f>SUM(G544:G554)</f>
        <v>4</v>
      </c>
      <c r="H555" s="201">
        <f>SUM(H544:H554)</f>
        <v>413497</v>
      </c>
      <c r="I555" s="201"/>
      <c r="J555" s="201">
        <f>SUM(J544:J554)</f>
        <v>4</v>
      </c>
      <c r="K555" s="201">
        <f>SUM(K544:K554)</f>
        <v>419517</v>
      </c>
    </row>
    <row r="556" spans="5:11" ht="12">
      <c r="E556" s="183"/>
      <c r="F556" s="184" t="s">
        <v>6</v>
      </c>
      <c r="G556" s="155" t="s">
        <v>6</v>
      </c>
      <c r="H556" s="156" t="s">
        <v>6</v>
      </c>
      <c r="I556" s="184" t="s">
        <v>6</v>
      </c>
      <c r="J556" s="155" t="s">
        <v>6</v>
      </c>
      <c r="K556" s="156" t="s">
        <v>6</v>
      </c>
    </row>
    <row r="557" spans="3:11" ht="12">
      <c r="C557" s="134" t="s">
        <v>53</v>
      </c>
      <c r="E557" s="183"/>
      <c r="F557" s="184"/>
      <c r="G557" s="155"/>
      <c r="H557" s="156"/>
      <c r="I557" s="184"/>
      <c r="J557" s="155"/>
      <c r="K557" s="156"/>
    </row>
    <row r="558" spans="1:11" ht="12">
      <c r="A558" s="144"/>
      <c r="C558" s="134" t="s">
        <v>257</v>
      </c>
      <c r="H558" s="188"/>
      <c r="K558" s="188"/>
    </row>
    <row r="559" spans="5:11" ht="12">
      <c r="E559" s="183"/>
      <c r="H559" s="188"/>
      <c r="K559" s="188"/>
    </row>
    <row r="560" spans="1:11" s="175" customFormat="1" ht="12">
      <c r="A560" s="151" t="str">
        <f>$A$82</f>
        <v>Institution No.:  </v>
      </c>
      <c r="E560" s="185"/>
      <c r="G560" s="186"/>
      <c r="H560" s="187"/>
      <c r="J560" s="186"/>
      <c r="K560" s="150" t="s">
        <v>219</v>
      </c>
    </row>
    <row r="561" spans="1:11" s="175" customFormat="1" ht="12">
      <c r="A561" s="325" t="s">
        <v>220</v>
      </c>
      <c r="B561" s="325"/>
      <c r="C561" s="325"/>
      <c r="D561" s="325"/>
      <c r="E561" s="325"/>
      <c r="F561" s="325"/>
      <c r="G561" s="325"/>
      <c r="H561" s="325"/>
      <c r="I561" s="325"/>
      <c r="J561" s="325"/>
      <c r="K561" s="325"/>
    </row>
    <row r="562" spans="1:11" ht="12">
      <c r="A562" s="151" t="str">
        <f>$A$41</f>
        <v>NAME: University of Colorado Boulder</v>
      </c>
      <c r="B562" s="151"/>
      <c r="G562" s="229"/>
      <c r="H562" s="215"/>
      <c r="J562" s="149"/>
      <c r="K562" s="153" t="str">
        <f>$K$3</f>
        <v>Date: October 1, 2012</v>
      </c>
    </row>
    <row r="563" spans="1:11" ht="12">
      <c r="A563" s="154" t="s">
        <v>6</v>
      </c>
      <c r="B563" s="154" t="s">
        <v>6</v>
      </c>
      <c r="C563" s="154" t="s">
        <v>6</v>
      </c>
      <c r="D563" s="154" t="s">
        <v>6</v>
      </c>
      <c r="E563" s="154" t="s">
        <v>6</v>
      </c>
      <c r="F563" s="154" t="s">
        <v>6</v>
      </c>
      <c r="G563" s="155" t="s">
        <v>6</v>
      </c>
      <c r="H563" s="156" t="s">
        <v>6</v>
      </c>
      <c r="I563" s="154" t="s">
        <v>6</v>
      </c>
      <c r="J563" s="155" t="s">
        <v>6</v>
      </c>
      <c r="K563" s="156" t="s">
        <v>6</v>
      </c>
    </row>
    <row r="564" spans="1:11" ht="12">
      <c r="A564" s="157" t="s">
        <v>7</v>
      </c>
      <c r="E564" s="157" t="s">
        <v>7</v>
      </c>
      <c r="F564" s="158"/>
      <c r="G564" s="159"/>
      <c r="H564" s="160" t="s">
        <v>9</v>
      </c>
      <c r="I564" s="158"/>
      <c r="J564" s="159"/>
      <c r="K564" s="160" t="s">
        <v>250</v>
      </c>
    </row>
    <row r="565" spans="1:11" ht="12">
      <c r="A565" s="157" t="s">
        <v>10</v>
      </c>
      <c r="C565" s="161" t="s">
        <v>57</v>
      </c>
      <c r="E565" s="157" t="s">
        <v>10</v>
      </c>
      <c r="F565" s="158"/>
      <c r="G565" s="159" t="s">
        <v>12</v>
      </c>
      <c r="H565" s="160" t="s">
        <v>13</v>
      </c>
      <c r="I565" s="158"/>
      <c r="J565" s="159" t="s">
        <v>12</v>
      </c>
      <c r="K565" s="160" t="s">
        <v>14</v>
      </c>
    </row>
    <row r="566" spans="1:11" ht="12">
      <c r="A566" s="154" t="s">
        <v>6</v>
      </c>
      <c r="B566" s="154" t="s">
        <v>6</v>
      </c>
      <c r="C566" s="154" t="s">
        <v>6</v>
      </c>
      <c r="D566" s="154" t="s">
        <v>6</v>
      </c>
      <c r="E566" s="154" t="s">
        <v>6</v>
      </c>
      <c r="F566" s="154" t="s">
        <v>6</v>
      </c>
      <c r="G566" s="155" t="s">
        <v>6</v>
      </c>
      <c r="H566" s="156" t="s">
        <v>6</v>
      </c>
      <c r="I566" s="154" t="s">
        <v>6</v>
      </c>
      <c r="J566" s="243" t="s">
        <v>6</v>
      </c>
      <c r="K566" s="156" t="s">
        <v>6</v>
      </c>
    </row>
    <row r="567" spans="1:11" ht="12">
      <c r="A567" s="237">
        <v>1</v>
      </c>
      <c r="B567" s="238"/>
      <c r="C567" s="238" t="s">
        <v>253</v>
      </c>
      <c r="D567" s="238"/>
      <c r="E567" s="237">
        <v>1</v>
      </c>
      <c r="F567" s="239"/>
      <c r="G567" s="118"/>
      <c r="H567" s="119"/>
      <c r="I567" s="240"/>
      <c r="J567" s="121"/>
      <c r="K567" s="122"/>
    </row>
    <row r="568" spans="1:11" ht="12">
      <c r="A568" s="237">
        <v>2</v>
      </c>
      <c r="B568" s="238"/>
      <c r="C568" s="238" t="s">
        <v>253</v>
      </c>
      <c r="D568" s="238"/>
      <c r="E568" s="237">
        <v>2</v>
      </c>
      <c r="F568" s="239"/>
      <c r="G568" s="118"/>
      <c r="H568" s="119"/>
      <c r="I568" s="240"/>
      <c r="J568" s="121"/>
      <c r="K568" s="119"/>
    </row>
    <row r="569" spans="1:11" ht="12">
      <c r="A569" s="237">
        <v>3</v>
      </c>
      <c r="B569" s="238"/>
      <c r="C569" s="238" t="s">
        <v>253</v>
      </c>
      <c r="D569" s="238"/>
      <c r="E569" s="237">
        <v>3</v>
      </c>
      <c r="F569" s="239"/>
      <c r="G569" s="118"/>
      <c r="H569" s="119"/>
      <c r="I569" s="240"/>
      <c r="J569" s="121"/>
      <c r="K569" s="119"/>
    </row>
    <row r="570" spans="1:11" ht="12">
      <c r="A570" s="237">
        <v>4</v>
      </c>
      <c r="B570" s="238"/>
      <c r="C570" s="238" t="s">
        <v>253</v>
      </c>
      <c r="D570" s="238"/>
      <c r="E570" s="237">
        <v>4</v>
      </c>
      <c r="F570" s="239"/>
      <c r="G570" s="118"/>
      <c r="H570" s="119"/>
      <c r="I570" s="241"/>
      <c r="J570" s="121"/>
      <c r="K570" s="119"/>
    </row>
    <row r="571" spans="1:11" ht="12">
      <c r="A571" s="237">
        <v>5</v>
      </c>
      <c r="B571" s="238"/>
      <c r="C571" s="238" t="s">
        <v>253</v>
      </c>
      <c r="D571" s="238"/>
      <c r="E571" s="237">
        <v>5</v>
      </c>
      <c r="F571" s="239"/>
      <c r="G571" s="121"/>
      <c r="H571" s="119"/>
      <c r="I571" s="241"/>
      <c r="J571" s="121"/>
      <c r="K571" s="119"/>
    </row>
    <row r="572" spans="1:11" ht="12">
      <c r="A572" s="143">
        <v>6</v>
      </c>
      <c r="C572" s="144" t="s">
        <v>213</v>
      </c>
      <c r="E572" s="143">
        <v>6</v>
      </c>
      <c r="F572" s="145"/>
      <c r="G572" s="206">
        <v>183</v>
      </c>
      <c r="H572" s="206">
        <v>16175785</v>
      </c>
      <c r="I572" s="176"/>
      <c r="J572" s="206">
        <v>185</v>
      </c>
      <c r="K572" s="206">
        <v>16485530</v>
      </c>
    </row>
    <row r="573" spans="1:11" ht="12">
      <c r="A573" s="143">
        <v>7</v>
      </c>
      <c r="C573" s="144" t="s">
        <v>214</v>
      </c>
      <c r="E573" s="143">
        <v>7</v>
      </c>
      <c r="F573" s="145"/>
      <c r="G573" s="206"/>
      <c r="H573" s="206">
        <v>5014877</v>
      </c>
      <c r="I573" s="230"/>
      <c r="J573" s="206"/>
      <c r="K573" s="206">
        <v>5123754</v>
      </c>
    </row>
    <row r="574" spans="1:11" ht="12">
      <c r="A574" s="143">
        <v>8</v>
      </c>
      <c r="C574" s="144" t="s">
        <v>215</v>
      </c>
      <c r="E574" s="143">
        <v>8</v>
      </c>
      <c r="F574" s="145"/>
      <c r="G574" s="206">
        <f>SUM(G572:G573)</f>
        <v>183</v>
      </c>
      <c r="H574" s="206">
        <f>SUM(H572:H573)</f>
        <v>21190662</v>
      </c>
      <c r="I574" s="230"/>
      <c r="J574" s="206">
        <f>SUM(J572:J573)</f>
        <v>185</v>
      </c>
      <c r="K574" s="206">
        <f>SUM(K572:K573)</f>
        <v>21609284</v>
      </c>
    </row>
    <row r="575" spans="1:11" ht="12">
      <c r="A575" s="143">
        <v>9</v>
      </c>
      <c r="C575" s="144"/>
      <c r="E575" s="143">
        <v>9</v>
      </c>
      <c r="F575" s="145"/>
      <c r="G575" s="206"/>
      <c r="H575" s="206"/>
      <c r="I575" s="232"/>
      <c r="J575" s="206"/>
      <c r="K575" s="206"/>
    </row>
    <row r="576" spans="1:11" ht="12">
      <c r="A576" s="143">
        <v>10</v>
      </c>
      <c r="C576" s="144"/>
      <c r="E576" s="143">
        <v>10</v>
      </c>
      <c r="F576" s="145"/>
      <c r="G576" s="206"/>
      <c r="H576" s="206"/>
      <c r="I576" s="176"/>
      <c r="J576" s="206"/>
      <c r="K576" s="206"/>
    </row>
    <row r="577" spans="1:11" ht="12">
      <c r="A577" s="143">
        <v>11</v>
      </c>
      <c r="C577" s="144" t="s">
        <v>197</v>
      </c>
      <c r="E577" s="143">
        <v>11</v>
      </c>
      <c r="G577" s="201">
        <v>319</v>
      </c>
      <c r="H577" s="201">
        <v>17546563</v>
      </c>
      <c r="I577" s="232"/>
      <c r="J577" s="206">
        <v>319</v>
      </c>
      <c r="K577" s="201">
        <v>17581661</v>
      </c>
    </row>
    <row r="578" spans="1:11" ht="12">
      <c r="A578" s="143">
        <v>12</v>
      </c>
      <c r="C578" s="144" t="s">
        <v>198</v>
      </c>
      <c r="E578" s="143">
        <v>12</v>
      </c>
      <c r="G578" s="201"/>
      <c r="H578" s="201">
        <v>5427463</v>
      </c>
      <c r="I578" s="176"/>
      <c r="J578" s="201"/>
      <c r="K578" s="201">
        <v>5574646</v>
      </c>
    </row>
    <row r="579" spans="1:11" ht="12">
      <c r="A579" s="143">
        <v>13</v>
      </c>
      <c r="C579" s="144" t="s">
        <v>216</v>
      </c>
      <c r="E579" s="143">
        <v>13</v>
      </c>
      <c r="F579" s="145"/>
      <c r="G579" s="206">
        <f>SUM(G577:G578)</f>
        <v>319</v>
      </c>
      <c r="H579" s="206">
        <f>SUM(H577:H578)</f>
        <v>22974026</v>
      </c>
      <c r="I579" s="230"/>
      <c r="J579" s="206">
        <f>SUM(J577:J578)</f>
        <v>319</v>
      </c>
      <c r="K579" s="206">
        <f>SUM(K577:K578)</f>
        <v>23156307</v>
      </c>
    </row>
    <row r="580" spans="1:11" ht="12">
      <c r="A580" s="143">
        <v>14</v>
      </c>
      <c r="E580" s="143">
        <v>14</v>
      </c>
      <c r="F580" s="145"/>
      <c r="G580" s="206"/>
      <c r="H580" s="206"/>
      <c r="I580" s="230"/>
      <c r="J580" s="206"/>
      <c r="K580" s="206"/>
    </row>
    <row r="581" spans="1:11" ht="12">
      <c r="A581" s="143">
        <v>15</v>
      </c>
      <c r="C581" s="144" t="s">
        <v>200</v>
      </c>
      <c r="E581" s="143">
        <v>15</v>
      </c>
      <c r="F581" s="145"/>
      <c r="G581" s="206">
        <f>G574+G579</f>
        <v>502</v>
      </c>
      <c r="H581" s="206">
        <f>H574+H579</f>
        <v>44164688</v>
      </c>
      <c r="I581" s="230"/>
      <c r="J581" s="206">
        <f>J574+J579</f>
        <v>504</v>
      </c>
      <c r="K581" s="206">
        <f>K574+K579</f>
        <v>44765591</v>
      </c>
    </row>
    <row r="582" spans="1:11" ht="12">
      <c r="A582" s="143">
        <v>16</v>
      </c>
      <c r="E582" s="143">
        <v>16</v>
      </c>
      <c r="F582" s="145"/>
      <c r="G582" s="206"/>
      <c r="H582" s="206"/>
      <c r="I582" s="230"/>
      <c r="J582" s="206"/>
      <c r="K582" s="206"/>
    </row>
    <row r="583" spans="1:11" ht="12">
      <c r="A583" s="143">
        <v>17</v>
      </c>
      <c r="C583" s="144" t="s">
        <v>201</v>
      </c>
      <c r="E583" s="143">
        <v>17</v>
      </c>
      <c r="F583" s="145"/>
      <c r="G583" s="206"/>
      <c r="H583" s="206">
        <v>1790779</v>
      </c>
      <c r="I583" s="230"/>
      <c r="J583" s="206"/>
      <c r="K583" s="206">
        <v>1792729</v>
      </c>
    </row>
    <row r="584" spans="1:11" ht="12">
      <c r="A584" s="143">
        <v>18</v>
      </c>
      <c r="C584" s="144"/>
      <c r="E584" s="143">
        <v>18</v>
      </c>
      <c r="F584" s="145"/>
      <c r="G584" s="206"/>
      <c r="H584" s="206"/>
      <c r="I584" s="230"/>
      <c r="J584" s="206"/>
      <c r="K584" s="206"/>
    </row>
    <row r="585" spans="1:11" ht="12">
      <c r="A585" s="143">
        <v>19</v>
      </c>
      <c r="C585" s="144" t="s">
        <v>202</v>
      </c>
      <c r="E585" s="143">
        <v>19</v>
      </c>
      <c r="F585" s="145"/>
      <c r="G585" s="206"/>
      <c r="H585" s="206">
        <v>566932</v>
      </c>
      <c r="I585" s="230"/>
      <c r="J585" s="206"/>
      <c r="K585" s="206">
        <v>568502</v>
      </c>
    </row>
    <row r="586" spans="1:11" ht="12">
      <c r="A586" s="143">
        <v>20</v>
      </c>
      <c r="C586" s="144" t="s">
        <v>203</v>
      </c>
      <c r="E586" s="143">
        <v>20</v>
      </c>
      <c r="F586" s="145"/>
      <c r="G586" s="206"/>
      <c r="H586" s="206">
        <v>23576874</v>
      </c>
      <c r="I586" s="230"/>
      <c r="J586" s="206"/>
      <c r="K586" s="206">
        <v>23536112</v>
      </c>
    </row>
    <row r="587" spans="1:11" ht="12">
      <c r="A587" s="143">
        <v>21</v>
      </c>
      <c r="C587" s="144"/>
      <c r="E587" s="143">
        <v>21</v>
      </c>
      <c r="F587" s="145"/>
      <c r="G587" s="206"/>
      <c r="H587" s="206"/>
      <c r="I587" s="230"/>
      <c r="J587" s="206"/>
      <c r="K587" s="206"/>
    </row>
    <row r="588" spans="1:11" ht="12">
      <c r="A588" s="143">
        <v>22</v>
      </c>
      <c r="C588" s="144"/>
      <c r="E588" s="143">
        <v>22</v>
      </c>
      <c r="F588" s="145"/>
      <c r="G588" s="206"/>
      <c r="H588" s="206"/>
      <c r="I588" s="230"/>
      <c r="J588" s="206"/>
      <c r="K588" s="206"/>
    </row>
    <row r="589" spans="1:11" ht="12">
      <c r="A589" s="143">
        <v>23</v>
      </c>
      <c r="C589" s="144" t="s">
        <v>217</v>
      </c>
      <c r="E589" s="143">
        <v>23</v>
      </c>
      <c r="F589" s="145"/>
      <c r="G589" s="206"/>
      <c r="H589" s="206">
        <v>0</v>
      </c>
      <c r="I589" s="230"/>
      <c r="J589" s="206"/>
      <c r="K589" s="206">
        <v>0</v>
      </c>
    </row>
    <row r="590" spans="1:11" ht="12">
      <c r="A590" s="143">
        <v>24</v>
      </c>
      <c r="C590" s="144"/>
      <c r="E590" s="143">
        <v>24</v>
      </c>
      <c r="F590" s="145"/>
      <c r="G590" s="206"/>
      <c r="H590" s="206"/>
      <c r="I590" s="230"/>
      <c r="J590" s="206"/>
      <c r="K590" s="206"/>
    </row>
    <row r="591" spans="5:11" ht="12">
      <c r="E591" s="183"/>
      <c r="F591" s="184" t="s">
        <v>6</v>
      </c>
      <c r="G591" s="184" t="s">
        <v>6</v>
      </c>
      <c r="H591" s="184" t="s">
        <v>6</v>
      </c>
      <c r="I591" s="184" t="s">
        <v>6</v>
      </c>
      <c r="J591" s="184" t="s">
        <v>6</v>
      </c>
      <c r="K591" s="184" t="s">
        <v>6</v>
      </c>
    </row>
    <row r="592" spans="1:11" ht="12">
      <c r="A592" s="143">
        <v>25</v>
      </c>
      <c r="C592" s="144" t="s">
        <v>221</v>
      </c>
      <c r="E592" s="143">
        <v>25</v>
      </c>
      <c r="G592" s="201">
        <f>SUM(G581:G591)</f>
        <v>502</v>
      </c>
      <c r="H592" s="201">
        <f>SUM(H581:H591)</f>
        <v>70099273</v>
      </c>
      <c r="I592" s="201"/>
      <c r="J592" s="201">
        <f>SUM(J581:J591)</f>
        <v>504</v>
      </c>
      <c r="K592" s="201">
        <f>SUM(K581:K591)</f>
        <v>70662934</v>
      </c>
    </row>
    <row r="593" spans="1:11" ht="12">
      <c r="A593" s="143"/>
      <c r="C593" s="144"/>
      <c r="E593" s="143"/>
      <c r="F593" s="184" t="s">
        <v>6</v>
      </c>
      <c r="G593" s="155" t="s">
        <v>6</v>
      </c>
      <c r="H593" s="156" t="s">
        <v>6</v>
      </c>
      <c r="I593" s="184" t="s">
        <v>6</v>
      </c>
      <c r="J593" s="155" t="s">
        <v>6</v>
      </c>
      <c r="K593" s="156" t="s">
        <v>6</v>
      </c>
    </row>
    <row r="594" spans="1:11" ht="12">
      <c r="A594" s="143"/>
      <c r="C594" s="134" t="s">
        <v>53</v>
      </c>
      <c r="E594" s="143"/>
      <c r="G594" s="96"/>
      <c r="H594" s="96"/>
      <c r="I594" s="97"/>
      <c r="J594" s="96"/>
      <c r="K594" s="96"/>
    </row>
    <row r="595" spans="3:11" ht="12">
      <c r="C595" s="134" t="s">
        <v>257</v>
      </c>
      <c r="E595" s="183"/>
      <c r="F595" s="184"/>
      <c r="G595" s="155"/>
      <c r="H595" s="156"/>
      <c r="I595" s="184"/>
      <c r="J595" s="155"/>
      <c r="K595" s="156"/>
    </row>
    <row r="596" spans="1:11" ht="12">
      <c r="A596" s="144"/>
      <c r="H596" s="188"/>
      <c r="K596" s="188"/>
    </row>
    <row r="597" spans="1:11" s="175" customFormat="1" ht="12">
      <c r="A597" s="151" t="str">
        <f>$A$82</f>
        <v>Institution No.:  </v>
      </c>
      <c r="E597" s="185"/>
      <c r="G597" s="186"/>
      <c r="H597" s="187"/>
      <c r="J597" s="186"/>
      <c r="K597" s="150" t="s">
        <v>222</v>
      </c>
    </row>
    <row r="598" spans="1:11" s="175" customFormat="1" ht="12">
      <c r="A598" s="325" t="s">
        <v>223</v>
      </c>
      <c r="B598" s="325"/>
      <c r="C598" s="325"/>
      <c r="D598" s="325"/>
      <c r="E598" s="325"/>
      <c r="F598" s="325"/>
      <c r="G598" s="325"/>
      <c r="H598" s="325"/>
      <c r="I598" s="325"/>
      <c r="J598" s="325"/>
      <c r="K598" s="325"/>
    </row>
    <row r="599" spans="1:11" ht="12">
      <c r="A599" s="151" t="str">
        <f>$A$41</f>
        <v>NAME: University of Colorado Boulder</v>
      </c>
      <c r="G599" s="229"/>
      <c r="H599" s="215"/>
      <c r="J599" s="149"/>
      <c r="K599" s="153" t="str">
        <f>$K$3</f>
        <v>Date: October 1, 2012</v>
      </c>
    </row>
    <row r="600" spans="1:11" ht="12">
      <c r="A600" s="154" t="s">
        <v>6</v>
      </c>
      <c r="B600" s="154" t="s">
        <v>6</v>
      </c>
      <c r="C600" s="154" t="s">
        <v>6</v>
      </c>
      <c r="D600" s="154" t="s">
        <v>6</v>
      </c>
      <c r="E600" s="154" t="s">
        <v>6</v>
      </c>
      <c r="F600" s="154" t="s">
        <v>6</v>
      </c>
      <c r="G600" s="155" t="s">
        <v>6</v>
      </c>
      <c r="H600" s="156" t="s">
        <v>6</v>
      </c>
      <c r="I600" s="154" t="s">
        <v>6</v>
      </c>
      <c r="J600" s="155" t="s">
        <v>6</v>
      </c>
      <c r="K600" s="156" t="s">
        <v>6</v>
      </c>
    </row>
    <row r="601" spans="1:11" ht="12">
      <c r="A601" s="157" t="s">
        <v>7</v>
      </c>
      <c r="E601" s="157" t="s">
        <v>7</v>
      </c>
      <c r="F601" s="158"/>
      <c r="G601" s="159"/>
      <c r="H601" s="160" t="s">
        <v>9</v>
      </c>
      <c r="I601" s="158"/>
      <c r="J601" s="159"/>
      <c r="K601" s="160" t="s">
        <v>250</v>
      </c>
    </row>
    <row r="602" spans="1:11" ht="12">
      <c r="A602" s="157" t="s">
        <v>10</v>
      </c>
      <c r="C602" s="161" t="s">
        <v>57</v>
      </c>
      <c r="E602" s="157" t="s">
        <v>10</v>
      </c>
      <c r="F602" s="158"/>
      <c r="G602" s="159" t="s">
        <v>12</v>
      </c>
      <c r="H602" s="160" t="s">
        <v>13</v>
      </c>
      <c r="I602" s="158"/>
      <c r="J602" s="159" t="s">
        <v>12</v>
      </c>
      <c r="K602" s="160" t="s">
        <v>14</v>
      </c>
    </row>
    <row r="603" spans="1:11" ht="12">
      <c r="A603" s="154" t="s">
        <v>6</v>
      </c>
      <c r="B603" s="154" t="s">
        <v>6</v>
      </c>
      <c r="C603" s="154" t="s">
        <v>6</v>
      </c>
      <c r="D603" s="154" t="s">
        <v>6</v>
      </c>
      <c r="E603" s="154" t="s">
        <v>6</v>
      </c>
      <c r="F603" s="154" t="s">
        <v>6</v>
      </c>
      <c r="G603" s="155" t="s">
        <v>6</v>
      </c>
      <c r="H603" s="156" t="s">
        <v>6</v>
      </c>
      <c r="I603" s="154" t="s">
        <v>6</v>
      </c>
      <c r="J603" s="155" t="s">
        <v>6</v>
      </c>
      <c r="K603" s="156" t="s">
        <v>6</v>
      </c>
    </row>
    <row r="604" spans="1:11" ht="12">
      <c r="A604" s="237">
        <v>1</v>
      </c>
      <c r="B604" s="238"/>
      <c r="C604" s="238" t="s">
        <v>253</v>
      </c>
      <c r="D604" s="238"/>
      <c r="E604" s="237">
        <v>1</v>
      </c>
      <c r="F604" s="239"/>
      <c r="G604" s="118"/>
      <c r="H604" s="119"/>
      <c r="I604" s="240"/>
      <c r="J604" s="121"/>
      <c r="K604" s="122"/>
    </row>
    <row r="605" spans="1:11" ht="12">
      <c r="A605" s="237">
        <v>2</v>
      </c>
      <c r="B605" s="238"/>
      <c r="C605" s="238" t="s">
        <v>253</v>
      </c>
      <c r="D605" s="238"/>
      <c r="E605" s="237">
        <v>2</v>
      </c>
      <c r="F605" s="239"/>
      <c r="G605" s="118"/>
      <c r="H605" s="119"/>
      <c r="I605" s="240"/>
      <c r="J605" s="121"/>
      <c r="K605" s="119"/>
    </row>
    <row r="606" spans="1:11" ht="12">
      <c r="A606" s="237">
        <v>3</v>
      </c>
      <c r="B606" s="238"/>
      <c r="C606" s="238" t="s">
        <v>253</v>
      </c>
      <c r="D606" s="238"/>
      <c r="E606" s="237">
        <v>3</v>
      </c>
      <c r="F606" s="239"/>
      <c r="G606" s="118"/>
      <c r="H606" s="119"/>
      <c r="I606" s="240"/>
      <c r="J606" s="121"/>
      <c r="K606" s="119"/>
    </row>
    <row r="607" spans="1:11" ht="12">
      <c r="A607" s="237">
        <v>4</v>
      </c>
      <c r="B607" s="238"/>
      <c r="C607" s="238" t="s">
        <v>253</v>
      </c>
      <c r="D607" s="238"/>
      <c r="E607" s="237">
        <v>4</v>
      </c>
      <c r="F607" s="239"/>
      <c r="G607" s="118"/>
      <c r="H607" s="119"/>
      <c r="I607" s="241"/>
      <c r="J607" s="121"/>
      <c r="K607" s="119"/>
    </row>
    <row r="608" spans="1:11" ht="12">
      <c r="A608" s="237">
        <v>5</v>
      </c>
      <c r="B608" s="238"/>
      <c r="C608" s="238" t="s">
        <v>253</v>
      </c>
      <c r="D608" s="238"/>
      <c r="E608" s="237">
        <v>5</v>
      </c>
      <c r="F608" s="239"/>
      <c r="G608" s="118"/>
      <c r="H608" s="119"/>
      <c r="I608" s="241"/>
      <c r="J608" s="121"/>
      <c r="K608" s="119"/>
    </row>
    <row r="609" spans="1:11" ht="12">
      <c r="A609" s="143">
        <v>6</v>
      </c>
      <c r="C609" s="144" t="s">
        <v>213</v>
      </c>
      <c r="E609" s="143">
        <v>6</v>
      </c>
      <c r="F609" s="145"/>
      <c r="G609" s="206">
        <v>117</v>
      </c>
      <c r="H609" s="206">
        <v>7924158</v>
      </c>
      <c r="I609" s="176"/>
      <c r="J609" s="230">
        <v>119</v>
      </c>
      <c r="K609" s="206">
        <v>8097937</v>
      </c>
    </row>
    <row r="610" spans="1:11" ht="12">
      <c r="A610" s="143">
        <v>7</v>
      </c>
      <c r="C610" s="144" t="s">
        <v>214</v>
      </c>
      <c r="E610" s="143">
        <v>7</v>
      </c>
      <c r="F610" s="145"/>
      <c r="G610" s="206"/>
      <c r="H610" s="206">
        <v>2437397</v>
      </c>
      <c r="I610" s="230"/>
      <c r="J610" s="206"/>
      <c r="K610" s="206">
        <v>2487811</v>
      </c>
    </row>
    <row r="611" spans="1:11" ht="12">
      <c r="A611" s="143">
        <v>8</v>
      </c>
      <c r="C611" s="144" t="s">
        <v>215</v>
      </c>
      <c r="E611" s="143">
        <v>8</v>
      </c>
      <c r="F611" s="145"/>
      <c r="G611" s="206">
        <f>SUM(G609:G610)</f>
        <v>117</v>
      </c>
      <c r="H611" s="206">
        <f>SUM(H609:H610)</f>
        <v>10361555</v>
      </c>
      <c r="I611" s="230"/>
      <c r="J611" s="206">
        <f>SUM(J609:J610)</f>
        <v>119</v>
      </c>
      <c r="K611" s="206">
        <f>SUM(K609:K610)</f>
        <v>10585748</v>
      </c>
    </row>
    <row r="612" spans="1:11" ht="12">
      <c r="A612" s="143">
        <v>9</v>
      </c>
      <c r="C612" s="144"/>
      <c r="E612" s="143">
        <v>9</v>
      </c>
      <c r="F612" s="145"/>
      <c r="G612" s="206"/>
      <c r="H612" s="206"/>
      <c r="I612" s="232"/>
      <c r="J612" s="206"/>
      <c r="K612" s="206"/>
    </row>
    <row r="613" spans="1:11" ht="12">
      <c r="A613" s="143">
        <v>10</v>
      </c>
      <c r="C613" s="144"/>
      <c r="E613" s="143">
        <v>10</v>
      </c>
      <c r="F613" s="145"/>
      <c r="G613" s="206"/>
      <c r="H613" s="206"/>
      <c r="I613" s="176"/>
      <c r="J613" s="206"/>
      <c r="K613" s="206"/>
    </row>
    <row r="614" spans="1:11" ht="12">
      <c r="A614" s="143">
        <v>11</v>
      </c>
      <c r="C614" s="144" t="s">
        <v>197</v>
      </c>
      <c r="E614" s="143">
        <v>11</v>
      </c>
      <c r="G614" s="201">
        <v>112</v>
      </c>
      <c r="H614" s="201">
        <v>5622497</v>
      </c>
      <c r="I614" s="232"/>
      <c r="J614" s="230">
        <v>114</v>
      </c>
      <c r="K614" s="201">
        <v>5747631</v>
      </c>
    </row>
    <row r="615" spans="1:11" ht="12">
      <c r="A615" s="143">
        <v>12</v>
      </c>
      <c r="C615" s="144" t="s">
        <v>198</v>
      </c>
      <c r="E615" s="143">
        <v>12</v>
      </c>
      <c r="G615" s="201"/>
      <c r="H615" s="201">
        <v>1721176</v>
      </c>
      <c r="I615" s="176"/>
      <c r="J615" s="201"/>
      <c r="K615" s="201">
        <v>1803615</v>
      </c>
    </row>
    <row r="616" spans="1:11" ht="12">
      <c r="A616" s="143">
        <v>13</v>
      </c>
      <c r="C616" s="144" t="s">
        <v>216</v>
      </c>
      <c r="E616" s="143">
        <v>13</v>
      </c>
      <c r="F616" s="145"/>
      <c r="G616" s="206">
        <f>SUM(G614:G615)</f>
        <v>112</v>
      </c>
      <c r="H616" s="206">
        <f>SUM(H614:H615)</f>
        <v>7343673</v>
      </c>
      <c r="I616" s="230"/>
      <c r="J616" s="206">
        <f>SUM(J614:J615)</f>
        <v>114</v>
      </c>
      <c r="K616" s="206">
        <f>SUM(K614:K615)</f>
        <v>7551246</v>
      </c>
    </row>
    <row r="617" spans="1:11" ht="12">
      <c r="A617" s="143">
        <v>14</v>
      </c>
      <c r="E617" s="143">
        <v>14</v>
      </c>
      <c r="F617" s="145"/>
      <c r="G617" s="206"/>
      <c r="H617" s="206"/>
      <c r="I617" s="230"/>
      <c r="J617" s="206"/>
      <c r="K617" s="206"/>
    </row>
    <row r="618" spans="1:11" ht="12">
      <c r="A618" s="143">
        <v>15</v>
      </c>
      <c r="C618" s="144" t="s">
        <v>200</v>
      </c>
      <c r="E618" s="143">
        <v>15</v>
      </c>
      <c r="F618" s="145"/>
      <c r="G618" s="206">
        <f>G611+G616</f>
        <v>229</v>
      </c>
      <c r="H618" s="206">
        <f>H611+H616</f>
        <v>17705228</v>
      </c>
      <c r="I618" s="230"/>
      <c r="J618" s="206">
        <f>J611+J616</f>
        <v>233</v>
      </c>
      <c r="K618" s="206">
        <f>K611+K616</f>
        <v>18136994</v>
      </c>
    </row>
    <row r="619" spans="1:11" ht="12">
      <c r="A619" s="143">
        <v>16</v>
      </c>
      <c r="E619" s="143">
        <v>16</v>
      </c>
      <c r="F619" s="145"/>
      <c r="G619" s="206"/>
      <c r="H619" s="206"/>
      <c r="I619" s="230"/>
      <c r="J619" s="206"/>
      <c r="K619" s="206"/>
    </row>
    <row r="620" spans="1:11" ht="12">
      <c r="A620" s="143">
        <v>17</v>
      </c>
      <c r="C620" s="144" t="s">
        <v>201</v>
      </c>
      <c r="E620" s="143">
        <v>17</v>
      </c>
      <c r="F620" s="145"/>
      <c r="G620" s="206"/>
      <c r="H620" s="206">
        <v>609088</v>
      </c>
      <c r="I620" s="230"/>
      <c r="J620" s="206"/>
      <c r="K620" s="206">
        <v>601803</v>
      </c>
    </row>
    <row r="621" spans="1:11" ht="12">
      <c r="A621" s="143">
        <v>18</v>
      </c>
      <c r="C621" s="144"/>
      <c r="E621" s="143">
        <v>18</v>
      </c>
      <c r="F621" s="145"/>
      <c r="G621" s="206"/>
      <c r="H621" s="206"/>
      <c r="I621" s="230"/>
      <c r="J621" s="206"/>
      <c r="K621" s="206"/>
    </row>
    <row r="622" spans="1:11" ht="12">
      <c r="A622" s="143">
        <v>19</v>
      </c>
      <c r="C622" s="144" t="s">
        <v>202</v>
      </c>
      <c r="E622" s="143">
        <v>19</v>
      </c>
      <c r="F622" s="145"/>
      <c r="G622" s="206"/>
      <c r="H622" s="206">
        <v>452864</v>
      </c>
      <c r="I622" s="230"/>
      <c r="J622" s="206"/>
      <c r="K622" s="206">
        <v>442882</v>
      </c>
    </row>
    <row r="623" spans="1:11" ht="12">
      <c r="A623" s="143">
        <v>20</v>
      </c>
      <c r="C623" s="144" t="s">
        <v>203</v>
      </c>
      <c r="E623" s="143">
        <v>20</v>
      </c>
      <c r="F623" s="145"/>
      <c r="G623" s="206"/>
      <c r="H623" s="206">
        <v>3902632</v>
      </c>
      <c r="I623" s="230"/>
      <c r="J623" s="206"/>
      <c r="K623" s="206">
        <v>3904242</v>
      </c>
    </row>
    <row r="624" spans="1:11" ht="12">
      <c r="A624" s="143">
        <v>21</v>
      </c>
      <c r="C624" s="144"/>
      <c r="E624" s="143">
        <v>21</v>
      </c>
      <c r="F624" s="145"/>
      <c r="G624" s="206"/>
      <c r="H624" s="206"/>
      <c r="I624" s="230"/>
      <c r="J624" s="206"/>
      <c r="K624" s="206"/>
    </row>
    <row r="625" spans="1:11" ht="12">
      <c r="A625" s="143">
        <v>22</v>
      </c>
      <c r="C625" s="144"/>
      <c r="E625" s="143">
        <v>22</v>
      </c>
      <c r="F625" s="145"/>
      <c r="G625" s="206"/>
      <c r="H625" s="206"/>
      <c r="I625" s="230"/>
      <c r="J625" s="206"/>
      <c r="K625" s="206"/>
    </row>
    <row r="626" spans="1:11" ht="12">
      <c r="A626" s="143">
        <v>23</v>
      </c>
      <c r="C626" s="144" t="s">
        <v>217</v>
      </c>
      <c r="E626" s="143">
        <v>23</v>
      </c>
      <c r="F626" s="145"/>
      <c r="G626" s="206"/>
      <c r="H626" s="206"/>
      <c r="I626" s="230"/>
      <c r="J626" s="206"/>
      <c r="K626" s="206"/>
    </row>
    <row r="627" spans="1:11" ht="12">
      <c r="A627" s="143">
        <v>24</v>
      </c>
      <c r="C627" s="144"/>
      <c r="E627" s="143">
        <v>24</v>
      </c>
      <c r="F627" s="145"/>
      <c r="G627" s="206"/>
      <c r="H627" s="206"/>
      <c r="I627" s="230"/>
      <c r="J627" s="206"/>
      <c r="K627" s="206"/>
    </row>
    <row r="628" spans="5:11" ht="12">
      <c r="E628" s="183"/>
      <c r="F628" s="184" t="s">
        <v>6</v>
      </c>
      <c r="G628" s="156" t="s">
        <v>6</v>
      </c>
      <c r="H628" s="156" t="s">
        <v>6</v>
      </c>
      <c r="I628" s="184" t="s">
        <v>6</v>
      </c>
      <c r="J628" s="156" t="s">
        <v>6</v>
      </c>
      <c r="K628" s="156" t="s">
        <v>6</v>
      </c>
    </row>
    <row r="629" spans="1:11" ht="12">
      <c r="A629" s="143">
        <v>25</v>
      </c>
      <c r="C629" s="144" t="s">
        <v>224</v>
      </c>
      <c r="E629" s="143">
        <v>25</v>
      </c>
      <c r="G629" s="201">
        <f>SUM(G618:G628)</f>
        <v>229</v>
      </c>
      <c r="H629" s="201">
        <f>SUM(H618:H628)</f>
        <v>22669812</v>
      </c>
      <c r="I629" s="201"/>
      <c r="J629" s="201">
        <f>SUM(J618:J628)</f>
        <v>233</v>
      </c>
      <c r="K629" s="201">
        <f>SUM(K618:K628)</f>
        <v>23085921</v>
      </c>
    </row>
    <row r="630" spans="5:11" ht="12">
      <c r="E630" s="183"/>
      <c r="F630" s="184" t="s">
        <v>6</v>
      </c>
      <c r="G630" s="155" t="s">
        <v>6</v>
      </c>
      <c r="H630" s="156" t="s">
        <v>6</v>
      </c>
      <c r="I630" s="184" t="s">
        <v>6</v>
      </c>
      <c r="J630" s="155" t="s">
        <v>6</v>
      </c>
      <c r="K630" s="156" t="s">
        <v>6</v>
      </c>
    </row>
    <row r="631" spans="3:11" ht="12">
      <c r="C631" s="134" t="s">
        <v>53</v>
      </c>
      <c r="E631" s="183"/>
      <c r="F631" s="184"/>
      <c r="G631" s="155"/>
      <c r="H631" s="156"/>
      <c r="I631" s="184"/>
      <c r="J631" s="155"/>
      <c r="K631" s="156"/>
    </row>
    <row r="632" spans="3:7" ht="12">
      <c r="C632" s="134" t="s">
        <v>257</v>
      </c>
      <c r="E632" s="183"/>
      <c r="F632" s="184"/>
      <c r="G632" s="155"/>
    </row>
    <row r="633" ht="12">
      <c r="A633" s="144"/>
    </row>
    <row r="634" spans="1:11" s="175" customFormat="1" ht="12">
      <c r="A634" s="151" t="str">
        <f>$A$82</f>
        <v>Institution No.:  </v>
      </c>
      <c r="E634" s="185"/>
      <c r="G634" s="186"/>
      <c r="H634" s="187"/>
      <c r="J634" s="186"/>
      <c r="K634" s="150" t="s">
        <v>225</v>
      </c>
    </row>
    <row r="635" spans="1:11" s="175" customFormat="1" ht="12">
      <c r="A635" s="325" t="s">
        <v>226</v>
      </c>
      <c r="B635" s="325"/>
      <c r="C635" s="325"/>
      <c r="D635" s="325"/>
      <c r="E635" s="325"/>
      <c r="F635" s="325"/>
      <c r="G635" s="325"/>
      <c r="H635" s="325"/>
      <c r="I635" s="325"/>
      <c r="J635" s="325"/>
      <c r="K635" s="325"/>
    </row>
    <row r="636" spans="1:11" ht="12">
      <c r="A636" s="151" t="str">
        <f>$A$41</f>
        <v>NAME: University of Colorado Boulder</v>
      </c>
      <c r="F636" s="222"/>
      <c r="G636" s="214"/>
      <c r="H636" s="188"/>
      <c r="J636" s="149"/>
      <c r="K636" s="153" t="str">
        <f>$K$3</f>
        <v>Date: October 1, 2012</v>
      </c>
    </row>
    <row r="637" spans="1:11" ht="12">
      <c r="A637" s="154" t="s">
        <v>6</v>
      </c>
      <c r="B637" s="154" t="s">
        <v>6</v>
      </c>
      <c r="C637" s="154" t="s">
        <v>6</v>
      </c>
      <c r="D637" s="154" t="s">
        <v>6</v>
      </c>
      <c r="E637" s="154" t="s">
        <v>6</v>
      </c>
      <c r="F637" s="154" t="s">
        <v>6</v>
      </c>
      <c r="G637" s="155" t="s">
        <v>6</v>
      </c>
      <c r="H637" s="156" t="s">
        <v>6</v>
      </c>
      <c r="I637" s="154" t="s">
        <v>6</v>
      </c>
      <c r="J637" s="155" t="s">
        <v>6</v>
      </c>
      <c r="K637" s="156" t="s">
        <v>6</v>
      </c>
    </row>
    <row r="638" spans="1:11" ht="12">
      <c r="A638" s="157" t="s">
        <v>7</v>
      </c>
      <c r="E638" s="157" t="s">
        <v>7</v>
      </c>
      <c r="F638" s="158"/>
      <c r="G638" s="159"/>
      <c r="H638" s="160" t="s">
        <v>9</v>
      </c>
      <c r="I638" s="158"/>
      <c r="J638" s="159"/>
      <c r="K638" s="160" t="s">
        <v>250</v>
      </c>
    </row>
    <row r="639" spans="1:11" ht="12">
      <c r="A639" s="157" t="s">
        <v>10</v>
      </c>
      <c r="C639" s="161" t="s">
        <v>57</v>
      </c>
      <c r="E639" s="157" t="s">
        <v>10</v>
      </c>
      <c r="F639" s="158"/>
      <c r="G639" s="159" t="s">
        <v>12</v>
      </c>
      <c r="H639" s="160" t="s">
        <v>13</v>
      </c>
      <c r="I639" s="158"/>
      <c r="J639" s="159" t="s">
        <v>12</v>
      </c>
      <c r="K639" s="160" t="s">
        <v>14</v>
      </c>
    </row>
    <row r="640" spans="1:11" ht="12">
      <c r="A640" s="154" t="s">
        <v>6</v>
      </c>
      <c r="B640" s="154" t="s">
        <v>6</v>
      </c>
      <c r="C640" s="154" t="s">
        <v>6</v>
      </c>
      <c r="D640" s="154" t="s">
        <v>6</v>
      </c>
      <c r="E640" s="154" t="s">
        <v>6</v>
      </c>
      <c r="F640" s="154" t="s">
        <v>6</v>
      </c>
      <c r="G640" s="155" t="s">
        <v>6</v>
      </c>
      <c r="H640" s="156" t="s">
        <v>6</v>
      </c>
      <c r="I640" s="154" t="s">
        <v>6</v>
      </c>
      <c r="J640" s="155" t="s">
        <v>6</v>
      </c>
      <c r="K640" s="156" t="s">
        <v>6</v>
      </c>
    </row>
    <row r="641" spans="1:11" ht="12">
      <c r="A641" s="237">
        <v>1</v>
      </c>
      <c r="B641" s="238"/>
      <c r="C641" s="238" t="s">
        <v>253</v>
      </c>
      <c r="D641" s="238"/>
      <c r="E641" s="237">
        <v>1</v>
      </c>
      <c r="F641" s="239"/>
      <c r="G641" s="118"/>
      <c r="H641" s="119"/>
      <c r="I641" s="240"/>
      <c r="J641" s="121"/>
      <c r="K641" s="122"/>
    </row>
    <row r="642" spans="1:11" ht="12">
      <c r="A642" s="237">
        <v>2</v>
      </c>
      <c r="B642" s="238"/>
      <c r="C642" s="238" t="s">
        <v>253</v>
      </c>
      <c r="D642" s="238"/>
      <c r="E642" s="237">
        <v>2</v>
      </c>
      <c r="F642" s="239"/>
      <c r="G642" s="118"/>
      <c r="H642" s="119"/>
      <c r="I642" s="240"/>
      <c r="J642" s="121"/>
      <c r="K642" s="119"/>
    </row>
    <row r="643" spans="1:11" ht="12">
      <c r="A643" s="237">
        <v>3</v>
      </c>
      <c r="B643" s="238"/>
      <c r="C643" s="238" t="s">
        <v>253</v>
      </c>
      <c r="D643" s="238"/>
      <c r="E643" s="237">
        <v>3</v>
      </c>
      <c r="F643" s="239"/>
      <c r="G643" s="118"/>
      <c r="H643" s="119"/>
      <c r="I643" s="240"/>
      <c r="J643" s="121"/>
      <c r="K643" s="119"/>
    </row>
    <row r="644" spans="1:11" ht="12">
      <c r="A644" s="237">
        <v>4</v>
      </c>
      <c r="B644" s="238"/>
      <c r="C644" s="238" t="s">
        <v>253</v>
      </c>
      <c r="D644" s="238"/>
      <c r="E644" s="237">
        <v>4</v>
      </c>
      <c r="F644" s="239"/>
      <c r="G644" s="118"/>
      <c r="H644" s="119"/>
      <c r="I644" s="241"/>
      <c r="J644" s="121"/>
      <c r="K644" s="119"/>
    </row>
    <row r="645" spans="1:11" ht="12">
      <c r="A645" s="237">
        <v>5</v>
      </c>
      <c r="B645" s="238"/>
      <c r="C645" s="238" t="s">
        <v>253</v>
      </c>
      <c r="D645" s="238"/>
      <c r="E645" s="237">
        <v>5</v>
      </c>
      <c r="F645" s="239"/>
      <c r="G645" s="121"/>
      <c r="H645" s="119"/>
      <c r="I645" s="241"/>
      <c r="J645" s="121"/>
      <c r="K645" s="119"/>
    </row>
    <row r="646" spans="1:11" ht="12">
      <c r="A646" s="143">
        <v>6</v>
      </c>
      <c r="C646" s="144" t="s">
        <v>213</v>
      </c>
      <c r="E646" s="143">
        <v>6</v>
      </c>
      <c r="F646" s="145"/>
      <c r="G646" s="206">
        <v>88</v>
      </c>
      <c r="H646" s="206">
        <v>17730118</v>
      </c>
      <c r="I646" s="176"/>
      <c r="J646" s="230">
        <v>89</v>
      </c>
      <c r="K646" s="206">
        <v>17814679</v>
      </c>
    </row>
    <row r="647" spans="1:11" ht="12">
      <c r="A647" s="143">
        <v>7</v>
      </c>
      <c r="C647" s="144" t="s">
        <v>214</v>
      </c>
      <c r="E647" s="143">
        <v>7</v>
      </c>
      <c r="F647" s="145"/>
      <c r="G647" s="206"/>
      <c r="H647" s="206">
        <v>4939613</v>
      </c>
      <c r="I647" s="230"/>
      <c r="J647" s="206"/>
      <c r="K647" s="206">
        <v>4981660</v>
      </c>
    </row>
    <row r="648" spans="1:11" ht="12">
      <c r="A648" s="143">
        <v>8</v>
      </c>
      <c r="C648" s="144" t="s">
        <v>215</v>
      </c>
      <c r="E648" s="143">
        <v>8</v>
      </c>
      <c r="F648" s="145"/>
      <c r="G648" s="206">
        <f>SUM(G646:G647)</f>
        <v>88</v>
      </c>
      <c r="H648" s="206">
        <f>SUM(H646:H647)</f>
        <v>22669731</v>
      </c>
      <c r="I648" s="230"/>
      <c r="J648" s="206">
        <f>SUM(J646:J647)</f>
        <v>89</v>
      </c>
      <c r="K648" s="206">
        <f>SUM(K646:K647)</f>
        <v>22796339</v>
      </c>
    </row>
    <row r="649" spans="1:11" ht="12">
      <c r="A649" s="143">
        <v>9</v>
      </c>
      <c r="C649" s="144"/>
      <c r="E649" s="143">
        <v>9</v>
      </c>
      <c r="F649" s="145"/>
      <c r="G649" s="206"/>
      <c r="H649" s="206"/>
      <c r="I649" s="232"/>
      <c r="J649" s="206"/>
      <c r="K649" s="206"/>
    </row>
    <row r="650" spans="1:11" ht="12">
      <c r="A650" s="143">
        <v>10</v>
      </c>
      <c r="C650" s="144"/>
      <c r="E650" s="143">
        <v>10</v>
      </c>
      <c r="F650" s="145"/>
      <c r="G650" s="206"/>
      <c r="H650" s="206"/>
      <c r="I650" s="176"/>
      <c r="J650" s="206"/>
      <c r="K650" s="206"/>
    </row>
    <row r="651" spans="1:11" ht="12">
      <c r="A651" s="143">
        <v>11</v>
      </c>
      <c r="C651" s="144" t="s">
        <v>197</v>
      </c>
      <c r="E651" s="143">
        <v>11</v>
      </c>
      <c r="G651" s="201">
        <v>121</v>
      </c>
      <c r="H651" s="201">
        <v>7934354</v>
      </c>
      <c r="I651" s="232"/>
      <c r="J651" s="230">
        <v>123</v>
      </c>
      <c r="K651" s="201">
        <v>8004619</v>
      </c>
    </row>
    <row r="652" spans="1:11" ht="12">
      <c r="A652" s="143">
        <v>12</v>
      </c>
      <c r="C652" s="144" t="s">
        <v>198</v>
      </c>
      <c r="E652" s="143">
        <v>12</v>
      </c>
      <c r="G652" s="201"/>
      <c r="H652" s="201">
        <v>2365202</v>
      </c>
      <c r="I652" s="176"/>
      <c r="J652" s="201"/>
      <c r="K652" s="201">
        <v>2472512</v>
      </c>
    </row>
    <row r="653" spans="1:11" ht="12">
      <c r="A653" s="143">
        <v>13</v>
      </c>
      <c r="C653" s="144" t="s">
        <v>216</v>
      </c>
      <c r="E653" s="143">
        <v>13</v>
      </c>
      <c r="F653" s="145"/>
      <c r="G653" s="206">
        <f>SUM(G651:G652)</f>
        <v>121</v>
      </c>
      <c r="H653" s="206">
        <f>SUM(H651:H652)</f>
        <v>10299556</v>
      </c>
      <c r="I653" s="230"/>
      <c r="J653" s="206">
        <f>SUM(J651:J652)</f>
        <v>123</v>
      </c>
      <c r="K653" s="206">
        <f>SUM(K651:K652)</f>
        <v>10477131</v>
      </c>
    </row>
    <row r="654" spans="1:11" ht="12">
      <c r="A654" s="143">
        <v>14</v>
      </c>
      <c r="E654" s="143">
        <v>14</v>
      </c>
      <c r="F654" s="145"/>
      <c r="G654" s="206"/>
      <c r="H654" s="206"/>
      <c r="I654" s="230"/>
      <c r="J654" s="206"/>
      <c r="K654" s="206"/>
    </row>
    <row r="655" spans="1:11" ht="12">
      <c r="A655" s="143">
        <v>15</v>
      </c>
      <c r="C655" s="144" t="s">
        <v>200</v>
      </c>
      <c r="E655" s="143">
        <v>15</v>
      </c>
      <c r="F655" s="145"/>
      <c r="G655" s="206">
        <f>G648+G653</f>
        <v>209</v>
      </c>
      <c r="H655" s="206">
        <f>H648+H653</f>
        <v>32969287</v>
      </c>
      <c r="I655" s="230"/>
      <c r="J655" s="206">
        <f>J648+J653</f>
        <v>212</v>
      </c>
      <c r="K655" s="206">
        <f>K648+K653</f>
        <v>33273470</v>
      </c>
    </row>
    <row r="656" spans="1:11" ht="12">
      <c r="A656" s="143">
        <v>16</v>
      </c>
      <c r="E656" s="143">
        <v>16</v>
      </c>
      <c r="F656" s="145"/>
      <c r="G656" s="206"/>
      <c r="H656" s="206"/>
      <c r="I656" s="230"/>
      <c r="J656" s="206"/>
      <c r="K656" s="206"/>
    </row>
    <row r="657" spans="1:11" ht="12">
      <c r="A657" s="143">
        <v>17</v>
      </c>
      <c r="C657" s="144" t="s">
        <v>201</v>
      </c>
      <c r="E657" s="143">
        <v>17</v>
      </c>
      <c r="F657" s="145"/>
      <c r="G657" s="206"/>
      <c r="H657" s="206">
        <v>376198</v>
      </c>
      <c r="I657" s="230"/>
      <c r="J657" s="206"/>
      <c r="K657" s="206">
        <v>449037</v>
      </c>
    </row>
    <row r="658" spans="1:11" ht="12">
      <c r="A658" s="143">
        <v>18</v>
      </c>
      <c r="C658" s="144"/>
      <c r="E658" s="143">
        <v>18</v>
      </c>
      <c r="F658" s="145"/>
      <c r="G658" s="206"/>
      <c r="H658" s="206"/>
      <c r="I658" s="230"/>
      <c r="J658" s="206"/>
      <c r="K658" s="206"/>
    </row>
    <row r="659" spans="1:11" ht="12">
      <c r="A659" s="143">
        <v>19</v>
      </c>
      <c r="C659" s="144" t="s">
        <v>202</v>
      </c>
      <c r="E659" s="143">
        <v>19</v>
      </c>
      <c r="F659" s="145"/>
      <c r="G659" s="206"/>
      <c r="H659" s="206">
        <v>195196</v>
      </c>
      <c r="I659" s="230"/>
      <c r="J659" s="206"/>
      <c r="K659" s="206">
        <v>141434</v>
      </c>
    </row>
    <row r="660" spans="1:11" ht="12">
      <c r="A660" s="143">
        <v>20</v>
      </c>
      <c r="C660" s="144" t="s">
        <v>203</v>
      </c>
      <c r="E660" s="143">
        <v>20</v>
      </c>
      <c r="F660" s="145"/>
      <c r="G660" s="206"/>
      <c r="H660" s="206">
        <v>2325441</v>
      </c>
      <c r="I660" s="230"/>
      <c r="J660" s="206"/>
      <c r="K660" s="206">
        <v>978069</v>
      </c>
    </row>
    <row r="661" spans="1:11" ht="12">
      <c r="A661" s="143">
        <v>21</v>
      </c>
      <c r="C661" s="144"/>
      <c r="E661" s="143">
        <v>21</v>
      </c>
      <c r="F661" s="145"/>
      <c r="G661" s="206"/>
      <c r="H661" s="206"/>
      <c r="I661" s="230"/>
      <c r="J661" s="206"/>
      <c r="K661" s="206"/>
    </row>
    <row r="662" spans="1:11" ht="12">
      <c r="A662" s="143">
        <v>22</v>
      </c>
      <c r="C662" s="144"/>
      <c r="E662" s="143">
        <v>22</v>
      </c>
      <c r="F662" s="145"/>
      <c r="G662" s="206"/>
      <c r="H662" s="206"/>
      <c r="I662" s="230"/>
      <c r="J662" s="206"/>
      <c r="K662" s="206"/>
    </row>
    <row r="663" spans="1:11" ht="12">
      <c r="A663" s="143">
        <v>23</v>
      </c>
      <c r="C663" s="144" t="s">
        <v>217</v>
      </c>
      <c r="E663" s="143">
        <v>23</v>
      </c>
      <c r="F663" s="145"/>
      <c r="G663" s="206"/>
      <c r="H663" s="206">
        <v>0</v>
      </c>
      <c r="I663" s="230"/>
      <c r="J663" s="206"/>
      <c r="K663" s="206"/>
    </row>
    <row r="664" spans="1:11" ht="12">
      <c r="A664" s="143">
        <v>24</v>
      </c>
      <c r="C664" s="144"/>
      <c r="E664" s="143">
        <v>24</v>
      </c>
      <c r="F664" s="145"/>
      <c r="G664" s="206"/>
      <c r="H664" s="206"/>
      <c r="I664" s="230"/>
      <c r="J664" s="206"/>
      <c r="K664" s="206"/>
    </row>
    <row r="665" spans="5:11" ht="12">
      <c r="E665" s="183"/>
      <c r="F665" s="184" t="s">
        <v>6</v>
      </c>
      <c r="G665" s="156" t="s">
        <v>6</v>
      </c>
      <c r="H665" s="156" t="s">
        <v>6</v>
      </c>
      <c r="I665" s="184" t="s">
        <v>6</v>
      </c>
      <c r="J665" s="156" t="s">
        <v>6</v>
      </c>
      <c r="K665" s="156" t="s">
        <v>6</v>
      </c>
    </row>
    <row r="666" spans="1:11" ht="12">
      <c r="A666" s="143">
        <v>25</v>
      </c>
      <c r="C666" s="144" t="s">
        <v>227</v>
      </c>
      <c r="E666" s="143">
        <v>25</v>
      </c>
      <c r="G666" s="201">
        <f>SUM(G655:G665)</f>
        <v>209</v>
      </c>
      <c r="H666" s="201">
        <f>SUM(H655:H665)</f>
        <v>35866122</v>
      </c>
      <c r="I666" s="201"/>
      <c r="J666" s="201">
        <f>SUM(J655:J665)</f>
        <v>212</v>
      </c>
      <c r="K666" s="201">
        <f>SUM(K655:K665)</f>
        <v>34842010</v>
      </c>
    </row>
    <row r="667" spans="5:11" ht="12">
      <c r="E667" s="183"/>
      <c r="F667" s="184" t="s">
        <v>6</v>
      </c>
      <c r="G667" s="155" t="s">
        <v>6</v>
      </c>
      <c r="H667" s="156" t="s">
        <v>6</v>
      </c>
      <c r="I667" s="184" t="s">
        <v>6</v>
      </c>
      <c r="J667" s="155" t="s">
        <v>6</v>
      </c>
      <c r="K667" s="156" t="s">
        <v>6</v>
      </c>
    </row>
    <row r="668" ht="12">
      <c r="C668" s="134" t="s">
        <v>53</v>
      </c>
    </row>
    <row r="669" spans="3:7" ht="12">
      <c r="C669" s="134" t="s">
        <v>257</v>
      </c>
      <c r="E669" s="183"/>
      <c r="F669" s="184"/>
      <c r="G669" s="155"/>
    </row>
    <row r="671" spans="1:11" s="175" customFormat="1" ht="12">
      <c r="A671" s="151" t="str">
        <f>$A$82</f>
        <v>Institution No.:  </v>
      </c>
      <c r="E671" s="185"/>
      <c r="G671" s="186"/>
      <c r="H671" s="187"/>
      <c r="J671" s="186"/>
      <c r="K671" s="150" t="s">
        <v>228</v>
      </c>
    </row>
    <row r="672" spans="1:11" s="175" customFormat="1" ht="12">
      <c r="A672" s="325" t="s">
        <v>229</v>
      </c>
      <c r="B672" s="325"/>
      <c r="C672" s="325"/>
      <c r="D672" s="325"/>
      <c r="E672" s="325"/>
      <c r="F672" s="325"/>
      <c r="G672" s="325"/>
      <c r="H672" s="325"/>
      <c r="I672" s="325"/>
      <c r="J672" s="325"/>
      <c r="K672" s="325"/>
    </row>
    <row r="673" spans="1:11" ht="12">
      <c r="A673" s="151" t="str">
        <f>$A$41</f>
        <v>NAME: University of Colorado Boulder</v>
      </c>
      <c r="F673" s="222"/>
      <c r="G673" s="214"/>
      <c r="H673" s="215"/>
      <c r="J673" s="149"/>
      <c r="K673" s="153" t="str">
        <f>$K$3</f>
        <v>Date: October 1, 2012</v>
      </c>
    </row>
    <row r="674" spans="1:11" ht="12">
      <c r="A674" s="154" t="s">
        <v>6</v>
      </c>
      <c r="B674" s="154" t="s">
        <v>6</v>
      </c>
      <c r="C674" s="154" t="s">
        <v>6</v>
      </c>
      <c r="D674" s="154" t="s">
        <v>6</v>
      </c>
      <c r="E674" s="154" t="s">
        <v>6</v>
      </c>
      <c r="F674" s="154" t="s">
        <v>6</v>
      </c>
      <c r="G674" s="155" t="s">
        <v>6</v>
      </c>
      <c r="H674" s="156" t="s">
        <v>6</v>
      </c>
      <c r="I674" s="154" t="s">
        <v>6</v>
      </c>
      <c r="J674" s="155" t="s">
        <v>6</v>
      </c>
      <c r="K674" s="156" t="s">
        <v>6</v>
      </c>
    </row>
    <row r="675" spans="1:11" ht="12">
      <c r="A675" s="157" t="s">
        <v>7</v>
      </c>
      <c r="E675" s="157" t="s">
        <v>7</v>
      </c>
      <c r="F675" s="158"/>
      <c r="G675" s="159"/>
      <c r="H675" s="160" t="s">
        <v>9</v>
      </c>
      <c r="I675" s="158"/>
      <c r="J675" s="159"/>
      <c r="K675" s="160" t="s">
        <v>250</v>
      </c>
    </row>
    <row r="676" spans="1:11" ht="12">
      <c r="A676" s="157" t="s">
        <v>10</v>
      </c>
      <c r="C676" s="161" t="s">
        <v>57</v>
      </c>
      <c r="E676" s="157" t="s">
        <v>10</v>
      </c>
      <c r="F676" s="158"/>
      <c r="G676" s="159" t="s">
        <v>12</v>
      </c>
      <c r="H676" s="160" t="s">
        <v>13</v>
      </c>
      <c r="I676" s="158"/>
      <c r="J676" s="159" t="s">
        <v>12</v>
      </c>
      <c r="K676" s="160" t="s">
        <v>14</v>
      </c>
    </row>
    <row r="677" spans="1:11" ht="12">
      <c r="A677" s="154" t="s">
        <v>6</v>
      </c>
      <c r="B677" s="154" t="s">
        <v>6</v>
      </c>
      <c r="C677" s="154" t="s">
        <v>6</v>
      </c>
      <c r="D677" s="154" t="s">
        <v>6</v>
      </c>
      <c r="E677" s="154" t="s">
        <v>6</v>
      </c>
      <c r="F677" s="154" t="s">
        <v>6</v>
      </c>
      <c r="G677" s="155"/>
      <c r="H677" s="156"/>
      <c r="I677" s="154"/>
      <c r="J677" s="155"/>
      <c r="K677" s="156"/>
    </row>
    <row r="678" spans="1:11" ht="12">
      <c r="A678" s="237">
        <v>1</v>
      </c>
      <c r="B678" s="238"/>
      <c r="C678" s="238" t="s">
        <v>253</v>
      </c>
      <c r="D678" s="238"/>
      <c r="E678" s="237">
        <v>1</v>
      </c>
      <c r="F678" s="239"/>
      <c r="G678" s="118"/>
      <c r="H678" s="119"/>
      <c r="I678" s="240"/>
      <c r="J678" s="121"/>
      <c r="K678" s="122"/>
    </row>
    <row r="679" spans="1:11" ht="12">
      <c r="A679" s="237">
        <v>2</v>
      </c>
      <c r="B679" s="238"/>
      <c r="C679" s="238" t="s">
        <v>253</v>
      </c>
      <c r="D679" s="238"/>
      <c r="E679" s="237">
        <v>2</v>
      </c>
      <c r="F679" s="239"/>
      <c r="G679" s="118"/>
      <c r="H679" s="119"/>
      <c r="I679" s="240"/>
      <c r="J679" s="121"/>
      <c r="K679" s="119"/>
    </row>
    <row r="680" spans="1:11" ht="12">
      <c r="A680" s="237">
        <v>3</v>
      </c>
      <c r="B680" s="238"/>
      <c r="C680" s="238" t="s">
        <v>253</v>
      </c>
      <c r="D680" s="238"/>
      <c r="E680" s="237">
        <v>3</v>
      </c>
      <c r="F680" s="239"/>
      <c r="G680" s="118"/>
      <c r="H680" s="119"/>
      <c r="I680" s="240"/>
      <c r="J680" s="121"/>
      <c r="K680" s="119"/>
    </row>
    <row r="681" spans="1:11" ht="12">
      <c r="A681" s="237">
        <v>4</v>
      </c>
      <c r="B681" s="238"/>
      <c r="C681" s="238" t="s">
        <v>253</v>
      </c>
      <c r="D681" s="238"/>
      <c r="E681" s="237">
        <v>4</v>
      </c>
      <c r="F681" s="239"/>
      <c r="G681" s="118"/>
      <c r="H681" s="119"/>
      <c r="I681" s="241"/>
      <c r="J681" s="121"/>
      <c r="K681" s="119"/>
    </row>
    <row r="682" spans="1:11" ht="12">
      <c r="A682" s="237">
        <v>5</v>
      </c>
      <c r="B682" s="238"/>
      <c r="C682" s="238" t="s">
        <v>253</v>
      </c>
      <c r="D682" s="238"/>
      <c r="E682" s="237">
        <v>5</v>
      </c>
      <c r="F682" s="239"/>
      <c r="G682" s="118"/>
      <c r="H682" s="119"/>
      <c r="I682" s="241"/>
      <c r="J682" s="121"/>
      <c r="K682" s="119"/>
    </row>
    <row r="683" spans="1:12" ht="12">
      <c r="A683" s="143">
        <v>6</v>
      </c>
      <c r="C683" s="144" t="s">
        <v>213</v>
      </c>
      <c r="E683" s="143">
        <v>6</v>
      </c>
      <c r="F683" s="145"/>
      <c r="G683" s="206">
        <v>16</v>
      </c>
      <c r="H683" s="206">
        <v>1866220</v>
      </c>
      <c r="I683" s="176"/>
      <c r="J683" s="230">
        <v>17</v>
      </c>
      <c r="K683" s="206">
        <v>1977746</v>
      </c>
      <c r="L683" s="204"/>
    </row>
    <row r="684" spans="1:11" ht="12">
      <c r="A684" s="143">
        <v>7</v>
      </c>
      <c r="C684" s="144" t="s">
        <v>214</v>
      </c>
      <c r="E684" s="143">
        <v>7</v>
      </c>
      <c r="F684" s="145"/>
      <c r="G684" s="206"/>
      <c r="H684" s="206">
        <v>566843</v>
      </c>
      <c r="I684" s="230"/>
      <c r="J684" s="206"/>
      <c r="K684" s="206">
        <v>601884</v>
      </c>
    </row>
    <row r="685" spans="1:11" ht="12">
      <c r="A685" s="143">
        <v>8</v>
      </c>
      <c r="C685" s="144" t="s">
        <v>215</v>
      </c>
      <c r="E685" s="143">
        <v>8</v>
      </c>
      <c r="F685" s="145"/>
      <c r="G685" s="206">
        <f>SUM(G683:G684)</f>
        <v>16</v>
      </c>
      <c r="H685" s="206">
        <f>SUM(H683:H684)</f>
        <v>2433063</v>
      </c>
      <c r="I685" s="230"/>
      <c r="J685" s="206">
        <f>SUM(J683:J684)</f>
        <v>17</v>
      </c>
      <c r="K685" s="206">
        <f>SUM(K683:K684)</f>
        <v>2579630</v>
      </c>
    </row>
    <row r="686" spans="1:11" ht="12">
      <c r="A686" s="143">
        <v>9</v>
      </c>
      <c r="C686" s="144"/>
      <c r="E686" s="143">
        <v>9</v>
      </c>
      <c r="F686" s="145"/>
      <c r="G686" s="206"/>
      <c r="H686" s="206"/>
      <c r="I686" s="232"/>
      <c r="J686" s="206"/>
      <c r="K686" s="206"/>
    </row>
    <row r="687" spans="1:11" ht="12">
      <c r="A687" s="143">
        <v>10</v>
      </c>
      <c r="C687" s="144"/>
      <c r="E687" s="143">
        <v>10</v>
      </c>
      <c r="F687" s="145"/>
      <c r="G687" s="206"/>
      <c r="H687" s="206"/>
      <c r="I687" s="176"/>
      <c r="J687" s="206"/>
      <c r="K687" s="206"/>
    </row>
    <row r="688" spans="1:12" ht="12">
      <c r="A688" s="143">
        <v>11</v>
      </c>
      <c r="C688" s="144" t="s">
        <v>197</v>
      </c>
      <c r="E688" s="143">
        <v>11</v>
      </c>
      <c r="G688" s="201">
        <v>411</v>
      </c>
      <c r="H688" s="201">
        <v>19877465</v>
      </c>
      <c r="I688" s="232"/>
      <c r="J688" s="230">
        <v>417</v>
      </c>
      <c r="K688" s="201">
        <v>20759660</v>
      </c>
      <c r="L688" s="204"/>
    </row>
    <row r="689" spans="1:11" ht="12">
      <c r="A689" s="143">
        <v>12</v>
      </c>
      <c r="C689" s="144" t="s">
        <v>198</v>
      </c>
      <c r="E689" s="143">
        <v>12</v>
      </c>
      <c r="G689" s="201"/>
      <c r="H689" s="201">
        <v>6151404</v>
      </c>
      <c r="I689" s="176"/>
      <c r="J689" s="201"/>
      <c r="K689" s="201">
        <v>6750310</v>
      </c>
    </row>
    <row r="690" spans="1:11" ht="12">
      <c r="A690" s="143">
        <v>13</v>
      </c>
      <c r="C690" s="144" t="s">
        <v>216</v>
      </c>
      <c r="E690" s="143">
        <v>13</v>
      </c>
      <c r="F690" s="145"/>
      <c r="G690" s="206">
        <f>SUM(G688:G689)</f>
        <v>411</v>
      </c>
      <c r="H690" s="206">
        <f>SUM(H688:H689)</f>
        <v>26028869</v>
      </c>
      <c r="I690" s="230"/>
      <c r="J690" s="206">
        <f>SUM(J688:J689)</f>
        <v>417</v>
      </c>
      <c r="K690" s="206">
        <f>SUM(K688:K689)</f>
        <v>27509970</v>
      </c>
    </row>
    <row r="691" spans="1:11" ht="12">
      <c r="A691" s="143">
        <v>14</v>
      </c>
      <c r="E691" s="143">
        <v>14</v>
      </c>
      <c r="F691" s="145"/>
      <c r="G691" s="206"/>
      <c r="H691" s="206"/>
      <c r="I691" s="230"/>
      <c r="J691" s="206"/>
      <c r="K691" s="206"/>
    </row>
    <row r="692" spans="1:11" ht="12">
      <c r="A692" s="143">
        <v>15</v>
      </c>
      <c r="C692" s="144" t="s">
        <v>200</v>
      </c>
      <c r="E692" s="143">
        <v>15</v>
      </c>
      <c r="F692" s="145"/>
      <c r="G692" s="206">
        <f>G685+G690</f>
        <v>427</v>
      </c>
      <c r="H692" s="206">
        <f>H685+H690</f>
        <v>28461932</v>
      </c>
      <c r="I692" s="230"/>
      <c r="J692" s="206">
        <f>J685+J690</f>
        <v>434</v>
      </c>
      <c r="K692" s="206">
        <f>K685+K690</f>
        <v>30089600</v>
      </c>
    </row>
    <row r="693" spans="1:11" ht="12">
      <c r="A693" s="143">
        <v>16</v>
      </c>
      <c r="E693" s="143">
        <v>16</v>
      </c>
      <c r="F693" s="145"/>
      <c r="G693" s="206"/>
      <c r="H693" s="206"/>
      <c r="I693" s="230"/>
      <c r="J693" s="206"/>
      <c r="K693" s="206"/>
    </row>
    <row r="694" spans="1:11" ht="12">
      <c r="A694" s="143">
        <v>17</v>
      </c>
      <c r="C694" s="144" t="s">
        <v>201</v>
      </c>
      <c r="E694" s="143">
        <v>17</v>
      </c>
      <c r="F694" s="145"/>
      <c r="G694" s="206"/>
      <c r="H694" s="206">
        <v>673343</v>
      </c>
      <c r="I694" s="230"/>
      <c r="J694" s="206"/>
      <c r="K694" s="206">
        <v>864087</v>
      </c>
    </row>
    <row r="695" spans="1:11" ht="12">
      <c r="A695" s="143">
        <v>18</v>
      </c>
      <c r="C695" s="144"/>
      <c r="E695" s="143">
        <v>18</v>
      </c>
      <c r="F695" s="145"/>
      <c r="G695" s="206"/>
      <c r="H695" s="206"/>
      <c r="I695" s="230"/>
      <c r="J695" s="206"/>
      <c r="K695" s="206"/>
    </row>
    <row r="696" spans="1:11" ht="12">
      <c r="A696" s="143">
        <v>19</v>
      </c>
      <c r="C696" s="144" t="s">
        <v>202</v>
      </c>
      <c r="E696" s="143">
        <v>19</v>
      </c>
      <c r="F696" s="145"/>
      <c r="G696" s="206"/>
      <c r="H696" s="206">
        <v>147929</v>
      </c>
      <c r="I696" s="230"/>
      <c r="J696" s="206"/>
      <c r="K696" s="206">
        <v>149455</v>
      </c>
    </row>
    <row r="697" spans="1:11" ht="12">
      <c r="A697" s="143">
        <v>20</v>
      </c>
      <c r="C697" s="144" t="s">
        <v>203</v>
      </c>
      <c r="E697" s="143">
        <v>20</v>
      </c>
      <c r="F697" s="145"/>
      <c r="G697" s="206"/>
      <c r="H697" s="206">
        <v>9326224</v>
      </c>
      <c r="I697" s="230"/>
      <c r="J697" s="206"/>
      <c r="K697" s="206">
        <v>9742137</v>
      </c>
    </row>
    <row r="698" spans="1:11" ht="12">
      <c r="A698" s="143">
        <v>21</v>
      </c>
      <c r="C698" s="144" t="s">
        <v>249</v>
      </c>
      <c r="E698" s="143">
        <v>21</v>
      </c>
      <c r="F698" s="145"/>
      <c r="G698" s="206"/>
      <c r="H698" s="206">
        <v>16995103</v>
      </c>
      <c r="I698" s="230"/>
      <c r="J698" s="206"/>
      <c r="K698" s="206">
        <v>17239249</v>
      </c>
    </row>
    <row r="699" spans="1:11" ht="12">
      <c r="A699" s="143">
        <v>22</v>
      </c>
      <c r="C699" s="144"/>
      <c r="E699" s="143">
        <v>22</v>
      </c>
      <c r="F699" s="145"/>
      <c r="G699" s="206"/>
      <c r="H699" s="206"/>
      <c r="I699" s="230"/>
      <c r="J699" s="206"/>
      <c r="K699" s="206"/>
    </row>
    <row r="700" spans="1:11" ht="12">
      <c r="A700" s="143">
        <v>23</v>
      </c>
      <c r="C700" s="144" t="s">
        <v>217</v>
      </c>
      <c r="E700" s="143">
        <v>23</v>
      </c>
      <c r="F700" s="145"/>
      <c r="G700" s="206"/>
      <c r="H700" s="206">
        <v>0</v>
      </c>
      <c r="I700" s="230"/>
      <c r="J700" s="206"/>
      <c r="K700" s="206"/>
    </row>
    <row r="701" spans="1:11" ht="12">
      <c r="A701" s="143">
        <v>24</v>
      </c>
      <c r="C701" s="144"/>
      <c r="E701" s="143">
        <v>24</v>
      </c>
      <c r="F701" s="145"/>
      <c r="G701" s="206"/>
      <c r="H701" s="206"/>
      <c r="I701" s="230"/>
      <c r="J701" s="206"/>
      <c r="K701" s="206"/>
    </row>
    <row r="702" spans="5:11" ht="12">
      <c r="E702" s="183"/>
      <c r="F702" s="184" t="s">
        <v>6</v>
      </c>
      <c r="G702" s="156" t="s">
        <v>6</v>
      </c>
      <c r="H702" s="156" t="s">
        <v>6</v>
      </c>
      <c r="I702" s="184" t="s">
        <v>6</v>
      </c>
      <c r="J702" s="156" t="s">
        <v>6</v>
      </c>
      <c r="K702" s="156" t="s">
        <v>6</v>
      </c>
    </row>
    <row r="703" spans="1:11" ht="12">
      <c r="A703" s="143">
        <v>25</v>
      </c>
      <c r="C703" s="144" t="s">
        <v>230</v>
      </c>
      <c r="E703" s="143">
        <v>25</v>
      </c>
      <c r="G703" s="201">
        <f>SUM(G692:G702)</f>
        <v>427</v>
      </c>
      <c r="H703" s="201">
        <f>SUM(H692:H702)</f>
        <v>55604531</v>
      </c>
      <c r="I703" s="201"/>
      <c r="J703" s="201">
        <f>SUM(J692:J702)</f>
        <v>434</v>
      </c>
      <c r="K703" s="201">
        <f>SUM(K692:K702)</f>
        <v>58084528</v>
      </c>
    </row>
    <row r="704" spans="5:11" ht="12">
      <c r="E704" s="183"/>
      <c r="F704" s="184" t="s">
        <v>6</v>
      </c>
      <c r="G704" s="155" t="s">
        <v>6</v>
      </c>
      <c r="H704" s="156" t="s">
        <v>6</v>
      </c>
      <c r="I704" s="184" t="s">
        <v>6</v>
      </c>
      <c r="J704" s="155" t="s">
        <v>6</v>
      </c>
      <c r="K704" s="156" t="s">
        <v>6</v>
      </c>
    </row>
    <row r="705" spans="3:11" ht="12">
      <c r="C705" s="134" t="s">
        <v>53</v>
      </c>
      <c r="E705" s="183"/>
      <c r="F705" s="184"/>
      <c r="G705" s="155"/>
      <c r="H705" s="156"/>
      <c r="I705" s="184"/>
      <c r="J705" s="155"/>
      <c r="K705" s="156"/>
    </row>
    <row r="706" spans="3:7" ht="12">
      <c r="C706" s="134" t="s">
        <v>257</v>
      </c>
      <c r="E706" s="183"/>
      <c r="F706" s="184"/>
      <c r="G706" s="155"/>
    </row>
    <row r="707" ht="12">
      <c r="A707" s="144"/>
    </row>
    <row r="708" spans="1:11" s="175" customFormat="1" ht="12">
      <c r="A708" s="151" t="str">
        <f>$A$82</f>
        <v>Institution No.:  </v>
      </c>
      <c r="E708" s="185"/>
      <c r="G708" s="186"/>
      <c r="H708" s="187"/>
      <c r="J708" s="186"/>
      <c r="K708" s="150" t="s">
        <v>231</v>
      </c>
    </row>
    <row r="709" spans="1:11" s="175" customFormat="1" ht="12">
      <c r="A709" s="325" t="s">
        <v>232</v>
      </c>
      <c r="B709" s="325"/>
      <c r="C709" s="325"/>
      <c r="D709" s="325"/>
      <c r="E709" s="325"/>
      <c r="F709" s="325"/>
      <c r="G709" s="325"/>
      <c r="H709" s="325"/>
      <c r="I709" s="325"/>
      <c r="J709" s="325"/>
      <c r="K709" s="325"/>
    </row>
    <row r="710" spans="1:11" ht="12">
      <c r="A710" s="151" t="str">
        <f>$A$41</f>
        <v>NAME: University of Colorado Boulder</v>
      </c>
      <c r="C710" s="134" t="s">
        <v>258</v>
      </c>
      <c r="F710" s="222"/>
      <c r="G710" s="214"/>
      <c r="H710" s="215"/>
      <c r="J710" s="149"/>
      <c r="K710" s="153" t="str">
        <f>$K$3</f>
        <v>Date: October 1, 2012</v>
      </c>
    </row>
    <row r="711" spans="1:11" ht="12">
      <c r="A711" s="154" t="s">
        <v>6</v>
      </c>
      <c r="B711" s="154" t="s">
        <v>6</v>
      </c>
      <c r="C711" s="154" t="s">
        <v>6</v>
      </c>
      <c r="D711" s="154" t="s">
        <v>6</v>
      </c>
      <c r="E711" s="154" t="s">
        <v>6</v>
      </c>
      <c r="F711" s="154" t="s">
        <v>6</v>
      </c>
      <c r="G711" s="155" t="s">
        <v>6</v>
      </c>
      <c r="H711" s="156" t="s">
        <v>6</v>
      </c>
      <c r="I711" s="154" t="s">
        <v>6</v>
      </c>
      <c r="J711" s="155" t="s">
        <v>6</v>
      </c>
      <c r="K711" s="156" t="s">
        <v>6</v>
      </c>
    </row>
    <row r="712" spans="1:11" ht="12">
      <c r="A712" s="157" t="s">
        <v>7</v>
      </c>
      <c r="E712" s="157" t="s">
        <v>7</v>
      </c>
      <c r="F712" s="158"/>
      <c r="G712" s="159"/>
      <c r="H712" s="160" t="s">
        <v>9</v>
      </c>
      <c r="I712" s="158"/>
      <c r="J712" s="159"/>
      <c r="K712" s="160" t="s">
        <v>250</v>
      </c>
    </row>
    <row r="713" spans="1:11" ht="12">
      <c r="A713" s="157" t="s">
        <v>10</v>
      </c>
      <c r="C713" s="161" t="s">
        <v>57</v>
      </c>
      <c r="E713" s="157" t="s">
        <v>10</v>
      </c>
      <c r="G713" s="149"/>
      <c r="H713" s="160" t="s">
        <v>13</v>
      </c>
      <c r="J713" s="149"/>
      <c r="K713" s="160" t="s">
        <v>14</v>
      </c>
    </row>
    <row r="714" spans="1:11" ht="12">
      <c r="A714" s="154" t="s">
        <v>6</v>
      </c>
      <c r="B714" s="154" t="s">
        <v>6</v>
      </c>
      <c r="C714" s="154" t="s">
        <v>6</v>
      </c>
      <c r="D714" s="154" t="s">
        <v>6</v>
      </c>
      <c r="E714" s="154" t="s">
        <v>6</v>
      </c>
      <c r="F714" s="154" t="s">
        <v>6</v>
      </c>
      <c r="G714" s="155" t="s">
        <v>6</v>
      </c>
      <c r="H714" s="156" t="s">
        <v>6</v>
      </c>
      <c r="I714" s="154" t="s">
        <v>6</v>
      </c>
      <c r="J714" s="155" t="s">
        <v>6</v>
      </c>
      <c r="K714" s="156" t="s">
        <v>6</v>
      </c>
    </row>
    <row r="715" spans="1:11" ht="12">
      <c r="A715" s="143">
        <v>1</v>
      </c>
      <c r="C715" s="144" t="s">
        <v>233</v>
      </c>
      <c r="E715" s="143">
        <v>1</v>
      </c>
      <c r="F715" s="145"/>
      <c r="G715" s="108"/>
      <c r="H715" s="108">
        <v>41743961</v>
      </c>
      <c r="I715" s="108"/>
      <c r="J715" s="108"/>
      <c r="K715" s="108">
        <v>50974297</v>
      </c>
    </row>
    <row r="716" spans="1:11" ht="12">
      <c r="A716" s="143">
        <f aca="true" t="shared" si="2" ref="A716:A733">(A715+1)</f>
        <v>2</v>
      </c>
      <c r="C716" s="145"/>
      <c r="E716" s="143">
        <f aca="true" t="shared" si="3" ref="E716:E733">(E715+1)</f>
        <v>2</v>
      </c>
      <c r="F716" s="145"/>
      <c r="G716" s="146"/>
      <c r="H716" s="147"/>
      <c r="I716" s="145"/>
      <c r="J716" s="146"/>
      <c r="K716" s="147"/>
    </row>
    <row r="717" spans="1:11" ht="12">
      <c r="A717" s="143">
        <f t="shared" si="2"/>
        <v>3</v>
      </c>
      <c r="C717" s="145"/>
      <c r="E717" s="143">
        <f t="shared" si="3"/>
        <v>3</v>
      </c>
      <c r="F717" s="145"/>
      <c r="G717" s="146"/>
      <c r="H717" s="147"/>
      <c r="I717" s="145"/>
      <c r="J717" s="146"/>
      <c r="K717" s="147"/>
    </row>
    <row r="718" spans="1:11" ht="12">
      <c r="A718" s="143">
        <f t="shared" si="2"/>
        <v>4</v>
      </c>
      <c r="C718" s="145"/>
      <c r="E718" s="143">
        <f t="shared" si="3"/>
        <v>4</v>
      </c>
      <c r="F718" s="145"/>
      <c r="G718" s="146"/>
      <c r="H718" s="147"/>
      <c r="I718" s="145"/>
      <c r="J718" s="146"/>
      <c r="K718" s="147"/>
    </row>
    <row r="719" spans="1:11" ht="12">
      <c r="A719" s="143">
        <f t="shared" si="2"/>
        <v>5</v>
      </c>
      <c r="C719" s="145"/>
      <c r="E719" s="143">
        <f t="shared" si="3"/>
        <v>5</v>
      </c>
      <c r="F719" s="145"/>
      <c r="G719" s="146"/>
      <c r="H719" s="147"/>
      <c r="I719" s="145"/>
      <c r="J719" s="146"/>
      <c r="K719" s="147"/>
    </row>
    <row r="720" spans="1:11" ht="12">
      <c r="A720" s="143">
        <f t="shared" si="2"/>
        <v>6</v>
      </c>
      <c r="C720" s="145"/>
      <c r="E720" s="143">
        <f t="shared" si="3"/>
        <v>6</v>
      </c>
      <c r="F720" s="145"/>
      <c r="G720" s="146"/>
      <c r="H720" s="147"/>
      <c r="I720" s="145"/>
      <c r="J720" s="146"/>
      <c r="K720" s="147"/>
    </row>
    <row r="721" spans="1:11" ht="12">
      <c r="A721" s="143">
        <f t="shared" si="2"/>
        <v>7</v>
      </c>
      <c r="C721" s="145"/>
      <c r="E721" s="143">
        <f t="shared" si="3"/>
        <v>7</v>
      </c>
      <c r="F721" s="145"/>
      <c r="G721" s="146"/>
      <c r="H721" s="147"/>
      <c r="I721" s="145"/>
      <c r="J721" s="146"/>
      <c r="K721" s="147"/>
    </row>
    <row r="722" spans="1:11" ht="12">
      <c r="A722" s="143">
        <f t="shared" si="2"/>
        <v>8</v>
      </c>
      <c r="C722" s="145"/>
      <c r="E722" s="143">
        <f t="shared" si="3"/>
        <v>8</v>
      </c>
      <c r="F722" s="145"/>
      <c r="G722" s="146"/>
      <c r="H722" s="147"/>
      <c r="I722" s="145"/>
      <c r="J722" s="146"/>
      <c r="K722" s="147"/>
    </row>
    <row r="723" spans="1:11" ht="12">
      <c r="A723" s="143">
        <f t="shared" si="2"/>
        <v>9</v>
      </c>
      <c r="C723" s="145"/>
      <c r="E723" s="143">
        <f t="shared" si="3"/>
        <v>9</v>
      </c>
      <c r="F723" s="145"/>
      <c r="G723" s="146"/>
      <c r="H723" s="147"/>
      <c r="I723" s="145"/>
      <c r="J723" s="146"/>
      <c r="K723" s="147"/>
    </row>
    <row r="724" spans="1:11" ht="12">
      <c r="A724" s="143">
        <f t="shared" si="2"/>
        <v>10</v>
      </c>
      <c r="C724" s="145"/>
      <c r="E724" s="143">
        <f t="shared" si="3"/>
        <v>10</v>
      </c>
      <c r="F724" s="145"/>
      <c r="G724" s="146"/>
      <c r="H724" s="147"/>
      <c r="I724" s="145"/>
      <c r="J724" s="146"/>
      <c r="K724" s="147"/>
    </row>
    <row r="725" spans="1:11" ht="12">
      <c r="A725" s="143">
        <f t="shared" si="2"/>
        <v>11</v>
      </c>
      <c r="C725" s="145"/>
      <c r="E725" s="143">
        <f t="shared" si="3"/>
        <v>11</v>
      </c>
      <c r="G725" s="146"/>
      <c r="H725" s="147"/>
      <c r="I725" s="145"/>
      <c r="J725" s="146"/>
      <c r="K725" s="147"/>
    </row>
    <row r="726" spans="1:11" ht="12">
      <c r="A726" s="143">
        <f t="shared" si="2"/>
        <v>12</v>
      </c>
      <c r="C726" s="145"/>
      <c r="E726" s="143">
        <f t="shared" si="3"/>
        <v>12</v>
      </c>
      <c r="G726" s="146"/>
      <c r="H726" s="147"/>
      <c r="I726" s="145"/>
      <c r="J726" s="146"/>
      <c r="K726" s="147"/>
    </row>
    <row r="727" spans="1:11" ht="12">
      <c r="A727" s="143">
        <f t="shared" si="2"/>
        <v>13</v>
      </c>
      <c r="C727" s="145"/>
      <c r="E727" s="143">
        <f t="shared" si="3"/>
        <v>13</v>
      </c>
      <c r="F727" s="145"/>
      <c r="G727" s="146"/>
      <c r="H727" s="147"/>
      <c r="I727" s="145"/>
      <c r="J727" s="146"/>
      <c r="K727" s="147"/>
    </row>
    <row r="728" spans="1:11" ht="12">
      <c r="A728" s="143">
        <f t="shared" si="2"/>
        <v>14</v>
      </c>
      <c r="C728" s="145"/>
      <c r="E728" s="143">
        <f t="shared" si="3"/>
        <v>14</v>
      </c>
      <c r="F728" s="145"/>
      <c r="G728" s="146"/>
      <c r="H728" s="147"/>
      <c r="I728" s="145"/>
      <c r="J728" s="146"/>
      <c r="K728" s="147"/>
    </row>
    <row r="729" spans="1:11" ht="12">
      <c r="A729" s="143">
        <f t="shared" si="2"/>
        <v>15</v>
      </c>
      <c r="C729" s="145"/>
      <c r="E729" s="143">
        <f t="shared" si="3"/>
        <v>15</v>
      </c>
      <c r="F729" s="145"/>
      <c r="G729" s="146"/>
      <c r="H729" s="147"/>
      <c r="I729" s="145"/>
      <c r="J729" s="146"/>
      <c r="K729" s="147"/>
    </row>
    <row r="730" spans="1:11" ht="12">
      <c r="A730" s="143">
        <f t="shared" si="2"/>
        <v>16</v>
      </c>
      <c r="C730" s="145"/>
      <c r="E730" s="143">
        <f t="shared" si="3"/>
        <v>16</v>
      </c>
      <c r="F730" s="145"/>
      <c r="G730" s="146"/>
      <c r="H730" s="147"/>
      <c r="I730" s="145"/>
      <c r="J730" s="146"/>
      <c r="K730" s="147"/>
    </row>
    <row r="731" spans="1:11" ht="12">
      <c r="A731" s="143">
        <f t="shared" si="2"/>
        <v>17</v>
      </c>
      <c r="C731" s="145"/>
      <c r="E731" s="143">
        <f t="shared" si="3"/>
        <v>17</v>
      </c>
      <c r="F731" s="145"/>
      <c r="G731" s="146"/>
      <c r="H731" s="147"/>
      <c r="I731" s="145"/>
      <c r="J731" s="146"/>
      <c r="K731" s="147"/>
    </row>
    <row r="732" spans="1:11" ht="12">
      <c r="A732" s="143">
        <f t="shared" si="2"/>
        <v>18</v>
      </c>
      <c r="C732" s="145"/>
      <c r="E732" s="143">
        <f t="shared" si="3"/>
        <v>18</v>
      </c>
      <c r="F732" s="145"/>
      <c r="G732" s="146"/>
      <c r="H732" s="147"/>
      <c r="I732" s="145"/>
      <c r="J732" s="146"/>
      <c r="K732" s="147"/>
    </row>
    <row r="733" spans="1:11" ht="12">
      <c r="A733" s="143">
        <f t="shared" si="2"/>
        <v>19</v>
      </c>
      <c r="C733" s="145"/>
      <c r="E733" s="143">
        <f t="shared" si="3"/>
        <v>19</v>
      </c>
      <c r="F733" s="145"/>
      <c r="G733" s="146"/>
      <c r="H733" s="147"/>
      <c r="I733" s="145"/>
      <c r="J733" s="146"/>
      <c r="K733" s="147"/>
    </row>
    <row r="734" spans="1:11" ht="12">
      <c r="A734" s="143">
        <v>20</v>
      </c>
      <c r="E734" s="143">
        <v>20</v>
      </c>
      <c r="F734" s="184"/>
      <c r="G734" s="155"/>
      <c r="H734" s="156"/>
      <c r="I734" s="184"/>
      <c r="J734" s="155"/>
      <c r="K734" s="156"/>
    </row>
    <row r="735" spans="1:11" ht="12">
      <c r="A735" s="143">
        <v>21</v>
      </c>
      <c r="E735" s="143">
        <v>21</v>
      </c>
      <c r="F735" s="184"/>
      <c r="G735" s="155"/>
      <c r="H735" s="188"/>
      <c r="I735" s="184"/>
      <c r="J735" s="155"/>
      <c r="K735" s="188"/>
    </row>
    <row r="736" spans="1:11" ht="12">
      <c r="A736" s="143">
        <v>22</v>
      </c>
      <c r="E736" s="143">
        <v>22</v>
      </c>
      <c r="G736" s="149"/>
      <c r="H736" s="188"/>
      <c r="J736" s="149"/>
      <c r="K736" s="188"/>
    </row>
    <row r="737" spans="1:11" ht="12">
      <c r="A737" s="143">
        <v>23</v>
      </c>
      <c r="D737" s="244"/>
      <c r="E737" s="143">
        <v>23</v>
      </c>
      <c r="H737" s="188"/>
      <c r="K737" s="188"/>
    </row>
    <row r="738" spans="1:11" ht="12">
      <c r="A738" s="143">
        <v>24</v>
      </c>
      <c r="D738" s="244"/>
      <c r="E738" s="143">
        <v>24</v>
      </c>
      <c r="H738" s="188"/>
      <c r="K738" s="188"/>
    </row>
    <row r="739" spans="6:11" ht="12">
      <c r="F739" s="184" t="s">
        <v>6</v>
      </c>
      <c r="G739" s="155" t="s">
        <v>6</v>
      </c>
      <c r="H739" s="156"/>
      <c r="I739" s="184"/>
      <c r="J739" s="155"/>
      <c r="K739" s="156"/>
    </row>
    <row r="740" spans="1:11" ht="12">
      <c r="A740" s="143">
        <v>25</v>
      </c>
      <c r="C740" s="144" t="s">
        <v>234</v>
      </c>
      <c r="E740" s="143">
        <v>25</v>
      </c>
      <c r="G740" s="104"/>
      <c r="H740" s="105">
        <f>SUM(H715:H738)</f>
        <v>41743961</v>
      </c>
      <c r="I740" s="105"/>
      <c r="J740" s="104"/>
      <c r="K740" s="105">
        <f>SUM(K715:K738)</f>
        <v>50974297</v>
      </c>
    </row>
    <row r="741" spans="4:11" ht="12">
      <c r="D741" s="244"/>
      <c r="F741" s="184" t="s">
        <v>6</v>
      </c>
      <c r="G741" s="155" t="s">
        <v>6</v>
      </c>
      <c r="H741" s="156"/>
      <c r="I741" s="184"/>
      <c r="J741" s="155"/>
      <c r="K741" s="156"/>
    </row>
    <row r="742" spans="6:11" ht="12">
      <c r="F742" s="184"/>
      <c r="G742" s="155"/>
      <c r="H742" s="156"/>
      <c r="I742" s="184"/>
      <c r="J742" s="155"/>
      <c r="K742" s="156"/>
    </row>
    <row r="743" spans="3:11" ht="24.75" customHeight="1">
      <c r="C743" s="326" t="s">
        <v>235</v>
      </c>
      <c r="D743" s="326"/>
      <c r="E743" s="326"/>
      <c r="F743" s="326"/>
      <c r="G743" s="326"/>
      <c r="H743" s="326"/>
      <c r="I743" s="326"/>
      <c r="J743" s="326"/>
      <c r="K743" s="182"/>
    </row>
    <row r="744" spans="1:11" s="234" customFormat="1" ht="12">
      <c r="A744" s="134"/>
      <c r="B744" s="134"/>
      <c r="C744" s="134" t="s">
        <v>259</v>
      </c>
      <c r="D744" s="134"/>
      <c r="E744" s="134"/>
      <c r="F744" s="134"/>
      <c r="G744" s="149"/>
      <c r="H744" s="188"/>
      <c r="I744" s="134"/>
      <c r="J744" s="149"/>
      <c r="K744" s="188"/>
    </row>
    <row r="745" ht="12">
      <c r="A745" s="144"/>
    </row>
    <row r="746" spans="1:11" ht="12">
      <c r="A746" s="151" t="str">
        <f>$A$82</f>
        <v>Institution No.:  </v>
      </c>
      <c r="B746" s="175"/>
      <c r="C746" s="175"/>
      <c r="D746" s="175"/>
      <c r="E746" s="185"/>
      <c r="F746" s="175"/>
      <c r="G746" s="186"/>
      <c r="H746" s="187"/>
      <c r="I746" s="175"/>
      <c r="J746" s="186"/>
      <c r="K746" s="150" t="s">
        <v>236</v>
      </c>
    </row>
    <row r="747" spans="1:11" s="175" customFormat="1" ht="12">
      <c r="A747" s="325" t="s">
        <v>237</v>
      </c>
      <c r="B747" s="325"/>
      <c r="C747" s="325"/>
      <c r="D747" s="325"/>
      <c r="E747" s="325"/>
      <c r="F747" s="325"/>
      <c r="G747" s="325"/>
      <c r="H747" s="325"/>
      <c r="I747" s="325"/>
      <c r="J747" s="325"/>
      <c r="K747" s="325"/>
    </row>
    <row r="748" spans="1:11" s="175" customFormat="1" ht="12">
      <c r="A748" s="151" t="str">
        <f>$A$41</f>
        <v>NAME: University of Colorado Boulder</v>
      </c>
      <c r="B748" s="134"/>
      <c r="C748" s="134" t="s">
        <v>258</v>
      </c>
      <c r="D748" s="134"/>
      <c r="E748" s="134"/>
      <c r="F748" s="134"/>
      <c r="G748" s="229"/>
      <c r="H748" s="188"/>
      <c r="I748" s="134"/>
      <c r="J748" s="149"/>
      <c r="K748" s="153" t="str">
        <f>$K$3</f>
        <v>Date: October 1, 2012</v>
      </c>
    </row>
    <row r="749" spans="1:11" ht="12">
      <c r="A749" s="154" t="s">
        <v>6</v>
      </c>
      <c r="B749" s="154" t="s">
        <v>6</v>
      </c>
      <c r="C749" s="154" t="s">
        <v>6</v>
      </c>
      <c r="D749" s="154" t="s">
        <v>6</v>
      </c>
      <c r="E749" s="154" t="s">
        <v>6</v>
      </c>
      <c r="F749" s="154" t="s">
        <v>6</v>
      </c>
      <c r="G749" s="155" t="s">
        <v>6</v>
      </c>
      <c r="H749" s="156" t="s">
        <v>6</v>
      </c>
      <c r="I749" s="154" t="s">
        <v>6</v>
      </c>
      <c r="J749" s="155" t="s">
        <v>6</v>
      </c>
      <c r="K749" s="156" t="s">
        <v>6</v>
      </c>
    </row>
    <row r="750" spans="1:11" ht="12">
      <c r="A750" s="157" t="s">
        <v>7</v>
      </c>
      <c r="E750" s="157" t="s">
        <v>7</v>
      </c>
      <c r="F750" s="158"/>
      <c r="G750" s="159"/>
      <c r="H750" s="160" t="s">
        <v>9</v>
      </c>
      <c r="I750" s="158"/>
      <c r="J750" s="159"/>
      <c r="K750" s="160" t="s">
        <v>250</v>
      </c>
    </row>
    <row r="751" spans="1:11" ht="12">
      <c r="A751" s="157" t="s">
        <v>10</v>
      </c>
      <c r="C751" s="161" t="s">
        <v>57</v>
      </c>
      <c r="E751" s="157" t="s">
        <v>10</v>
      </c>
      <c r="F751" s="158"/>
      <c r="G751" s="159" t="s">
        <v>12</v>
      </c>
      <c r="H751" s="160" t="s">
        <v>13</v>
      </c>
      <c r="I751" s="158"/>
      <c r="J751" s="159" t="s">
        <v>12</v>
      </c>
      <c r="K751" s="160" t="s">
        <v>14</v>
      </c>
    </row>
    <row r="752" spans="1:11" ht="12">
      <c r="A752" s="154" t="s">
        <v>6</v>
      </c>
      <c r="B752" s="154" t="s">
        <v>6</v>
      </c>
      <c r="C752" s="154" t="s">
        <v>6</v>
      </c>
      <c r="D752" s="154" t="s">
        <v>6</v>
      </c>
      <c r="E752" s="154" t="s">
        <v>6</v>
      </c>
      <c r="F752" s="154" t="s">
        <v>6</v>
      </c>
      <c r="G752" s="155" t="s">
        <v>6</v>
      </c>
      <c r="H752" s="156" t="s">
        <v>6</v>
      </c>
      <c r="I752" s="154" t="s">
        <v>6</v>
      </c>
      <c r="J752" s="155" t="s">
        <v>6</v>
      </c>
      <c r="K752" s="156" t="s">
        <v>6</v>
      </c>
    </row>
    <row r="753" spans="1:11" ht="12">
      <c r="A753" s="237">
        <v>1</v>
      </c>
      <c r="B753" s="245"/>
      <c r="C753" s="238" t="s">
        <v>253</v>
      </c>
      <c r="D753" s="245"/>
      <c r="E753" s="237">
        <v>1</v>
      </c>
      <c r="F753" s="245"/>
      <c r="G753" s="246"/>
      <c r="H753" s="247"/>
      <c r="I753" s="245"/>
      <c r="J753" s="246"/>
      <c r="K753" s="247"/>
    </row>
    <row r="754" spans="1:11" ht="12">
      <c r="A754" s="237">
        <v>2</v>
      </c>
      <c r="B754" s="245"/>
      <c r="C754" s="238" t="s">
        <v>253</v>
      </c>
      <c r="D754" s="245"/>
      <c r="E754" s="237">
        <v>2</v>
      </c>
      <c r="F754" s="245"/>
      <c r="G754" s="246"/>
      <c r="H754" s="247"/>
      <c r="I754" s="245"/>
      <c r="J754" s="246"/>
      <c r="K754" s="247"/>
    </row>
    <row r="755" spans="1:11" ht="12">
      <c r="A755" s="237">
        <v>3</v>
      </c>
      <c r="B755" s="238"/>
      <c r="C755" s="238" t="s">
        <v>253</v>
      </c>
      <c r="D755" s="238"/>
      <c r="E755" s="237">
        <v>3</v>
      </c>
      <c r="F755" s="239"/>
      <c r="G755" s="127"/>
      <c r="H755" s="122"/>
      <c r="I755" s="122"/>
      <c r="J755" s="127"/>
      <c r="K755" s="122"/>
    </row>
    <row r="756" spans="1:11" ht="12">
      <c r="A756" s="237">
        <v>4</v>
      </c>
      <c r="B756" s="238"/>
      <c r="C756" s="238" t="s">
        <v>253</v>
      </c>
      <c r="D756" s="238"/>
      <c r="E756" s="237">
        <v>4</v>
      </c>
      <c r="F756" s="239"/>
      <c r="G756" s="127"/>
      <c r="H756" s="122"/>
      <c r="I756" s="122"/>
      <c r="J756" s="127"/>
      <c r="K756" s="122"/>
    </row>
    <row r="757" spans="1:11" ht="12">
      <c r="A757" s="237">
        <v>5</v>
      </c>
      <c r="B757" s="238"/>
      <c r="C757" s="238" t="s">
        <v>253</v>
      </c>
      <c r="D757" s="238"/>
      <c r="E757" s="238">
        <v>5</v>
      </c>
      <c r="F757" s="238"/>
      <c r="G757" s="248"/>
      <c r="H757" s="249"/>
      <c r="I757" s="238"/>
      <c r="J757" s="248"/>
      <c r="K757" s="249"/>
    </row>
    <row r="758" spans="1:11" ht="12">
      <c r="A758" s="143">
        <v>6</v>
      </c>
      <c r="C758" s="144" t="s">
        <v>193</v>
      </c>
      <c r="E758" s="143">
        <v>6</v>
      </c>
      <c r="F758" s="145"/>
      <c r="G758" s="230"/>
      <c r="H758" s="230"/>
      <c r="I758" s="230"/>
      <c r="J758" s="230"/>
      <c r="K758" s="230"/>
    </row>
    <row r="759" spans="1:11" ht="12">
      <c r="A759" s="143">
        <v>7</v>
      </c>
      <c r="C759" s="144" t="s">
        <v>194</v>
      </c>
      <c r="E759" s="143">
        <v>7</v>
      </c>
      <c r="F759" s="145"/>
      <c r="G759" s="230"/>
      <c r="H759" s="230"/>
      <c r="I759" s="230"/>
      <c r="J759" s="230"/>
      <c r="K759" s="230"/>
    </row>
    <row r="760" spans="1:11" ht="12">
      <c r="A760" s="143">
        <v>8</v>
      </c>
      <c r="C760" s="144" t="s">
        <v>238</v>
      </c>
      <c r="E760" s="143">
        <v>8</v>
      </c>
      <c r="F760" s="145"/>
      <c r="G760" s="230"/>
      <c r="H760" s="230"/>
      <c r="I760" s="230"/>
      <c r="J760" s="230"/>
      <c r="K760" s="230"/>
    </row>
    <row r="761" spans="1:11" ht="12">
      <c r="A761" s="143">
        <v>9</v>
      </c>
      <c r="C761" s="144" t="s">
        <v>208</v>
      </c>
      <c r="E761" s="143">
        <v>9</v>
      </c>
      <c r="F761" s="145"/>
      <c r="G761" s="230">
        <f>SUM(G758:G760)</f>
        <v>0</v>
      </c>
      <c r="H761" s="230">
        <f>SUM(H758:H760)</f>
        <v>0</v>
      </c>
      <c r="I761" s="230"/>
      <c r="J761" s="230">
        <f>SUM(J758:J760)</f>
        <v>0</v>
      </c>
      <c r="K761" s="230">
        <f>SUM(K758:K760)</f>
        <v>0</v>
      </c>
    </row>
    <row r="762" spans="1:11" ht="12">
      <c r="A762" s="143">
        <v>10</v>
      </c>
      <c r="C762" s="144"/>
      <c r="E762" s="143">
        <v>10</v>
      </c>
      <c r="F762" s="145"/>
      <c r="G762" s="230"/>
      <c r="H762" s="230"/>
      <c r="I762" s="230"/>
      <c r="J762" s="230"/>
      <c r="K762" s="230"/>
    </row>
    <row r="763" spans="1:11" ht="12">
      <c r="A763" s="143">
        <v>11</v>
      </c>
      <c r="C763" s="144" t="s">
        <v>197</v>
      </c>
      <c r="E763" s="143">
        <v>11</v>
      </c>
      <c r="F763" s="145"/>
      <c r="G763" s="230"/>
      <c r="H763" s="230"/>
      <c r="I763" s="230"/>
      <c r="J763" s="230"/>
      <c r="K763" s="230"/>
    </row>
    <row r="764" spans="1:11" ht="12">
      <c r="A764" s="143">
        <v>12</v>
      </c>
      <c r="C764" s="144" t="s">
        <v>198</v>
      </c>
      <c r="E764" s="143">
        <v>12</v>
      </c>
      <c r="F764" s="145"/>
      <c r="G764" s="230"/>
      <c r="H764" s="230"/>
      <c r="I764" s="230"/>
      <c r="J764" s="230"/>
      <c r="K764" s="230"/>
    </row>
    <row r="765" spans="1:11" ht="12">
      <c r="A765" s="143">
        <v>13</v>
      </c>
      <c r="C765" s="144" t="s">
        <v>209</v>
      </c>
      <c r="E765" s="143">
        <v>13</v>
      </c>
      <c r="F765" s="145"/>
      <c r="G765" s="230">
        <f>SUM(G763:G764)</f>
        <v>0</v>
      </c>
      <c r="H765" s="230">
        <f>SUM(H763:H764)</f>
        <v>0</v>
      </c>
      <c r="I765" s="232"/>
      <c r="J765" s="230">
        <f>SUM(J763:J764)</f>
        <v>0</v>
      </c>
      <c r="K765" s="230">
        <f>SUM(K763:K764)</f>
        <v>0</v>
      </c>
    </row>
    <row r="766" spans="1:11" ht="12">
      <c r="A766" s="143">
        <v>14</v>
      </c>
      <c r="E766" s="143">
        <v>14</v>
      </c>
      <c r="F766" s="145"/>
      <c r="G766" s="232"/>
      <c r="H766" s="230"/>
      <c r="I766" s="176"/>
      <c r="J766" s="232"/>
      <c r="K766" s="230"/>
    </row>
    <row r="767" spans="1:11" ht="12">
      <c r="A767" s="143">
        <v>15</v>
      </c>
      <c r="C767" s="144" t="s">
        <v>200</v>
      </c>
      <c r="E767" s="143">
        <v>15</v>
      </c>
      <c r="G767" s="176">
        <f>SUM(G761+G765)</f>
        <v>0</v>
      </c>
      <c r="H767" s="176">
        <f>SUM(H761+H765)</f>
        <v>0</v>
      </c>
      <c r="I767" s="176"/>
      <c r="J767" s="176">
        <f>SUM(J761+J765)</f>
        <v>0</v>
      </c>
      <c r="K767" s="176">
        <f>SUM(K761+K765)</f>
        <v>0</v>
      </c>
    </row>
    <row r="768" spans="1:11" ht="12">
      <c r="A768" s="143">
        <v>16</v>
      </c>
      <c r="E768" s="143">
        <v>16</v>
      </c>
      <c r="G768" s="176"/>
      <c r="H768" s="176"/>
      <c r="I768" s="176"/>
      <c r="J768" s="176"/>
      <c r="K768" s="176"/>
    </row>
    <row r="769" spans="1:11" ht="12">
      <c r="A769" s="143">
        <v>17</v>
      </c>
      <c r="C769" s="144" t="s">
        <v>201</v>
      </c>
      <c r="E769" s="143">
        <v>17</v>
      </c>
      <c r="F769" s="145"/>
      <c r="G769" s="230"/>
      <c r="H769" s="230"/>
      <c r="I769" s="230"/>
      <c r="J769" s="230"/>
      <c r="K769" s="230"/>
    </row>
    <row r="770" spans="1:11" ht="12">
      <c r="A770" s="143">
        <v>18</v>
      </c>
      <c r="E770" s="143">
        <v>18</v>
      </c>
      <c r="F770" s="145"/>
      <c r="G770" s="230"/>
      <c r="H770" s="230"/>
      <c r="I770" s="230"/>
      <c r="J770" s="230"/>
      <c r="K770" s="230"/>
    </row>
    <row r="771" spans="1:11" ht="12">
      <c r="A771" s="143">
        <v>19</v>
      </c>
      <c r="C771" s="144" t="s">
        <v>202</v>
      </c>
      <c r="E771" s="143">
        <v>19</v>
      </c>
      <c r="F771" s="145"/>
      <c r="G771" s="230"/>
      <c r="H771" s="230"/>
      <c r="I771" s="230"/>
      <c r="J771" s="230"/>
      <c r="K771" s="230"/>
    </row>
    <row r="772" spans="1:11" ht="12">
      <c r="A772" s="143">
        <v>20</v>
      </c>
      <c r="C772" s="233" t="s">
        <v>203</v>
      </c>
      <c r="E772" s="143">
        <v>20</v>
      </c>
      <c r="F772" s="145"/>
      <c r="G772" s="230"/>
      <c r="H772" s="230"/>
      <c r="I772" s="230"/>
      <c r="J772" s="230"/>
      <c r="K772" s="230"/>
    </row>
    <row r="773" spans="1:11" ht="12">
      <c r="A773" s="143">
        <v>21</v>
      </c>
      <c r="C773" s="233"/>
      <c r="E773" s="143">
        <v>21</v>
      </c>
      <c r="F773" s="145"/>
      <c r="G773" s="230"/>
      <c r="H773" s="230"/>
      <c r="I773" s="230"/>
      <c r="J773" s="230"/>
      <c r="K773" s="230"/>
    </row>
    <row r="774" spans="1:11" ht="12">
      <c r="A774" s="143">
        <v>22</v>
      </c>
      <c r="C774" s="144"/>
      <c r="E774" s="143">
        <v>22</v>
      </c>
      <c r="G774" s="230"/>
      <c r="H774" s="230"/>
      <c r="I774" s="230"/>
      <c r="J774" s="230"/>
      <c r="K774" s="230"/>
    </row>
    <row r="775" spans="1:11" ht="12">
      <c r="A775" s="143">
        <v>23</v>
      </c>
      <c r="C775" s="144" t="s">
        <v>204</v>
      </c>
      <c r="E775" s="143">
        <v>23</v>
      </c>
      <c r="G775" s="230"/>
      <c r="H775" s="230"/>
      <c r="I775" s="230"/>
      <c r="J775" s="230"/>
      <c r="K775" s="230"/>
    </row>
    <row r="776" spans="1:11" ht="12">
      <c r="A776" s="143">
        <v>24</v>
      </c>
      <c r="C776" s="144"/>
      <c r="E776" s="143">
        <v>24</v>
      </c>
      <c r="G776" s="230"/>
      <c r="H776" s="230"/>
      <c r="I776" s="230"/>
      <c r="J776" s="230"/>
      <c r="K776" s="230"/>
    </row>
    <row r="777" spans="1:11" ht="12">
      <c r="A777" s="143"/>
      <c r="E777" s="143">
        <v>25</v>
      </c>
      <c r="F777" s="184" t="s">
        <v>6</v>
      </c>
      <c r="G777" s="235"/>
      <c r="H777" s="156"/>
      <c r="I777" s="184"/>
      <c r="J777" s="235"/>
      <c r="K777" s="156"/>
    </row>
    <row r="778" spans="1:11" ht="12">
      <c r="A778" s="143">
        <v>25</v>
      </c>
      <c r="C778" s="144" t="s">
        <v>239</v>
      </c>
      <c r="E778" s="143"/>
      <c r="G778" s="105">
        <f>SUM(G767:G776)</f>
        <v>0</v>
      </c>
      <c r="H778" s="105">
        <f>SUM(H767:H776)</f>
        <v>0</v>
      </c>
      <c r="I778" s="111"/>
      <c r="J778" s="105">
        <f>SUM(J767:J776)</f>
        <v>0</v>
      </c>
      <c r="K778" s="105">
        <f>SUM(K767:K776)</f>
        <v>0</v>
      </c>
    </row>
    <row r="779" spans="6:11" ht="12">
      <c r="F779" s="184" t="s">
        <v>6</v>
      </c>
      <c r="G779" s="155"/>
      <c r="H779" s="156"/>
      <c r="I779" s="184"/>
      <c r="J779" s="155"/>
      <c r="K779" s="156"/>
    </row>
    <row r="780" spans="1:3" ht="12">
      <c r="A780" s="144"/>
      <c r="C780" s="134" t="s">
        <v>53</v>
      </c>
    </row>
    <row r="782" spans="1:11" ht="12">
      <c r="A782" s="144"/>
      <c r="H782" s="188"/>
      <c r="K782" s="188"/>
    </row>
    <row r="783" spans="1:11" ht="12">
      <c r="A783" s="151" t="str">
        <f>$A$82</f>
        <v>Institution No.:  </v>
      </c>
      <c r="B783" s="175"/>
      <c r="C783" s="175"/>
      <c r="D783" s="175"/>
      <c r="E783" s="185"/>
      <c r="F783" s="175"/>
      <c r="G783" s="186"/>
      <c r="H783" s="187"/>
      <c r="I783" s="175"/>
      <c r="J783" s="186"/>
      <c r="K783" s="150" t="s">
        <v>240</v>
      </c>
    </row>
    <row r="784" spans="1:11" ht="12">
      <c r="A784" s="330" t="s">
        <v>241</v>
      </c>
      <c r="B784" s="330"/>
      <c r="C784" s="330"/>
      <c r="D784" s="330"/>
      <c r="E784" s="330"/>
      <c r="F784" s="330"/>
      <c r="G784" s="330"/>
      <c r="H784" s="330"/>
      <c r="I784" s="330"/>
      <c r="J784" s="330"/>
      <c r="K784" s="330"/>
    </row>
    <row r="785" spans="1:11" ht="12">
      <c r="A785" s="151" t="str">
        <f>$A$41</f>
        <v>NAME: University of Colorado Boulder</v>
      </c>
      <c r="H785" s="250"/>
      <c r="J785" s="149"/>
      <c r="K785" s="153" t="str">
        <f>$K$3</f>
        <v>Date: October 1, 2012</v>
      </c>
    </row>
    <row r="786" spans="1:11" ht="12">
      <c r="A786" s="154" t="s">
        <v>6</v>
      </c>
      <c r="B786" s="154" t="s">
        <v>6</v>
      </c>
      <c r="C786" s="154" t="s">
        <v>6</v>
      </c>
      <c r="D786" s="154" t="s">
        <v>6</v>
      </c>
      <c r="E786" s="154" t="s">
        <v>6</v>
      </c>
      <c r="F786" s="154" t="s">
        <v>6</v>
      </c>
      <c r="G786" s="155" t="s">
        <v>6</v>
      </c>
      <c r="H786" s="156" t="s">
        <v>6</v>
      </c>
      <c r="I786" s="154" t="s">
        <v>6</v>
      </c>
      <c r="J786" s="155" t="s">
        <v>6</v>
      </c>
      <c r="K786" s="156" t="s">
        <v>6</v>
      </c>
    </row>
    <row r="787" spans="1:11" ht="12">
      <c r="A787" s="157" t="s">
        <v>7</v>
      </c>
      <c r="E787" s="157" t="s">
        <v>7</v>
      </c>
      <c r="F787" s="158"/>
      <c r="G787" s="159"/>
      <c r="H787" s="160" t="s">
        <v>9</v>
      </c>
      <c r="I787" s="158"/>
      <c r="J787" s="159"/>
      <c r="K787" s="160" t="s">
        <v>250</v>
      </c>
    </row>
    <row r="788" spans="1:11" ht="12">
      <c r="A788" s="157" t="s">
        <v>10</v>
      </c>
      <c r="C788" s="161" t="s">
        <v>57</v>
      </c>
      <c r="E788" s="157" t="s">
        <v>10</v>
      </c>
      <c r="F788" s="158"/>
      <c r="G788" s="159"/>
      <c r="H788" s="160" t="s">
        <v>13</v>
      </c>
      <c r="I788" s="158"/>
      <c r="J788" s="159"/>
      <c r="K788" s="160" t="s">
        <v>14</v>
      </c>
    </row>
    <row r="789" spans="1:11" ht="12">
      <c r="A789" s="154" t="s">
        <v>6</v>
      </c>
      <c r="B789" s="154" t="s">
        <v>6</v>
      </c>
      <c r="C789" s="154" t="s">
        <v>6</v>
      </c>
      <c r="D789" s="154" t="s">
        <v>6</v>
      </c>
      <c r="E789" s="154" t="s">
        <v>6</v>
      </c>
      <c r="F789" s="154" t="s">
        <v>6</v>
      </c>
      <c r="G789" s="155" t="s">
        <v>6</v>
      </c>
      <c r="H789" s="156" t="s">
        <v>6</v>
      </c>
      <c r="I789" s="154" t="s">
        <v>6</v>
      </c>
      <c r="J789" s="155" t="s">
        <v>6</v>
      </c>
      <c r="K789" s="156" t="s">
        <v>6</v>
      </c>
    </row>
    <row r="790" spans="1:11" ht="12">
      <c r="A790" s="223">
        <v>1</v>
      </c>
      <c r="C790" s="134" t="s">
        <v>242</v>
      </c>
      <c r="E790" s="223">
        <v>1</v>
      </c>
      <c r="F790" s="145"/>
      <c r="G790" s="108"/>
      <c r="H790" s="108">
        <v>2250522</v>
      </c>
      <c r="I790" s="108"/>
      <c r="J790" s="108"/>
      <c r="K790" s="108"/>
    </row>
    <row r="791" spans="1:11" ht="12">
      <c r="A791" s="223">
        <v>2</v>
      </c>
      <c r="E791" s="223">
        <v>2</v>
      </c>
      <c r="F791" s="145"/>
      <c r="G791" s="108"/>
      <c r="H791" s="108"/>
      <c r="I791" s="108"/>
      <c r="J791" s="108"/>
      <c r="K791" s="108"/>
    </row>
    <row r="792" spans="1:11" ht="12">
      <c r="A792" s="223">
        <v>3</v>
      </c>
      <c r="C792" s="145"/>
      <c r="E792" s="223">
        <v>3</v>
      </c>
      <c r="F792" s="145"/>
      <c r="G792" s="108"/>
      <c r="H792" s="108"/>
      <c r="I792" s="108"/>
      <c r="J792" s="108"/>
      <c r="K792" s="108"/>
    </row>
    <row r="793" spans="1:11" ht="12">
      <c r="A793" s="223">
        <v>4</v>
      </c>
      <c r="C793" s="145"/>
      <c r="E793" s="223">
        <v>4</v>
      </c>
      <c r="F793" s="145"/>
      <c r="G793" s="108"/>
      <c r="H793" s="108"/>
      <c r="I793" s="108"/>
      <c r="J793" s="108"/>
      <c r="K793" s="108"/>
    </row>
    <row r="794" spans="1:11" ht="12">
      <c r="A794" s="223">
        <v>5</v>
      </c>
      <c r="C794" s="144"/>
      <c r="E794" s="223">
        <v>5</v>
      </c>
      <c r="F794" s="145"/>
      <c r="G794" s="108"/>
      <c r="H794" s="108"/>
      <c r="I794" s="108"/>
      <c r="J794" s="108"/>
      <c r="K794" s="108"/>
    </row>
    <row r="795" spans="1:11" ht="12">
      <c r="A795" s="223">
        <v>6</v>
      </c>
      <c r="C795" s="145"/>
      <c r="E795" s="223">
        <v>6</v>
      </c>
      <c r="F795" s="145"/>
      <c r="G795" s="108"/>
      <c r="H795" s="108"/>
      <c r="I795" s="108"/>
      <c r="J795" s="108"/>
      <c r="K795" s="108"/>
    </row>
    <row r="796" spans="1:11" ht="12">
      <c r="A796" s="223">
        <v>7</v>
      </c>
      <c r="C796" s="145"/>
      <c r="E796" s="223">
        <v>7</v>
      </c>
      <c r="F796" s="145"/>
      <c r="G796" s="108"/>
      <c r="H796" s="108"/>
      <c r="I796" s="108"/>
      <c r="J796" s="108"/>
      <c r="K796" s="108"/>
    </row>
    <row r="797" spans="1:11" ht="12">
      <c r="A797" s="223">
        <v>8</v>
      </c>
      <c r="E797" s="223">
        <v>8</v>
      </c>
      <c r="F797" s="145"/>
      <c r="G797" s="108"/>
      <c r="H797" s="108"/>
      <c r="I797" s="108"/>
      <c r="J797" s="108"/>
      <c r="K797" s="108"/>
    </row>
    <row r="798" spans="1:11" ht="12">
      <c r="A798" s="223">
        <v>9</v>
      </c>
      <c r="E798" s="223">
        <v>9</v>
      </c>
      <c r="F798" s="145"/>
      <c r="G798" s="108"/>
      <c r="H798" s="108"/>
      <c r="I798" s="108"/>
      <c r="J798" s="108"/>
      <c r="K798" s="108"/>
    </row>
    <row r="799" spans="1:11" ht="12">
      <c r="A799" s="226"/>
      <c r="E799" s="226"/>
      <c r="F799" s="184" t="s">
        <v>6</v>
      </c>
      <c r="G799" s="243" t="s">
        <v>6</v>
      </c>
      <c r="H799" s="243"/>
      <c r="I799" s="243"/>
      <c r="J799" s="243"/>
      <c r="K799" s="243"/>
    </row>
    <row r="800" spans="1:11" ht="12">
      <c r="A800" s="223">
        <v>10</v>
      </c>
      <c r="C800" s="134" t="s">
        <v>243</v>
      </c>
      <c r="E800" s="223">
        <v>10</v>
      </c>
      <c r="G800" s="104"/>
      <c r="H800" s="108">
        <f>SUM(H790:H798)</f>
        <v>2250522</v>
      </c>
      <c r="I800" s="105"/>
      <c r="J800" s="104"/>
      <c r="K800" s="108">
        <f>SUM(K790:K798)</f>
        <v>0</v>
      </c>
    </row>
    <row r="801" spans="1:11" ht="12">
      <c r="A801" s="223"/>
      <c r="E801" s="223"/>
      <c r="F801" s="184" t="s">
        <v>6</v>
      </c>
      <c r="G801" s="243" t="s">
        <v>6</v>
      </c>
      <c r="H801" s="243"/>
      <c r="I801" s="243"/>
      <c r="J801" s="243"/>
      <c r="K801" s="243"/>
    </row>
    <row r="802" spans="1:11" ht="12">
      <c r="A802" s="223">
        <v>11</v>
      </c>
      <c r="C802" s="145"/>
      <c r="E802" s="223">
        <v>11</v>
      </c>
      <c r="F802" s="145"/>
      <c r="G802" s="108"/>
      <c r="H802" s="108"/>
      <c r="I802" s="108"/>
      <c r="J802" s="108"/>
      <c r="K802" s="108"/>
    </row>
    <row r="803" spans="1:11" ht="12">
      <c r="A803" s="223">
        <v>12</v>
      </c>
      <c r="C803" s="144" t="s">
        <v>244</v>
      </c>
      <c r="E803" s="223">
        <v>12</v>
      </c>
      <c r="F803" s="145"/>
      <c r="G803" s="108"/>
      <c r="H803" s="108">
        <v>68541315</v>
      </c>
      <c r="I803" s="108"/>
      <c r="J803" s="108"/>
      <c r="K803" s="108">
        <v>71417546</v>
      </c>
    </row>
    <row r="804" spans="1:11" ht="12">
      <c r="A804" s="223">
        <v>13</v>
      </c>
      <c r="C804" s="145" t="s">
        <v>245</v>
      </c>
      <c r="E804" s="223">
        <v>13</v>
      </c>
      <c r="F804" s="145"/>
      <c r="G804" s="108"/>
      <c r="H804" s="108"/>
      <c r="I804" s="108"/>
      <c r="J804" s="108"/>
      <c r="K804" s="108"/>
    </row>
    <row r="805" spans="1:11" ht="12">
      <c r="A805" s="223">
        <v>14</v>
      </c>
      <c r="E805" s="223">
        <v>14</v>
      </c>
      <c r="F805" s="145"/>
      <c r="G805" s="108"/>
      <c r="H805" s="108"/>
      <c r="I805" s="108"/>
      <c r="J805" s="108"/>
      <c r="K805" s="108"/>
    </row>
    <row r="806" spans="1:11" ht="12">
      <c r="A806" s="223">
        <v>15</v>
      </c>
      <c r="E806" s="223">
        <v>15</v>
      </c>
      <c r="F806" s="145"/>
      <c r="G806" s="108"/>
      <c r="H806" s="108"/>
      <c r="I806" s="108"/>
      <c r="J806" s="108"/>
      <c r="K806" s="108"/>
    </row>
    <row r="807" spans="1:11" ht="12">
      <c r="A807" s="223">
        <v>16</v>
      </c>
      <c r="E807" s="223">
        <v>16</v>
      </c>
      <c r="F807" s="145"/>
      <c r="G807" s="108"/>
      <c r="H807" s="108"/>
      <c r="I807" s="108"/>
      <c r="J807" s="108"/>
      <c r="K807" s="108"/>
    </row>
    <row r="808" spans="1:11" ht="12">
      <c r="A808" s="223">
        <v>17</v>
      </c>
      <c r="C808" s="224"/>
      <c r="D808" s="225"/>
      <c r="E808" s="223">
        <v>17</v>
      </c>
      <c r="F808" s="145"/>
      <c r="G808" s="108"/>
      <c r="H808" s="108"/>
      <c r="I808" s="108"/>
      <c r="J808" s="108"/>
      <c r="K808" s="108"/>
    </row>
    <row r="809" spans="1:11" ht="12">
      <c r="A809" s="223">
        <v>18</v>
      </c>
      <c r="C809" s="225"/>
      <c r="D809" s="225"/>
      <c r="E809" s="223">
        <v>18</v>
      </c>
      <c r="F809" s="145"/>
      <c r="G809" s="108"/>
      <c r="H809" s="108"/>
      <c r="I809" s="108"/>
      <c r="J809" s="108"/>
      <c r="K809" s="108"/>
    </row>
    <row r="810" spans="1:11" ht="12">
      <c r="A810" s="223"/>
      <c r="C810" s="251"/>
      <c r="D810" s="225"/>
      <c r="E810" s="223"/>
      <c r="F810" s="184" t="s">
        <v>6</v>
      </c>
      <c r="G810" s="155" t="s">
        <v>6</v>
      </c>
      <c r="H810" s="156"/>
      <c r="I810" s="184"/>
      <c r="J810" s="155"/>
      <c r="K810" s="156"/>
    </row>
    <row r="811" spans="1:11" ht="12">
      <c r="A811" s="223">
        <v>19</v>
      </c>
      <c r="C811" s="134" t="s">
        <v>246</v>
      </c>
      <c r="D811" s="225"/>
      <c r="E811" s="223">
        <v>19</v>
      </c>
      <c r="G811" s="105"/>
      <c r="H811" s="105">
        <f>SUM(H802:H809)</f>
        <v>68541315</v>
      </c>
      <c r="I811" s="108"/>
      <c r="J811" s="108"/>
      <c r="K811" s="105">
        <f>SUM(K802:K809)</f>
        <v>71417546</v>
      </c>
    </row>
    <row r="812" spans="1:11" ht="12">
      <c r="A812" s="223"/>
      <c r="C812" s="251"/>
      <c r="D812" s="225"/>
      <c r="E812" s="223"/>
      <c r="F812" s="184" t="s">
        <v>6</v>
      </c>
      <c r="G812" s="155" t="s">
        <v>6</v>
      </c>
      <c r="H812" s="156"/>
      <c r="I812" s="184"/>
      <c r="J812" s="155"/>
      <c r="K812" s="156"/>
    </row>
    <row r="813" spans="1:8" ht="12">
      <c r="A813" s="223"/>
      <c r="C813" s="225"/>
      <c r="D813" s="225"/>
      <c r="E813" s="223"/>
      <c r="H813" s="147"/>
    </row>
    <row r="814" spans="1:11" ht="12">
      <c r="A814" s="223">
        <v>20</v>
      </c>
      <c r="C814" s="144" t="s">
        <v>247</v>
      </c>
      <c r="E814" s="223">
        <v>20</v>
      </c>
      <c r="G814" s="104"/>
      <c r="H814" s="105">
        <f>SUM(H800,H811)</f>
        <v>70791837</v>
      </c>
      <c r="I814" s="105"/>
      <c r="J814" s="104"/>
      <c r="K814" s="105">
        <f>SUM(K800,K811)</f>
        <v>71417546</v>
      </c>
    </row>
    <row r="815" spans="3:11" ht="12">
      <c r="C815" s="171" t="s">
        <v>248</v>
      </c>
      <c r="E815" s="183"/>
      <c r="F815" s="184" t="s">
        <v>6</v>
      </c>
      <c r="G815" s="155" t="s">
        <v>6</v>
      </c>
      <c r="H815" s="156"/>
      <c r="I815" s="184"/>
      <c r="J815" s="155"/>
      <c r="K815" s="156"/>
    </row>
    <row r="816" ht="12">
      <c r="C816" s="144" t="s">
        <v>39</v>
      </c>
    </row>
    <row r="817" spans="4:11" ht="12">
      <c r="D817" s="144"/>
      <c r="G817" s="149"/>
      <c r="H817" s="188"/>
      <c r="I817" s="207"/>
      <c r="J817" s="149"/>
      <c r="K817" s="188"/>
    </row>
    <row r="818" spans="4:11" ht="12">
      <c r="D818" s="144"/>
      <c r="G818" s="149"/>
      <c r="H818" s="188"/>
      <c r="I818" s="207"/>
      <c r="J818" s="149"/>
      <c r="K818" s="188"/>
    </row>
    <row r="819" spans="4:11" ht="12">
      <c r="D819" s="144"/>
      <c r="G819" s="149"/>
      <c r="H819" s="188"/>
      <c r="I819" s="207"/>
      <c r="J819" s="149"/>
      <c r="K819" s="188"/>
    </row>
    <row r="820" spans="4:11" ht="12">
      <c r="D820" s="144"/>
      <c r="G820" s="149"/>
      <c r="H820" s="188"/>
      <c r="I820" s="207"/>
      <c r="J820" s="149"/>
      <c r="K820" s="188"/>
    </row>
    <row r="821" spans="4:11" ht="12">
      <c r="D821" s="144"/>
      <c r="G821" s="149"/>
      <c r="H821" s="188"/>
      <c r="I821" s="207"/>
      <c r="J821" s="149"/>
      <c r="K821" s="188"/>
    </row>
    <row r="822" spans="4:11" ht="12">
      <c r="D822" s="144"/>
      <c r="G822" s="149"/>
      <c r="H822" s="188"/>
      <c r="I822" s="207"/>
      <c r="J822" s="149"/>
      <c r="K822" s="188"/>
    </row>
    <row r="823" spans="4:11" ht="12">
      <c r="D823" s="144"/>
      <c r="G823" s="149"/>
      <c r="H823" s="188"/>
      <c r="I823" s="207"/>
      <c r="J823" s="149"/>
      <c r="K823" s="188"/>
    </row>
    <row r="824" spans="4:11" ht="12">
      <c r="D824" s="144"/>
      <c r="G824" s="149"/>
      <c r="H824" s="188"/>
      <c r="I824" s="207"/>
      <c r="J824" s="149"/>
      <c r="K824" s="188"/>
    </row>
    <row r="825" spans="4:11" ht="12">
      <c r="D825" s="144"/>
      <c r="G825" s="149"/>
      <c r="H825" s="188"/>
      <c r="I825" s="207"/>
      <c r="J825" s="149"/>
      <c r="K825" s="188"/>
    </row>
    <row r="826" spans="4:11" ht="12">
      <c r="D826" s="144"/>
      <c r="G826" s="149"/>
      <c r="H826" s="188"/>
      <c r="I826" s="207"/>
      <c r="J826" s="149"/>
      <c r="K826" s="188"/>
    </row>
    <row r="827" spans="4:11" ht="12">
      <c r="D827" s="144"/>
      <c r="G827" s="149"/>
      <c r="H827" s="188"/>
      <c r="I827" s="207"/>
      <c r="J827" s="149"/>
      <c r="K827" s="188"/>
    </row>
    <row r="828" spans="4:11" ht="12">
      <c r="D828" s="144"/>
      <c r="G828" s="149"/>
      <c r="H828" s="188"/>
      <c r="I828" s="207"/>
      <c r="J828" s="149"/>
      <c r="K828" s="188"/>
    </row>
    <row r="829" spans="4:11" ht="12">
      <c r="D829" s="144"/>
      <c r="G829" s="149"/>
      <c r="H829" s="188"/>
      <c r="I829" s="207"/>
      <c r="J829" s="149"/>
      <c r="K829" s="188"/>
    </row>
    <row r="830" spans="4:11" ht="12">
      <c r="D830" s="144"/>
      <c r="G830" s="149"/>
      <c r="H830" s="188"/>
      <c r="I830" s="207"/>
      <c r="J830" s="149"/>
      <c r="K830" s="188"/>
    </row>
    <row r="831" spans="4:11" ht="12">
      <c r="D831" s="144"/>
      <c r="G831" s="149"/>
      <c r="H831" s="188"/>
      <c r="I831" s="207"/>
      <c r="J831" s="149"/>
      <c r="K831" s="188"/>
    </row>
    <row r="832" spans="4:11" ht="12">
      <c r="D832" s="144"/>
      <c r="G832" s="149"/>
      <c r="H832" s="188"/>
      <c r="I832" s="207"/>
      <c r="J832" s="149"/>
      <c r="K832" s="188"/>
    </row>
    <row r="833" spans="4:11" ht="12">
      <c r="D833" s="144"/>
      <c r="G833" s="149"/>
      <c r="H833" s="188"/>
      <c r="I833" s="207"/>
      <c r="J833" s="149"/>
      <c r="K833" s="188"/>
    </row>
    <row r="834" spans="4:11" ht="12">
      <c r="D834" s="144"/>
      <c r="G834" s="149"/>
      <c r="H834" s="188"/>
      <c r="I834" s="207"/>
      <c r="J834" s="149"/>
      <c r="K834" s="188"/>
    </row>
    <row r="835" spans="4:11" ht="12">
      <c r="D835" s="144"/>
      <c r="G835" s="149"/>
      <c r="H835" s="188"/>
      <c r="I835" s="207"/>
      <c r="J835" s="149"/>
      <c r="K835" s="188"/>
    </row>
    <row r="836" spans="4:11" ht="12">
      <c r="D836" s="144"/>
      <c r="G836" s="149"/>
      <c r="H836" s="188"/>
      <c r="I836" s="207"/>
      <c r="J836" s="149"/>
      <c r="K836" s="188"/>
    </row>
    <row r="837" spans="4:11" ht="12">
      <c r="D837" s="144"/>
      <c r="G837" s="149"/>
      <c r="H837" s="188"/>
      <c r="I837" s="207"/>
      <c r="J837" s="149"/>
      <c r="K837" s="188"/>
    </row>
    <row r="838" spans="4:11" ht="12">
      <c r="D838" s="144"/>
      <c r="G838" s="149"/>
      <c r="H838" s="188"/>
      <c r="I838" s="207"/>
      <c r="J838" s="149"/>
      <c r="K838" s="188"/>
    </row>
    <row r="839" spans="4:11" ht="12">
      <c r="D839" s="144"/>
      <c r="G839" s="149"/>
      <c r="H839" s="188"/>
      <c r="I839" s="207"/>
      <c r="J839" s="149"/>
      <c r="K839" s="188"/>
    </row>
    <row r="840" spans="4:11" ht="12">
      <c r="D840" s="144"/>
      <c r="G840" s="149"/>
      <c r="H840" s="188"/>
      <c r="I840" s="207"/>
      <c r="J840" s="149"/>
      <c r="K840" s="188"/>
    </row>
    <row r="841" spans="4:11" ht="12">
      <c r="D841" s="144"/>
      <c r="G841" s="149"/>
      <c r="H841" s="188"/>
      <c r="I841" s="207"/>
      <c r="J841" s="149"/>
      <c r="K841" s="188"/>
    </row>
    <row r="880" spans="4:11" ht="12">
      <c r="D880" s="158"/>
      <c r="F880" s="183"/>
      <c r="G880" s="149"/>
      <c r="H880" s="188"/>
      <c r="J880" s="149"/>
      <c r="K880" s="188"/>
    </row>
  </sheetData>
  <sheetProtection/>
  <mergeCells count="28">
    <mergeCell ref="A709:K709"/>
    <mergeCell ref="C743:J743"/>
    <mergeCell ref="A747:K747"/>
    <mergeCell ref="A784:K784"/>
    <mergeCell ref="A40:K40"/>
    <mergeCell ref="A487:K487"/>
    <mergeCell ref="A524:K524"/>
    <mergeCell ref="A561:K561"/>
    <mergeCell ref="A598:K598"/>
    <mergeCell ref="A635:K635"/>
    <mergeCell ref="A672:K672"/>
    <mergeCell ref="A174:K174"/>
    <mergeCell ref="C212:I212"/>
    <mergeCell ref="B226:K226"/>
    <mergeCell ref="C320:J320"/>
    <mergeCell ref="A410:K410"/>
    <mergeCell ref="A448:K448"/>
    <mergeCell ref="C78:J78"/>
    <mergeCell ref="A83:K83"/>
    <mergeCell ref="C120:J120"/>
    <mergeCell ref="A127:K127"/>
    <mergeCell ref="C134:D134"/>
    <mergeCell ref="C138:D138"/>
    <mergeCell ref="A5:K5"/>
    <mergeCell ref="A8:K8"/>
    <mergeCell ref="A9:K9"/>
    <mergeCell ref="A20:C20"/>
    <mergeCell ref="A17:K17"/>
  </mergeCells>
  <printOptions horizontalCentered="1"/>
  <pageMargins left="0.17" right="0.17" top="0.47" bottom="0.53" header="0.5" footer="0.24"/>
  <pageSetup fitToHeight="47" horizontalDpi="600" verticalDpi="600" orientation="landscape" scale="80" r:id="rId1"/>
  <rowBreaks count="19" manualBreakCount="19">
    <brk id="38" max="10" man="1"/>
    <brk id="81" max="12" man="1"/>
    <brk id="123" max="12" man="1"/>
    <brk id="171" max="12" man="1"/>
    <brk id="223" max="12" man="1"/>
    <brk id="273" max="12" man="1"/>
    <brk id="322" max="10" man="1"/>
    <brk id="354" max="12" man="1"/>
    <brk id="406" max="12" man="1"/>
    <brk id="445" max="12" man="1"/>
    <brk id="484" max="255" man="1"/>
    <brk id="521" max="12" man="1"/>
    <brk id="558" max="12" man="1"/>
    <brk id="595" max="12" man="1"/>
    <brk id="632" max="12" man="1"/>
    <brk id="669" max="12" man="1"/>
    <brk id="706" max="12" man="1"/>
    <brk id="745" max="12" man="1"/>
    <brk id="781" max="255" man="1"/>
  </rowBreaks>
</worksheet>
</file>

<file path=xl/worksheets/sheet4.xml><?xml version="1.0" encoding="utf-8"?>
<worksheet xmlns="http://schemas.openxmlformats.org/spreadsheetml/2006/main" xmlns:r="http://schemas.openxmlformats.org/officeDocument/2006/relationships">
  <sheetPr transitionEvaluation="1" transitionEntry="1">
    <tabColor theme="3" tint="0.39998000860214233"/>
  </sheetPr>
  <dimension ref="A2:IT880"/>
  <sheetViews>
    <sheetView showGridLines="0" view="pageBreakPreview" zoomScale="95" zoomScaleNormal="120" zoomScaleSheetLayoutView="95" zoomScalePageLayoutView="0" workbookViewId="0" topLeftCell="A1">
      <selection activeCell="A1" sqref="A1"/>
    </sheetView>
  </sheetViews>
  <sheetFormatPr defaultColWidth="9.625" defaultRowHeight="14.25"/>
  <cols>
    <col min="1" max="1" width="4.625" style="134" customWidth="1"/>
    <col min="2" max="2" width="1.875" style="134" customWidth="1"/>
    <col min="3" max="3" width="30.625" style="134" customWidth="1"/>
    <col min="4" max="4" width="28.625" style="134" customWidth="1"/>
    <col min="5" max="5" width="8.125" style="134" customWidth="1"/>
    <col min="6" max="6" width="7.50390625" style="134" customWidth="1"/>
    <col min="7" max="7" width="14.875" style="135" customWidth="1"/>
    <col min="8" max="8" width="14.875" style="136" customWidth="1"/>
    <col min="9" max="9" width="6.625" style="134" customWidth="1"/>
    <col min="10" max="10" width="13.25390625" style="135" customWidth="1"/>
    <col min="11" max="11" width="17.00390625" style="136" customWidth="1"/>
    <col min="12" max="12" width="11.625" style="134" customWidth="1"/>
    <col min="13" max="13" width="10.50390625" style="134" customWidth="1"/>
    <col min="14" max="14" width="9.625" style="134" customWidth="1"/>
    <col min="15" max="15" width="10.625" style="134" customWidth="1"/>
    <col min="16" max="16384" width="9.625" style="134" customWidth="1"/>
  </cols>
  <sheetData>
    <row r="2" ht="12">
      <c r="K2" s="137" t="s">
        <v>0</v>
      </c>
    </row>
    <row r="3" ht="12">
      <c r="K3" s="138" t="s">
        <v>252</v>
      </c>
    </row>
    <row r="5" spans="1:11" ht="45">
      <c r="A5" s="321" t="s">
        <v>1</v>
      </c>
      <c r="B5" s="321"/>
      <c r="C5" s="321"/>
      <c r="D5" s="321"/>
      <c r="E5" s="321"/>
      <c r="F5" s="321"/>
      <c r="G5" s="321"/>
      <c r="H5" s="321"/>
      <c r="I5" s="321"/>
      <c r="J5" s="321"/>
      <c r="K5" s="321"/>
    </row>
    <row r="8" spans="1:11" s="139" customFormat="1" ht="33">
      <c r="A8" s="322" t="s">
        <v>266</v>
      </c>
      <c r="B8" s="322"/>
      <c r="C8" s="322"/>
      <c r="D8" s="322"/>
      <c r="E8" s="322"/>
      <c r="F8" s="322"/>
      <c r="G8" s="322"/>
      <c r="H8" s="322"/>
      <c r="I8" s="322"/>
      <c r="J8" s="322"/>
      <c r="K8" s="322"/>
    </row>
    <row r="9" spans="1:11" s="139" customFormat="1" ht="33">
      <c r="A9" s="322" t="s">
        <v>267</v>
      </c>
      <c r="B9" s="322"/>
      <c r="C9" s="322"/>
      <c r="D9" s="322"/>
      <c r="E9" s="322"/>
      <c r="F9" s="322"/>
      <c r="G9" s="322"/>
      <c r="H9" s="322"/>
      <c r="I9" s="322"/>
      <c r="J9" s="322"/>
      <c r="K9" s="322"/>
    </row>
    <row r="16" spans="1:11" ht="45">
      <c r="A16" s="324" t="s">
        <v>278</v>
      </c>
      <c r="B16" s="324"/>
      <c r="C16" s="324"/>
      <c r="D16" s="324"/>
      <c r="E16" s="324"/>
      <c r="F16" s="324"/>
      <c r="G16" s="324"/>
      <c r="H16" s="324"/>
      <c r="I16" s="324"/>
      <c r="J16" s="324"/>
      <c r="K16" s="324"/>
    </row>
    <row r="18" ht="12">
      <c r="J18" s="135" t="s">
        <v>268</v>
      </c>
    </row>
    <row r="20" spans="1:11" ht="12">
      <c r="A20" s="334"/>
      <c r="B20" s="334"/>
      <c r="C20" s="334"/>
      <c r="D20" s="252"/>
      <c r="E20" s="141"/>
      <c r="F20" s="141"/>
      <c r="G20" s="141"/>
      <c r="H20" s="141"/>
      <c r="I20" s="141"/>
      <c r="J20" s="141"/>
      <c r="K20" s="141"/>
    </row>
    <row r="21" spans="3:4" ht="12">
      <c r="C21" s="273"/>
      <c r="D21" s="254"/>
    </row>
    <row r="22" spans="3:4" ht="12">
      <c r="C22" s="273"/>
      <c r="D22" s="254"/>
    </row>
    <row r="23" spans="3:4" ht="12">
      <c r="C23" s="273"/>
      <c r="D23" s="254"/>
    </row>
    <row r="31" ht="12">
      <c r="C31" s="134" t="s">
        <v>2</v>
      </c>
    </row>
    <row r="38" spans="1:11" ht="12">
      <c r="A38" s="143"/>
      <c r="C38" s="144"/>
      <c r="E38" s="143"/>
      <c r="F38" s="145"/>
      <c r="G38" s="146"/>
      <c r="H38" s="147"/>
      <c r="I38" s="145"/>
      <c r="J38" s="146"/>
      <c r="K38" s="147"/>
    </row>
    <row r="39" spans="1:11" ht="12">
      <c r="A39" s="148"/>
      <c r="G39" s="149"/>
      <c r="K39" s="150" t="s">
        <v>3</v>
      </c>
    </row>
    <row r="40" spans="1:11" ht="12">
      <c r="A40" s="327" t="s">
        <v>4</v>
      </c>
      <c r="B40" s="327"/>
      <c r="C40" s="327"/>
      <c r="D40" s="327"/>
      <c r="E40" s="327"/>
      <c r="F40" s="327"/>
      <c r="G40" s="327"/>
      <c r="H40" s="327"/>
      <c r="I40" s="327"/>
      <c r="J40" s="327"/>
      <c r="K40" s="327"/>
    </row>
    <row r="41" spans="1:11" ht="12">
      <c r="A41" s="151" t="s">
        <v>269</v>
      </c>
      <c r="G41" s="149"/>
      <c r="I41" s="152"/>
      <c r="J41" s="149"/>
      <c r="K41" s="153" t="str">
        <f>$K$3</f>
        <v>Date: October 1, 2012</v>
      </c>
    </row>
    <row r="42" spans="1:11" ht="12">
      <c r="A42" s="154" t="s">
        <v>6</v>
      </c>
      <c r="B42" s="154" t="s">
        <v>6</v>
      </c>
      <c r="C42" s="154" t="s">
        <v>6</v>
      </c>
      <c r="D42" s="154" t="s">
        <v>6</v>
      </c>
      <c r="E42" s="154" t="s">
        <v>6</v>
      </c>
      <c r="F42" s="154" t="s">
        <v>6</v>
      </c>
      <c r="G42" s="155" t="s">
        <v>6</v>
      </c>
      <c r="H42" s="156" t="s">
        <v>6</v>
      </c>
      <c r="I42" s="154" t="s">
        <v>6</v>
      </c>
      <c r="J42" s="155" t="s">
        <v>6</v>
      </c>
      <c r="K42" s="156" t="s">
        <v>6</v>
      </c>
    </row>
    <row r="43" spans="1:11" ht="12">
      <c r="A43" s="282" t="s">
        <v>7</v>
      </c>
      <c r="C43" s="144" t="s">
        <v>8</v>
      </c>
      <c r="E43" s="282" t="s">
        <v>7</v>
      </c>
      <c r="F43" s="158"/>
      <c r="G43" s="159"/>
      <c r="H43" s="255" t="s">
        <v>9</v>
      </c>
      <c r="I43" s="158"/>
      <c r="J43" s="283"/>
      <c r="K43" s="255" t="s">
        <v>250</v>
      </c>
    </row>
    <row r="44" spans="1:11" ht="12">
      <c r="A44" s="282" t="s">
        <v>10</v>
      </c>
      <c r="C44" s="161" t="s">
        <v>11</v>
      </c>
      <c r="E44" s="282" t="s">
        <v>10</v>
      </c>
      <c r="F44" s="158"/>
      <c r="G44" s="283" t="s">
        <v>12</v>
      </c>
      <c r="H44" s="255" t="s">
        <v>13</v>
      </c>
      <c r="I44" s="158"/>
      <c r="J44" s="283" t="s">
        <v>12</v>
      </c>
      <c r="K44" s="255" t="s">
        <v>14</v>
      </c>
    </row>
    <row r="45" spans="1:11" ht="12">
      <c r="A45" s="154" t="s">
        <v>6</v>
      </c>
      <c r="B45" s="154" t="s">
        <v>6</v>
      </c>
      <c r="C45" s="154" t="s">
        <v>6</v>
      </c>
      <c r="D45" s="154" t="s">
        <v>6</v>
      </c>
      <c r="E45" s="154" t="s">
        <v>6</v>
      </c>
      <c r="F45" s="154" t="s">
        <v>6</v>
      </c>
      <c r="G45" s="155" t="s">
        <v>6</v>
      </c>
      <c r="H45" s="156" t="s">
        <v>6</v>
      </c>
      <c r="I45" s="154" t="s">
        <v>6</v>
      </c>
      <c r="J45" s="155" t="s">
        <v>6</v>
      </c>
      <c r="K45" s="156" t="s">
        <v>6</v>
      </c>
    </row>
    <row r="46" spans="1:11" ht="12">
      <c r="A46" s="143">
        <v>1</v>
      </c>
      <c r="C46" s="144" t="s">
        <v>15</v>
      </c>
      <c r="D46" s="162" t="s">
        <v>16</v>
      </c>
      <c r="E46" s="143">
        <v>1</v>
      </c>
      <c r="G46" s="163">
        <v>0</v>
      </c>
      <c r="H46" s="163">
        <v>0</v>
      </c>
      <c r="I46" s="164"/>
      <c r="J46" s="163">
        <v>0</v>
      </c>
      <c r="K46" s="163">
        <v>0</v>
      </c>
    </row>
    <row r="47" spans="1:11" ht="12">
      <c r="A47" s="143">
        <v>2</v>
      </c>
      <c r="C47" s="144" t="s">
        <v>17</v>
      </c>
      <c r="D47" s="162" t="s">
        <v>18</v>
      </c>
      <c r="E47" s="143">
        <v>2</v>
      </c>
      <c r="G47" s="163">
        <v>0</v>
      </c>
      <c r="H47" s="163">
        <v>0</v>
      </c>
      <c r="I47" s="164"/>
      <c r="J47" s="163">
        <v>0</v>
      </c>
      <c r="K47" s="163">
        <v>0</v>
      </c>
    </row>
    <row r="48" spans="1:11" ht="12">
      <c r="A48" s="143">
        <v>3</v>
      </c>
      <c r="C48" s="144" t="s">
        <v>19</v>
      </c>
      <c r="D48" s="162" t="s">
        <v>20</v>
      </c>
      <c r="E48" s="143">
        <v>3</v>
      </c>
      <c r="G48" s="163">
        <v>0</v>
      </c>
      <c r="H48" s="163">
        <v>0</v>
      </c>
      <c r="I48" s="164"/>
      <c r="J48" s="163">
        <v>0</v>
      </c>
      <c r="K48" s="163">
        <v>0</v>
      </c>
    </row>
    <row r="49" spans="1:11" ht="12">
      <c r="A49" s="143">
        <v>4</v>
      </c>
      <c r="C49" s="144" t="s">
        <v>21</v>
      </c>
      <c r="D49" s="162" t="s">
        <v>22</v>
      </c>
      <c r="E49" s="143">
        <v>4</v>
      </c>
      <c r="G49" s="163">
        <v>0</v>
      </c>
      <c r="H49" s="163">
        <v>0</v>
      </c>
      <c r="I49" s="164"/>
      <c r="J49" s="163">
        <v>0</v>
      </c>
      <c r="K49" s="163">
        <v>0</v>
      </c>
    </row>
    <row r="50" spans="1:11" ht="12">
      <c r="A50" s="143">
        <v>5</v>
      </c>
      <c r="C50" s="144" t="s">
        <v>23</v>
      </c>
      <c r="D50" s="162" t="s">
        <v>24</v>
      </c>
      <c r="E50" s="143">
        <v>5</v>
      </c>
      <c r="G50" s="163">
        <v>0</v>
      </c>
      <c r="H50" s="163">
        <v>0</v>
      </c>
      <c r="I50" s="164"/>
      <c r="J50" s="163">
        <v>0</v>
      </c>
      <c r="K50" s="163">
        <v>0</v>
      </c>
    </row>
    <row r="51" spans="1:11" ht="12">
      <c r="A51" s="143">
        <v>6</v>
      </c>
      <c r="C51" s="144" t="s">
        <v>25</v>
      </c>
      <c r="D51" s="162" t="s">
        <v>26</v>
      </c>
      <c r="E51" s="143">
        <v>6</v>
      </c>
      <c r="G51" s="163">
        <v>0</v>
      </c>
      <c r="H51" s="163">
        <v>0</v>
      </c>
      <c r="I51" s="164"/>
      <c r="J51" s="163">
        <v>0</v>
      </c>
      <c r="K51" s="163">
        <v>0</v>
      </c>
    </row>
    <row r="52" spans="1:11" ht="12">
      <c r="A52" s="143">
        <v>7</v>
      </c>
      <c r="C52" s="144" t="s">
        <v>27</v>
      </c>
      <c r="D52" s="162" t="s">
        <v>28</v>
      </c>
      <c r="E52" s="143">
        <v>7</v>
      </c>
      <c r="G52" s="163">
        <v>0</v>
      </c>
      <c r="H52" s="163">
        <v>0</v>
      </c>
      <c r="I52" s="164"/>
      <c r="J52" s="163">
        <v>0</v>
      </c>
      <c r="K52" s="163">
        <v>0</v>
      </c>
    </row>
    <row r="53" spans="1:11" ht="12">
      <c r="A53" s="143">
        <v>8</v>
      </c>
      <c r="C53" s="144" t="s">
        <v>29</v>
      </c>
      <c r="D53" s="162" t="s">
        <v>30</v>
      </c>
      <c r="E53" s="143">
        <v>8</v>
      </c>
      <c r="G53" s="163">
        <v>0</v>
      </c>
      <c r="H53" s="163">
        <v>0</v>
      </c>
      <c r="I53" s="164"/>
      <c r="J53" s="163">
        <v>0</v>
      </c>
      <c r="K53" s="163">
        <v>0</v>
      </c>
    </row>
    <row r="54" spans="1:11" ht="12">
      <c r="A54" s="143">
        <v>9</v>
      </c>
      <c r="C54" s="144" t="s">
        <v>31</v>
      </c>
      <c r="D54" s="162" t="s">
        <v>32</v>
      </c>
      <c r="E54" s="143">
        <v>9</v>
      </c>
      <c r="G54" s="165">
        <v>0</v>
      </c>
      <c r="H54" s="165">
        <v>0</v>
      </c>
      <c r="I54" s="164" t="s">
        <v>39</v>
      </c>
      <c r="J54" s="165">
        <v>0</v>
      </c>
      <c r="K54" s="165">
        <v>0</v>
      </c>
    </row>
    <row r="55" spans="1:11" ht="12">
      <c r="A55" s="143">
        <v>10</v>
      </c>
      <c r="C55" s="144" t="s">
        <v>33</v>
      </c>
      <c r="D55" s="162" t="s">
        <v>34</v>
      </c>
      <c r="E55" s="143">
        <v>10</v>
      </c>
      <c r="G55" s="163">
        <v>0</v>
      </c>
      <c r="H55" s="163">
        <v>0</v>
      </c>
      <c r="I55" s="164"/>
      <c r="J55" s="163">
        <v>0</v>
      </c>
      <c r="K55" s="163">
        <v>0</v>
      </c>
    </row>
    <row r="56" spans="1:11" ht="12">
      <c r="A56" s="143"/>
      <c r="C56" s="144"/>
      <c r="D56" s="162"/>
      <c r="E56" s="143"/>
      <c r="F56" s="154" t="s">
        <v>6</v>
      </c>
      <c r="G56" s="155" t="s">
        <v>6</v>
      </c>
      <c r="H56" s="166"/>
      <c r="I56" s="167"/>
      <c r="J56" s="155"/>
      <c r="K56" s="166"/>
    </row>
    <row r="57" spans="1:11" ht="15" customHeight="1">
      <c r="A57" s="134">
        <v>11</v>
      </c>
      <c r="C57" s="144" t="s">
        <v>35</v>
      </c>
      <c r="E57" s="134">
        <v>11</v>
      </c>
      <c r="G57" s="163">
        <v>0</v>
      </c>
      <c r="H57" s="165">
        <v>0</v>
      </c>
      <c r="I57" s="164"/>
      <c r="J57" s="163">
        <v>0</v>
      </c>
      <c r="K57" s="165">
        <v>0</v>
      </c>
    </row>
    <row r="58" spans="1:11" ht="12">
      <c r="A58" s="143"/>
      <c r="E58" s="143"/>
      <c r="F58" s="154" t="s">
        <v>6</v>
      </c>
      <c r="G58" s="155" t="s">
        <v>6</v>
      </c>
      <c r="H58" s="156"/>
      <c r="I58" s="167"/>
      <c r="J58" s="155"/>
      <c r="K58" s="156"/>
    </row>
    <row r="59" spans="1:11" ht="12">
      <c r="A59" s="143"/>
      <c r="E59" s="143"/>
      <c r="F59" s="154"/>
      <c r="G59" s="149"/>
      <c r="H59" s="156"/>
      <c r="I59" s="167"/>
      <c r="J59" s="149"/>
      <c r="K59" s="156"/>
    </row>
    <row r="60" spans="1:11" ht="12">
      <c r="A60" s="134">
        <v>12</v>
      </c>
      <c r="C60" s="144" t="s">
        <v>36</v>
      </c>
      <c r="E60" s="134">
        <v>12</v>
      </c>
      <c r="G60" s="168"/>
      <c r="H60" s="168"/>
      <c r="I60" s="164"/>
      <c r="J60" s="163"/>
      <c r="K60" s="168"/>
    </row>
    <row r="61" spans="1:15" ht="12">
      <c r="A61" s="143">
        <v>13</v>
      </c>
      <c r="C61" s="144" t="s">
        <v>37</v>
      </c>
      <c r="D61" s="162" t="s">
        <v>38</v>
      </c>
      <c r="E61" s="143">
        <v>13</v>
      </c>
      <c r="G61" s="169"/>
      <c r="H61" s="170">
        <v>0</v>
      </c>
      <c r="I61" s="164"/>
      <c r="J61" s="169"/>
      <c r="K61" s="170">
        <v>0</v>
      </c>
      <c r="O61" s="134" t="s">
        <v>39</v>
      </c>
    </row>
    <row r="62" spans="1:11" ht="12">
      <c r="A62" s="143">
        <v>14</v>
      </c>
      <c r="C62" s="144" t="s">
        <v>40</v>
      </c>
      <c r="D62" s="162" t="s">
        <v>41</v>
      </c>
      <c r="E62" s="143">
        <v>14</v>
      </c>
      <c r="G62" s="169"/>
      <c r="H62" s="170">
        <v>0</v>
      </c>
      <c r="I62" s="164"/>
      <c r="J62" s="169"/>
      <c r="K62" s="170">
        <v>0</v>
      </c>
    </row>
    <row r="63" spans="1:11" ht="12">
      <c r="A63" s="143">
        <v>15</v>
      </c>
      <c r="C63" s="144" t="s">
        <v>42</v>
      </c>
      <c r="D63" s="162"/>
      <c r="E63" s="143">
        <v>15</v>
      </c>
      <c r="G63" s="169"/>
      <c r="H63" s="170">
        <v>0</v>
      </c>
      <c r="I63" s="164"/>
      <c r="J63" s="169"/>
      <c r="K63" s="170">
        <v>0</v>
      </c>
    </row>
    <row r="64" spans="1:11" ht="12">
      <c r="A64" s="143">
        <v>16</v>
      </c>
      <c r="C64" s="144" t="s">
        <v>43</v>
      </c>
      <c r="D64" s="162"/>
      <c r="E64" s="143">
        <v>16</v>
      </c>
      <c r="G64" s="169"/>
      <c r="H64" s="170">
        <v>0</v>
      </c>
      <c r="I64" s="164"/>
      <c r="J64" s="169"/>
      <c r="K64" s="170">
        <v>0</v>
      </c>
    </row>
    <row r="65" spans="1:254" ht="12">
      <c r="A65" s="162">
        <v>17</v>
      </c>
      <c r="B65" s="162"/>
      <c r="C65" s="171" t="s">
        <v>44</v>
      </c>
      <c r="D65" s="162"/>
      <c r="E65" s="162">
        <v>17</v>
      </c>
      <c r="F65" s="162"/>
      <c r="G65" s="163"/>
      <c r="H65" s="165">
        <v>0</v>
      </c>
      <c r="I65" s="171"/>
      <c r="J65" s="163"/>
      <c r="K65" s="165">
        <v>0</v>
      </c>
      <c r="L65" s="162"/>
      <c r="M65" s="171"/>
      <c r="N65" s="162"/>
      <c r="O65" s="171"/>
      <c r="P65" s="162"/>
      <c r="Q65" s="171"/>
      <c r="R65" s="162"/>
      <c r="S65" s="171"/>
      <c r="T65" s="162"/>
      <c r="U65" s="171"/>
      <c r="V65" s="162"/>
      <c r="W65" s="171"/>
      <c r="X65" s="162"/>
      <c r="Y65" s="171"/>
      <c r="Z65" s="162"/>
      <c r="AA65" s="171"/>
      <c r="AB65" s="162"/>
      <c r="AC65" s="171"/>
      <c r="AD65" s="162"/>
      <c r="AE65" s="171"/>
      <c r="AF65" s="162"/>
      <c r="AG65" s="171"/>
      <c r="AH65" s="162"/>
      <c r="AI65" s="171"/>
      <c r="AJ65" s="162"/>
      <c r="AK65" s="171"/>
      <c r="AL65" s="162"/>
      <c r="AM65" s="171"/>
      <c r="AN65" s="162"/>
      <c r="AO65" s="171"/>
      <c r="AP65" s="162"/>
      <c r="AQ65" s="171"/>
      <c r="AR65" s="162"/>
      <c r="AS65" s="171"/>
      <c r="AT65" s="162"/>
      <c r="AU65" s="171"/>
      <c r="AV65" s="162"/>
      <c r="AW65" s="171"/>
      <c r="AX65" s="162"/>
      <c r="AY65" s="171"/>
      <c r="AZ65" s="162"/>
      <c r="BA65" s="171"/>
      <c r="BB65" s="162"/>
      <c r="BC65" s="171"/>
      <c r="BD65" s="162"/>
      <c r="BE65" s="171"/>
      <c r="BF65" s="162"/>
      <c r="BG65" s="171"/>
      <c r="BH65" s="162"/>
      <c r="BI65" s="171"/>
      <c r="BJ65" s="162"/>
      <c r="BK65" s="171"/>
      <c r="BL65" s="162"/>
      <c r="BM65" s="171"/>
      <c r="BN65" s="162"/>
      <c r="BO65" s="171"/>
      <c r="BP65" s="162"/>
      <c r="BQ65" s="171"/>
      <c r="BR65" s="162"/>
      <c r="BS65" s="171"/>
      <c r="BT65" s="162"/>
      <c r="BU65" s="171"/>
      <c r="BV65" s="162"/>
      <c r="BW65" s="171"/>
      <c r="BX65" s="162"/>
      <c r="BY65" s="171"/>
      <c r="BZ65" s="162"/>
      <c r="CA65" s="171"/>
      <c r="CB65" s="162"/>
      <c r="CC65" s="171"/>
      <c r="CD65" s="162"/>
      <c r="CE65" s="171"/>
      <c r="CF65" s="162"/>
      <c r="CG65" s="171"/>
      <c r="CH65" s="162"/>
      <c r="CI65" s="171"/>
      <c r="CJ65" s="162"/>
      <c r="CK65" s="171"/>
      <c r="CL65" s="162"/>
      <c r="CM65" s="171"/>
      <c r="CN65" s="162"/>
      <c r="CO65" s="171"/>
      <c r="CP65" s="162"/>
      <c r="CQ65" s="171"/>
      <c r="CR65" s="162"/>
      <c r="CS65" s="171"/>
      <c r="CT65" s="162"/>
      <c r="CU65" s="171"/>
      <c r="CV65" s="162"/>
      <c r="CW65" s="171"/>
      <c r="CX65" s="162"/>
      <c r="CY65" s="171"/>
      <c r="CZ65" s="162"/>
      <c r="DA65" s="171"/>
      <c r="DB65" s="162"/>
      <c r="DC65" s="171"/>
      <c r="DD65" s="162"/>
      <c r="DE65" s="171"/>
      <c r="DF65" s="162"/>
      <c r="DG65" s="171"/>
      <c r="DH65" s="162"/>
      <c r="DI65" s="171"/>
      <c r="DJ65" s="162"/>
      <c r="DK65" s="171"/>
      <c r="DL65" s="162"/>
      <c r="DM65" s="171"/>
      <c r="DN65" s="162"/>
      <c r="DO65" s="171"/>
      <c r="DP65" s="162"/>
      <c r="DQ65" s="171"/>
      <c r="DR65" s="162"/>
      <c r="DS65" s="171"/>
      <c r="DT65" s="162"/>
      <c r="DU65" s="171"/>
      <c r="DV65" s="162"/>
      <c r="DW65" s="171"/>
      <c r="DX65" s="162"/>
      <c r="DY65" s="171"/>
      <c r="DZ65" s="162"/>
      <c r="EA65" s="171"/>
      <c r="EB65" s="162"/>
      <c r="EC65" s="171"/>
      <c r="ED65" s="162"/>
      <c r="EE65" s="171"/>
      <c r="EF65" s="162"/>
      <c r="EG65" s="171"/>
      <c r="EH65" s="162"/>
      <c r="EI65" s="171"/>
      <c r="EJ65" s="162"/>
      <c r="EK65" s="171"/>
      <c r="EL65" s="162"/>
      <c r="EM65" s="171"/>
      <c r="EN65" s="162"/>
      <c r="EO65" s="171"/>
      <c r="EP65" s="162"/>
      <c r="EQ65" s="171"/>
      <c r="ER65" s="162"/>
      <c r="ES65" s="171"/>
      <c r="ET65" s="162"/>
      <c r="EU65" s="171"/>
      <c r="EV65" s="162"/>
      <c r="EW65" s="171"/>
      <c r="EX65" s="162"/>
      <c r="EY65" s="171"/>
      <c r="EZ65" s="162"/>
      <c r="FA65" s="171"/>
      <c r="FB65" s="162"/>
      <c r="FC65" s="171"/>
      <c r="FD65" s="162"/>
      <c r="FE65" s="171"/>
      <c r="FF65" s="162"/>
      <c r="FG65" s="171"/>
      <c r="FH65" s="162"/>
      <c r="FI65" s="171"/>
      <c r="FJ65" s="162"/>
      <c r="FK65" s="171"/>
      <c r="FL65" s="162"/>
      <c r="FM65" s="171"/>
      <c r="FN65" s="162"/>
      <c r="FO65" s="171"/>
      <c r="FP65" s="162"/>
      <c r="FQ65" s="171"/>
      <c r="FR65" s="162"/>
      <c r="FS65" s="171"/>
      <c r="FT65" s="162"/>
      <c r="FU65" s="171"/>
      <c r="FV65" s="162"/>
      <c r="FW65" s="171"/>
      <c r="FX65" s="162"/>
      <c r="FY65" s="171"/>
      <c r="FZ65" s="162"/>
      <c r="GA65" s="171"/>
      <c r="GB65" s="162"/>
      <c r="GC65" s="171"/>
      <c r="GD65" s="162"/>
      <c r="GE65" s="171"/>
      <c r="GF65" s="162"/>
      <c r="GG65" s="171"/>
      <c r="GH65" s="162"/>
      <c r="GI65" s="171"/>
      <c r="GJ65" s="162"/>
      <c r="GK65" s="171"/>
      <c r="GL65" s="162"/>
      <c r="GM65" s="171"/>
      <c r="GN65" s="162"/>
      <c r="GO65" s="171"/>
      <c r="GP65" s="162"/>
      <c r="GQ65" s="171"/>
      <c r="GR65" s="162"/>
      <c r="GS65" s="171"/>
      <c r="GT65" s="162"/>
      <c r="GU65" s="171"/>
      <c r="GV65" s="162"/>
      <c r="GW65" s="171"/>
      <c r="GX65" s="162"/>
      <c r="GY65" s="171"/>
      <c r="GZ65" s="162"/>
      <c r="HA65" s="171"/>
      <c r="HB65" s="162"/>
      <c r="HC65" s="171"/>
      <c r="HD65" s="162"/>
      <c r="HE65" s="171"/>
      <c r="HF65" s="162"/>
      <c r="HG65" s="171"/>
      <c r="HH65" s="162"/>
      <c r="HI65" s="171"/>
      <c r="HJ65" s="162"/>
      <c r="HK65" s="171"/>
      <c r="HL65" s="162"/>
      <c r="HM65" s="171"/>
      <c r="HN65" s="162"/>
      <c r="HO65" s="171"/>
      <c r="HP65" s="162"/>
      <c r="HQ65" s="171"/>
      <c r="HR65" s="162"/>
      <c r="HS65" s="171"/>
      <c r="HT65" s="162"/>
      <c r="HU65" s="171"/>
      <c r="HV65" s="162"/>
      <c r="HW65" s="171"/>
      <c r="HX65" s="162"/>
      <c r="HY65" s="171"/>
      <c r="HZ65" s="162"/>
      <c r="IA65" s="171"/>
      <c r="IB65" s="162"/>
      <c r="IC65" s="171"/>
      <c r="ID65" s="162"/>
      <c r="IE65" s="171"/>
      <c r="IF65" s="162"/>
      <c r="IG65" s="171"/>
      <c r="IH65" s="162"/>
      <c r="II65" s="171"/>
      <c r="IJ65" s="162"/>
      <c r="IK65" s="171"/>
      <c r="IL65" s="162"/>
      <c r="IM65" s="171"/>
      <c r="IN65" s="162"/>
      <c r="IO65" s="171"/>
      <c r="IP65" s="162"/>
      <c r="IQ65" s="171"/>
      <c r="IR65" s="162"/>
      <c r="IS65" s="171"/>
      <c r="IT65" s="162"/>
    </row>
    <row r="66" spans="1:11" ht="12">
      <c r="A66" s="143">
        <v>18</v>
      </c>
      <c r="C66" s="144" t="s">
        <v>45</v>
      </c>
      <c r="D66" s="162"/>
      <c r="E66" s="143">
        <v>18</v>
      </c>
      <c r="G66" s="169"/>
      <c r="H66" s="170">
        <v>0</v>
      </c>
      <c r="I66" s="164"/>
      <c r="J66" s="169"/>
      <c r="K66" s="170">
        <v>0</v>
      </c>
    </row>
    <row r="67" spans="1:11" ht="12">
      <c r="A67" s="143">
        <v>19</v>
      </c>
      <c r="C67" s="144" t="s">
        <v>46</v>
      </c>
      <c r="D67" s="162"/>
      <c r="E67" s="143">
        <v>19</v>
      </c>
      <c r="G67" s="169"/>
      <c r="H67" s="170">
        <v>0</v>
      </c>
      <c r="I67" s="164"/>
      <c r="J67" s="169"/>
      <c r="K67" s="170">
        <v>0</v>
      </c>
    </row>
    <row r="68" spans="1:11" ht="12">
      <c r="A68" s="143">
        <v>20</v>
      </c>
      <c r="C68" s="144" t="s">
        <v>47</v>
      </c>
      <c r="D68" s="162"/>
      <c r="E68" s="143">
        <v>20</v>
      </c>
      <c r="G68" s="169"/>
      <c r="H68" s="170">
        <v>0</v>
      </c>
      <c r="I68" s="164"/>
      <c r="J68" s="169"/>
      <c r="K68" s="170">
        <v>0</v>
      </c>
    </row>
    <row r="69" spans="1:11" ht="12">
      <c r="A69" s="162">
        <v>21</v>
      </c>
      <c r="C69" s="144" t="s">
        <v>48</v>
      </c>
      <c r="D69" s="162"/>
      <c r="E69" s="143">
        <v>21</v>
      </c>
      <c r="G69" s="169"/>
      <c r="H69" s="170">
        <v>0</v>
      </c>
      <c r="I69" s="164"/>
      <c r="J69" s="169"/>
      <c r="K69" s="170">
        <v>0</v>
      </c>
    </row>
    <row r="70" spans="1:11" ht="12">
      <c r="A70" s="162">
        <v>22</v>
      </c>
      <c r="C70" s="144" t="s">
        <v>49</v>
      </c>
      <c r="D70" s="162"/>
      <c r="E70" s="143">
        <v>22</v>
      </c>
      <c r="G70" s="169"/>
      <c r="H70" s="170">
        <v>0</v>
      </c>
      <c r="I70" s="164" t="s">
        <v>39</v>
      </c>
      <c r="J70" s="169"/>
      <c r="K70" s="170">
        <v>0</v>
      </c>
    </row>
    <row r="71" spans="1:11" ht="12">
      <c r="A71" s="143">
        <v>23</v>
      </c>
      <c r="C71" s="172"/>
      <c r="E71" s="143">
        <v>23</v>
      </c>
      <c r="F71" s="154" t="s">
        <v>6</v>
      </c>
      <c r="G71" s="155"/>
      <c r="H71" s="156"/>
      <c r="I71" s="167"/>
      <c r="J71" s="155"/>
      <c r="K71" s="156"/>
    </row>
    <row r="72" spans="1:5" ht="12">
      <c r="A72" s="143">
        <v>24</v>
      </c>
      <c r="C72" s="172"/>
      <c r="D72" s="144"/>
      <c r="E72" s="143">
        <v>24</v>
      </c>
    </row>
    <row r="73" spans="1:11" ht="12">
      <c r="A73" s="143">
        <v>25</v>
      </c>
      <c r="C73" s="144" t="s">
        <v>50</v>
      </c>
      <c r="D73" s="162"/>
      <c r="E73" s="143">
        <v>25</v>
      </c>
      <c r="G73" s="169"/>
      <c r="H73" s="170">
        <v>0</v>
      </c>
      <c r="I73" s="164"/>
      <c r="J73" s="169"/>
      <c r="K73" s="170">
        <v>0</v>
      </c>
    </row>
    <row r="74" spans="1:11" ht="12">
      <c r="A74" s="134">
        <v>26</v>
      </c>
      <c r="E74" s="134">
        <v>26</v>
      </c>
      <c r="F74" s="154" t="s">
        <v>6</v>
      </c>
      <c r="G74" s="155"/>
      <c r="H74" s="156"/>
      <c r="I74" s="167"/>
      <c r="J74" s="155"/>
      <c r="K74" s="156"/>
    </row>
    <row r="75" spans="1:11" ht="15" customHeight="1">
      <c r="A75" s="143">
        <v>27</v>
      </c>
      <c r="C75" s="144" t="s">
        <v>51</v>
      </c>
      <c r="E75" s="143">
        <v>27</v>
      </c>
      <c r="F75" s="152"/>
      <c r="G75" s="163"/>
      <c r="H75" s="165">
        <v>0</v>
      </c>
      <c r="I75" s="168"/>
      <c r="J75" s="163"/>
      <c r="K75" s="165">
        <v>0</v>
      </c>
    </row>
    <row r="76" spans="6:11" ht="12">
      <c r="F76" s="154"/>
      <c r="G76" s="155"/>
      <c r="H76" s="156"/>
      <c r="I76" s="167"/>
      <c r="J76" s="155"/>
      <c r="K76" s="156"/>
    </row>
    <row r="77" spans="6:11" ht="12">
      <c r="F77" s="154"/>
      <c r="G77" s="155"/>
      <c r="H77" s="156"/>
      <c r="I77" s="167"/>
      <c r="J77" s="155"/>
      <c r="K77" s="156"/>
    </row>
    <row r="78" spans="1:11" ht="30.75" customHeight="1">
      <c r="A78" s="173"/>
      <c r="B78" s="173"/>
      <c r="C78" s="326" t="s">
        <v>52</v>
      </c>
      <c r="D78" s="326"/>
      <c r="E78" s="326"/>
      <c r="F78" s="326"/>
      <c r="G78" s="326"/>
      <c r="H78" s="326"/>
      <c r="I78" s="326"/>
      <c r="J78" s="326"/>
      <c r="K78" s="174"/>
    </row>
    <row r="79" spans="4:11" ht="12">
      <c r="D79" s="162"/>
      <c r="F79" s="154"/>
      <c r="G79" s="155"/>
      <c r="I79" s="167"/>
      <c r="J79" s="155"/>
      <c r="K79" s="156"/>
    </row>
    <row r="80" spans="3:11" ht="12">
      <c r="C80" s="134" t="s">
        <v>53</v>
      </c>
      <c r="D80" s="162"/>
      <c r="F80" s="154"/>
      <c r="G80" s="155"/>
      <c r="I80" s="167"/>
      <c r="J80" s="155"/>
      <c r="K80" s="156"/>
    </row>
    <row r="81" spans="1:11" ht="12">
      <c r="A81" s="143"/>
      <c r="C81" s="144"/>
      <c r="E81" s="143"/>
      <c r="F81" s="145"/>
      <c r="G81" s="146"/>
      <c r="H81" s="147"/>
      <c r="I81" s="145"/>
      <c r="J81" s="146"/>
      <c r="K81" s="147"/>
    </row>
    <row r="82" spans="1:11" ht="12">
      <c r="A82" s="151" t="s">
        <v>270</v>
      </c>
      <c r="G82" s="149"/>
      <c r="K82" s="150" t="s">
        <v>66</v>
      </c>
    </row>
    <row r="83" spans="1:11" s="175" customFormat="1" ht="12">
      <c r="A83" s="327" t="s">
        <v>67</v>
      </c>
      <c r="B83" s="327"/>
      <c r="C83" s="327"/>
      <c r="D83" s="327"/>
      <c r="E83" s="327"/>
      <c r="F83" s="327"/>
      <c r="G83" s="327"/>
      <c r="H83" s="327"/>
      <c r="I83" s="327"/>
      <c r="J83" s="327"/>
      <c r="K83" s="327"/>
    </row>
    <row r="84" spans="1:11" ht="12">
      <c r="A84" s="151" t="str">
        <f>$A$41</f>
        <v>NAME: University of Colorado Colorado Springs</v>
      </c>
      <c r="G84" s="149"/>
      <c r="I84" s="152"/>
      <c r="J84" s="149"/>
      <c r="K84" s="153" t="str">
        <f>$K$3</f>
        <v>Date: October 1, 2012</v>
      </c>
    </row>
    <row r="85" spans="1:11" ht="12">
      <c r="A85" s="154" t="s">
        <v>6</v>
      </c>
      <c r="B85" s="154" t="s">
        <v>6</v>
      </c>
      <c r="C85" s="154" t="s">
        <v>6</v>
      </c>
      <c r="D85" s="154" t="s">
        <v>6</v>
      </c>
      <c r="E85" s="154" t="s">
        <v>6</v>
      </c>
      <c r="F85" s="154" t="s">
        <v>6</v>
      </c>
      <c r="G85" s="155" t="s">
        <v>6</v>
      </c>
      <c r="H85" s="156" t="s">
        <v>6</v>
      </c>
      <c r="I85" s="154" t="s">
        <v>6</v>
      </c>
      <c r="J85" s="155" t="s">
        <v>6</v>
      </c>
      <c r="K85" s="156" t="s">
        <v>6</v>
      </c>
    </row>
    <row r="86" spans="1:11" ht="12">
      <c r="A86" s="282" t="s">
        <v>7</v>
      </c>
      <c r="C86" s="144" t="s">
        <v>8</v>
      </c>
      <c r="E86" s="282" t="s">
        <v>7</v>
      </c>
      <c r="F86" s="158"/>
      <c r="G86" s="159"/>
      <c r="H86" s="255" t="s">
        <v>9</v>
      </c>
      <c r="I86" s="158"/>
      <c r="J86" s="159"/>
      <c r="K86" s="255" t="s">
        <v>250</v>
      </c>
    </row>
    <row r="87" spans="1:11" ht="12">
      <c r="A87" s="282" t="s">
        <v>10</v>
      </c>
      <c r="C87" s="161" t="s">
        <v>11</v>
      </c>
      <c r="E87" s="282" t="s">
        <v>10</v>
      </c>
      <c r="F87" s="158"/>
      <c r="G87" s="283" t="s">
        <v>12</v>
      </c>
      <c r="H87" s="255" t="s">
        <v>13</v>
      </c>
      <c r="I87" s="158"/>
      <c r="J87" s="283" t="s">
        <v>12</v>
      </c>
      <c r="K87" s="255" t="s">
        <v>14</v>
      </c>
    </row>
    <row r="88" spans="1:11" ht="12">
      <c r="A88" s="154" t="s">
        <v>6</v>
      </c>
      <c r="B88" s="154" t="s">
        <v>6</v>
      </c>
      <c r="C88" s="154" t="s">
        <v>6</v>
      </c>
      <c r="D88" s="154" t="s">
        <v>6</v>
      </c>
      <c r="E88" s="154" t="s">
        <v>6</v>
      </c>
      <c r="F88" s="154" t="s">
        <v>6</v>
      </c>
      <c r="G88" s="155" t="s">
        <v>6</v>
      </c>
      <c r="H88" s="155" t="s">
        <v>6</v>
      </c>
      <c r="I88" s="154" t="s">
        <v>6</v>
      </c>
      <c r="J88" s="155" t="s">
        <v>6</v>
      </c>
      <c r="K88" s="156" t="s">
        <v>6</v>
      </c>
    </row>
    <row r="89" spans="1:11" ht="12">
      <c r="A89" s="143">
        <v>1</v>
      </c>
      <c r="C89" s="144" t="s">
        <v>15</v>
      </c>
      <c r="D89" s="162" t="s">
        <v>16</v>
      </c>
      <c r="E89" s="143">
        <v>1</v>
      </c>
      <c r="G89" s="169">
        <f>+G479</f>
        <v>463.87000000000006</v>
      </c>
      <c r="H89" s="284">
        <f>+H479</f>
        <v>44388460</v>
      </c>
      <c r="I89" s="164"/>
      <c r="J89" s="169">
        <f>+J479</f>
        <v>487.94000000000005</v>
      </c>
      <c r="K89" s="170">
        <f>+K479</f>
        <v>48120983</v>
      </c>
    </row>
    <row r="90" spans="1:11" ht="12">
      <c r="A90" s="143">
        <v>2</v>
      </c>
      <c r="C90" s="144" t="s">
        <v>17</v>
      </c>
      <c r="D90" s="162" t="s">
        <v>18</v>
      </c>
      <c r="E90" s="143">
        <v>2</v>
      </c>
      <c r="G90" s="169">
        <f>+G518</f>
        <v>3.5</v>
      </c>
      <c r="H90" s="284">
        <f>+H518</f>
        <v>543709</v>
      </c>
      <c r="I90" s="164"/>
      <c r="J90" s="169">
        <f>+J518</f>
        <v>3</v>
      </c>
      <c r="K90" s="170">
        <f>+K518</f>
        <v>238425</v>
      </c>
    </row>
    <row r="91" spans="1:11" ht="12">
      <c r="A91" s="143">
        <v>3</v>
      </c>
      <c r="C91" s="144" t="s">
        <v>19</v>
      </c>
      <c r="D91" s="162" t="s">
        <v>20</v>
      </c>
      <c r="E91" s="143">
        <v>3</v>
      </c>
      <c r="G91" s="169">
        <f>+G555</f>
        <v>0</v>
      </c>
      <c r="H91" s="284">
        <f>+H555</f>
        <v>-44033</v>
      </c>
      <c r="I91" s="164"/>
      <c r="J91" s="169">
        <f>+J555</f>
        <v>0</v>
      </c>
      <c r="K91" s="170">
        <f>+K555</f>
        <v>0</v>
      </c>
    </row>
    <row r="92" spans="1:11" ht="12">
      <c r="A92" s="143">
        <v>4</v>
      </c>
      <c r="C92" s="144" t="s">
        <v>21</v>
      </c>
      <c r="D92" s="162" t="s">
        <v>22</v>
      </c>
      <c r="E92" s="143">
        <v>4</v>
      </c>
      <c r="G92" s="169">
        <f>+G592</f>
        <v>73.75</v>
      </c>
      <c r="H92" s="284">
        <f>+H592</f>
        <v>8033511</v>
      </c>
      <c r="I92" s="164"/>
      <c r="J92" s="169">
        <f>+J592</f>
        <v>72.30000000000001</v>
      </c>
      <c r="K92" s="170">
        <f>+K592</f>
        <v>9488688</v>
      </c>
    </row>
    <row r="93" spans="1:11" ht="12">
      <c r="A93" s="143">
        <v>5</v>
      </c>
      <c r="C93" s="144" t="s">
        <v>23</v>
      </c>
      <c r="D93" s="162" t="s">
        <v>24</v>
      </c>
      <c r="E93" s="143">
        <v>5</v>
      </c>
      <c r="G93" s="169">
        <f>+G629</f>
        <v>65.74</v>
      </c>
      <c r="H93" s="284">
        <f>+H629</f>
        <v>6555035</v>
      </c>
      <c r="I93" s="164"/>
      <c r="J93" s="169">
        <f>+J629</f>
        <v>77.71</v>
      </c>
      <c r="K93" s="170">
        <f>+K629</f>
        <v>7982345</v>
      </c>
    </row>
    <row r="94" spans="1:11" ht="12">
      <c r="A94" s="143">
        <v>6</v>
      </c>
      <c r="C94" s="144" t="s">
        <v>25</v>
      </c>
      <c r="D94" s="162" t="s">
        <v>26</v>
      </c>
      <c r="E94" s="143">
        <v>6</v>
      </c>
      <c r="G94" s="169">
        <f>+G666</f>
        <v>67.82000000000001</v>
      </c>
      <c r="H94" s="284">
        <f>+H666</f>
        <v>13354975</v>
      </c>
      <c r="I94" s="164"/>
      <c r="J94" s="169">
        <f>+J666</f>
        <v>72.59</v>
      </c>
      <c r="K94" s="170">
        <f>+K666</f>
        <v>14574098</v>
      </c>
    </row>
    <row r="95" spans="1:15" ht="12">
      <c r="A95" s="143">
        <v>7</v>
      </c>
      <c r="C95" s="144" t="s">
        <v>27</v>
      </c>
      <c r="D95" s="162" t="s">
        <v>28</v>
      </c>
      <c r="E95" s="143">
        <v>7</v>
      </c>
      <c r="G95" s="169">
        <f>+G703</f>
        <v>63.57</v>
      </c>
      <c r="H95" s="284">
        <f>+H703</f>
        <v>7335363</v>
      </c>
      <c r="I95" s="164"/>
      <c r="J95" s="169">
        <f>+J703</f>
        <v>67.09</v>
      </c>
      <c r="K95" s="170">
        <f>+K703</f>
        <v>8664625</v>
      </c>
      <c r="O95" s="134" t="s">
        <v>39</v>
      </c>
    </row>
    <row r="96" spans="1:11" ht="12">
      <c r="A96" s="143">
        <v>8</v>
      </c>
      <c r="C96" s="144" t="s">
        <v>29</v>
      </c>
      <c r="D96" s="162" t="s">
        <v>30</v>
      </c>
      <c r="E96" s="143">
        <v>8</v>
      </c>
      <c r="G96" s="169">
        <f>+G740</f>
        <v>0</v>
      </c>
      <c r="H96" s="284">
        <f>+H740</f>
        <v>4830838</v>
      </c>
      <c r="I96" s="164"/>
      <c r="J96" s="169">
        <f>+J740</f>
        <v>0</v>
      </c>
      <c r="K96" s="170">
        <f>+K740</f>
        <v>5336195</v>
      </c>
    </row>
    <row r="97" spans="1:11" ht="12">
      <c r="A97" s="143">
        <v>9</v>
      </c>
      <c r="C97" s="144" t="s">
        <v>31</v>
      </c>
      <c r="D97" s="162" t="s">
        <v>32</v>
      </c>
      <c r="E97" s="143">
        <v>9</v>
      </c>
      <c r="G97" s="170">
        <f>+G778</f>
        <v>0</v>
      </c>
      <c r="H97" s="170">
        <f>+H778</f>
        <v>-13836</v>
      </c>
      <c r="I97" s="164" t="s">
        <v>39</v>
      </c>
      <c r="J97" s="170">
        <f>+J778</f>
        <v>0</v>
      </c>
      <c r="K97" s="170">
        <f>+K778</f>
        <v>0</v>
      </c>
    </row>
    <row r="98" spans="1:11" ht="12">
      <c r="A98" s="143">
        <v>10</v>
      </c>
      <c r="C98" s="144" t="s">
        <v>33</v>
      </c>
      <c r="D98" s="162" t="s">
        <v>34</v>
      </c>
      <c r="E98" s="143">
        <v>10</v>
      </c>
      <c r="G98" s="169">
        <f>+G814</f>
        <v>0</v>
      </c>
      <c r="H98" s="284">
        <f>+H814</f>
        <v>10115482.65</v>
      </c>
      <c r="I98" s="164"/>
      <c r="J98" s="169">
        <f>+J814</f>
        <v>0</v>
      </c>
      <c r="K98" s="170">
        <f>+K814</f>
        <v>4525770</v>
      </c>
    </row>
    <row r="99" spans="1:11" ht="12">
      <c r="A99" s="143"/>
      <c r="C99" s="144"/>
      <c r="D99" s="162"/>
      <c r="E99" s="143"/>
      <c r="F99" s="154" t="s">
        <v>6</v>
      </c>
      <c r="G99" s="155" t="s">
        <v>6</v>
      </c>
      <c r="H99" s="166"/>
      <c r="I99" s="167"/>
      <c r="J99" s="155"/>
      <c r="K99" s="166"/>
    </row>
    <row r="100" spans="1:11" ht="12">
      <c r="A100" s="134">
        <v>11</v>
      </c>
      <c r="C100" s="144" t="s">
        <v>68</v>
      </c>
      <c r="E100" s="134">
        <v>11</v>
      </c>
      <c r="G100" s="169">
        <f>SUM(G89:G98)</f>
        <v>738.2500000000002</v>
      </c>
      <c r="H100" s="170">
        <f>SUM(H89:H98)</f>
        <v>95099504.65</v>
      </c>
      <c r="I100" s="164"/>
      <c r="J100" s="169">
        <f>SUM(J89:J98)</f>
        <v>780.6300000000001</v>
      </c>
      <c r="K100" s="170">
        <f>SUM(K89:K98)</f>
        <v>98931129</v>
      </c>
    </row>
    <row r="101" spans="1:11" ht="12">
      <c r="A101" s="143"/>
      <c r="E101" s="143"/>
      <c r="F101" s="154" t="s">
        <v>6</v>
      </c>
      <c r="G101" s="155" t="s">
        <v>6</v>
      </c>
      <c r="H101" s="156"/>
      <c r="I101" s="167"/>
      <c r="J101" s="155"/>
      <c r="K101" s="156"/>
    </row>
    <row r="102" spans="1:11" ht="12">
      <c r="A102" s="143"/>
      <c r="E102" s="143"/>
      <c r="F102" s="154"/>
      <c r="G102" s="149"/>
      <c r="H102" s="156"/>
      <c r="I102" s="167"/>
      <c r="J102" s="149"/>
      <c r="K102" s="156"/>
    </row>
    <row r="103" spans="1:11" ht="12">
      <c r="A103" s="134">
        <v>12</v>
      </c>
      <c r="C103" s="144" t="s">
        <v>36</v>
      </c>
      <c r="E103" s="134">
        <v>12</v>
      </c>
      <c r="G103" s="168"/>
      <c r="H103" s="168"/>
      <c r="I103" s="164"/>
      <c r="J103" s="169"/>
      <c r="K103" s="168"/>
    </row>
    <row r="104" spans="1:11" ht="12">
      <c r="A104" s="143">
        <v>13</v>
      </c>
      <c r="C104" s="144" t="s">
        <v>37</v>
      </c>
      <c r="D104" s="162" t="s">
        <v>38</v>
      </c>
      <c r="E104" s="143">
        <v>13</v>
      </c>
      <c r="G104" s="169"/>
      <c r="H104" s="170">
        <f>+H441</f>
        <v>10770547</v>
      </c>
      <c r="I104" s="164"/>
      <c r="J104" s="169"/>
      <c r="K104" s="170">
        <f>+K441</f>
        <v>10899476</v>
      </c>
    </row>
    <row r="105" spans="1:11" ht="12">
      <c r="A105" s="143">
        <v>14</v>
      </c>
      <c r="C105" s="144" t="s">
        <v>40</v>
      </c>
      <c r="D105" s="162" t="s">
        <v>69</v>
      </c>
      <c r="E105" s="143">
        <v>14</v>
      </c>
      <c r="G105" s="169"/>
      <c r="H105" s="170">
        <v>6549309</v>
      </c>
      <c r="I105" s="164"/>
      <c r="J105" s="169"/>
      <c r="K105" s="170">
        <v>6139271</v>
      </c>
    </row>
    <row r="106" spans="1:11" ht="12">
      <c r="A106" s="143">
        <v>15</v>
      </c>
      <c r="C106" s="144" t="s">
        <v>42</v>
      </c>
      <c r="D106" s="162"/>
      <c r="E106" s="143">
        <v>15</v>
      </c>
      <c r="G106" s="169"/>
      <c r="H106" s="136">
        <v>10770547</v>
      </c>
      <c r="I106" s="164"/>
      <c r="J106" s="169"/>
      <c r="K106" s="170">
        <v>10899476</v>
      </c>
    </row>
    <row r="107" spans="1:11" ht="12">
      <c r="A107" s="143">
        <v>16</v>
      </c>
      <c r="C107" s="144" t="s">
        <v>43</v>
      </c>
      <c r="D107" s="162"/>
      <c r="E107" s="143">
        <v>16</v>
      </c>
      <c r="G107" s="169"/>
      <c r="H107" s="170">
        <f>+H307-H106</f>
        <v>46406616</v>
      </c>
      <c r="I107" s="164"/>
      <c r="J107" s="169"/>
      <c r="K107" s="170">
        <v>50016747</v>
      </c>
    </row>
    <row r="108" spans="1:254" ht="12">
      <c r="A108" s="162">
        <v>17</v>
      </c>
      <c r="B108" s="162"/>
      <c r="C108" s="171" t="s">
        <v>70</v>
      </c>
      <c r="D108" s="162" t="s">
        <v>71</v>
      </c>
      <c r="E108" s="162">
        <v>17</v>
      </c>
      <c r="F108" s="162"/>
      <c r="G108" s="169"/>
      <c r="H108" s="170">
        <f>SUM(H106:H107)</f>
        <v>57177163</v>
      </c>
      <c r="I108" s="171"/>
      <c r="J108" s="169"/>
      <c r="K108" s="170">
        <f>SUM(K106:K107)</f>
        <v>60916223</v>
      </c>
      <c r="L108" s="162"/>
      <c r="M108" s="171"/>
      <c r="N108" s="162"/>
      <c r="O108" s="171"/>
      <c r="P108" s="162"/>
      <c r="Q108" s="171"/>
      <c r="R108" s="162"/>
      <c r="S108" s="171"/>
      <c r="T108" s="162"/>
      <c r="U108" s="171"/>
      <c r="V108" s="162"/>
      <c r="W108" s="171"/>
      <c r="X108" s="162"/>
      <c r="Y108" s="171"/>
      <c r="Z108" s="162"/>
      <c r="AA108" s="171"/>
      <c r="AB108" s="162"/>
      <c r="AC108" s="171"/>
      <c r="AD108" s="162"/>
      <c r="AE108" s="171"/>
      <c r="AF108" s="162"/>
      <c r="AG108" s="171"/>
      <c r="AH108" s="162"/>
      <c r="AI108" s="171"/>
      <c r="AJ108" s="162"/>
      <c r="AK108" s="171"/>
      <c r="AL108" s="162"/>
      <c r="AM108" s="171"/>
      <c r="AN108" s="162"/>
      <c r="AO108" s="171"/>
      <c r="AP108" s="162"/>
      <c r="AQ108" s="171"/>
      <c r="AR108" s="162"/>
      <c r="AS108" s="171"/>
      <c r="AT108" s="162"/>
      <c r="AU108" s="171"/>
      <c r="AV108" s="162"/>
      <c r="AW108" s="171"/>
      <c r="AX108" s="162"/>
      <c r="AY108" s="171"/>
      <c r="AZ108" s="162"/>
      <c r="BA108" s="171"/>
      <c r="BB108" s="162"/>
      <c r="BC108" s="171"/>
      <c r="BD108" s="162"/>
      <c r="BE108" s="171"/>
      <c r="BF108" s="162"/>
      <c r="BG108" s="171"/>
      <c r="BH108" s="162"/>
      <c r="BI108" s="171"/>
      <c r="BJ108" s="162"/>
      <c r="BK108" s="171"/>
      <c r="BL108" s="162"/>
      <c r="BM108" s="171"/>
      <c r="BN108" s="162"/>
      <c r="BO108" s="171"/>
      <c r="BP108" s="162"/>
      <c r="BQ108" s="171"/>
      <c r="BR108" s="162"/>
      <c r="BS108" s="171"/>
      <c r="BT108" s="162"/>
      <c r="BU108" s="171"/>
      <c r="BV108" s="162"/>
      <c r="BW108" s="171"/>
      <c r="BX108" s="162"/>
      <c r="BY108" s="171"/>
      <c r="BZ108" s="162"/>
      <c r="CA108" s="171"/>
      <c r="CB108" s="162"/>
      <c r="CC108" s="171"/>
      <c r="CD108" s="162"/>
      <c r="CE108" s="171"/>
      <c r="CF108" s="162"/>
      <c r="CG108" s="171"/>
      <c r="CH108" s="162"/>
      <c r="CI108" s="171"/>
      <c r="CJ108" s="162"/>
      <c r="CK108" s="171"/>
      <c r="CL108" s="162"/>
      <c r="CM108" s="171"/>
      <c r="CN108" s="162"/>
      <c r="CO108" s="171"/>
      <c r="CP108" s="162"/>
      <c r="CQ108" s="171"/>
      <c r="CR108" s="162"/>
      <c r="CS108" s="171"/>
      <c r="CT108" s="162"/>
      <c r="CU108" s="171"/>
      <c r="CV108" s="162"/>
      <c r="CW108" s="171"/>
      <c r="CX108" s="162"/>
      <c r="CY108" s="171"/>
      <c r="CZ108" s="162"/>
      <c r="DA108" s="171"/>
      <c r="DB108" s="162"/>
      <c r="DC108" s="171"/>
      <c r="DD108" s="162"/>
      <c r="DE108" s="171"/>
      <c r="DF108" s="162"/>
      <c r="DG108" s="171"/>
      <c r="DH108" s="162"/>
      <c r="DI108" s="171"/>
      <c r="DJ108" s="162"/>
      <c r="DK108" s="171"/>
      <c r="DL108" s="162"/>
      <c r="DM108" s="171"/>
      <c r="DN108" s="162"/>
      <c r="DO108" s="171"/>
      <c r="DP108" s="162"/>
      <c r="DQ108" s="171"/>
      <c r="DR108" s="162"/>
      <c r="DS108" s="171"/>
      <c r="DT108" s="162"/>
      <c r="DU108" s="171"/>
      <c r="DV108" s="162"/>
      <c r="DW108" s="171"/>
      <c r="DX108" s="162"/>
      <c r="DY108" s="171"/>
      <c r="DZ108" s="162"/>
      <c r="EA108" s="171"/>
      <c r="EB108" s="162"/>
      <c r="EC108" s="171"/>
      <c r="ED108" s="162"/>
      <c r="EE108" s="171"/>
      <c r="EF108" s="162"/>
      <c r="EG108" s="171"/>
      <c r="EH108" s="162"/>
      <c r="EI108" s="171"/>
      <c r="EJ108" s="162"/>
      <c r="EK108" s="171"/>
      <c r="EL108" s="162"/>
      <c r="EM108" s="171"/>
      <c r="EN108" s="162"/>
      <c r="EO108" s="171"/>
      <c r="EP108" s="162"/>
      <c r="EQ108" s="171"/>
      <c r="ER108" s="162"/>
      <c r="ES108" s="171"/>
      <c r="ET108" s="162"/>
      <c r="EU108" s="171"/>
      <c r="EV108" s="162"/>
      <c r="EW108" s="171"/>
      <c r="EX108" s="162"/>
      <c r="EY108" s="171"/>
      <c r="EZ108" s="162"/>
      <c r="FA108" s="171"/>
      <c r="FB108" s="162"/>
      <c r="FC108" s="171"/>
      <c r="FD108" s="162"/>
      <c r="FE108" s="171"/>
      <c r="FF108" s="162"/>
      <c r="FG108" s="171"/>
      <c r="FH108" s="162"/>
      <c r="FI108" s="171"/>
      <c r="FJ108" s="162"/>
      <c r="FK108" s="171"/>
      <c r="FL108" s="162"/>
      <c r="FM108" s="171"/>
      <c r="FN108" s="162"/>
      <c r="FO108" s="171"/>
      <c r="FP108" s="162"/>
      <c r="FQ108" s="171"/>
      <c r="FR108" s="162"/>
      <c r="FS108" s="171"/>
      <c r="FT108" s="162"/>
      <c r="FU108" s="171"/>
      <c r="FV108" s="162"/>
      <c r="FW108" s="171"/>
      <c r="FX108" s="162"/>
      <c r="FY108" s="171"/>
      <c r="FZ108" s="162"/>
      <c r="GA108" s="171"/>
      <c r="GB108" s="162"/>
      <c r="GC108" s="171"/>
      <c r="GD108" s="162"/>
      <c r="GE108" s="171"/>
      <c r="GF108" s="162"/>
      <c r="GG108" s="171"/>
      <c r="GH108" s="162"/>
      <c r="GI108" s="171"/>
      <c r="GJ108" s="162"/>
      <c r="GK108" s="171"/>
      <c r="GL108" s="162"/>
      <c r="GM108" s="171"/>
      <c r="GN108" s="162"/>
      <c r="GO108" s="171"/>
      <c r="GP108" s="162"/>
      <c r="GQ108" s="171"/>
      <c r="GR108" s="162"/>
      <c r="GS108" s="171"/>
      <c r="GT108" s="162"/>
      <c r="GU108" s="171"/>
      <c r="GV108" s="162"/>
      <c r="GW108" s="171"/>
      <c r="GX108" s="162"/>
      <c r="GY108" s="171"/>
      <c r="GZ108" s="162"/>
      <c r="HA108" s="171"/>
      <c r="HB108" s="162"/>
      <c r="HC108" s="171"/>
      <c r="HD108" s="162"/>
      <c r="HE108" s="171"/>
      <c r="HF108" s="162"/>
      <c r="HG108" s="171"/>
      <c r="HH108" s="162"/>
      <c r="HI108" s="171"/>
      <c r="HJ108" s="162"/>
      <c r="HK108" s="171"/>
      <c r="HL108" s="162"/>
      <c r="HM108" s="171"/>
      <c r="HN108" s="162"/>
      <c r="HO108" s="171"/>
      <c r="HP108" s="162"/>
      <c r="HQ108" s="171"/>
      <c r="HR108" s="162"/>
      <c r="HS108" s="171"/>
      <c r="HT108" s="162"/>
      <c r="HU108" s="171"/>
      <c r="HV108" s="162"/>
      <c r="HW108" s="171"/>
      <c r="HX108" s="162"/>
      <c r="HY108" s="171"/>
      <c r="HZ108" s="162"/>
      <c r="IA108" s="171"/>
      <c r="IB108" s="162"/>
      <c r="IC108" s="171"/>
      <c r="ID108" s="162"/>
      <c r="IE108" s="171"/>
      <c r="IF108" s="162"/>
      <c r="IG108" s="171"/>
      <c r="IH108" s="162"/>
      <c r="II108" s="171"/>
      <c r="IJ108" s="162"/>
      <c r="IK108" s="171"/>
      <c r="IL108" s="162"/>
      <c r="IM108" s="171"/>
      <c r="IN108" s="162"/>
      <c r="IO108" s="171"/>
      <c r="IP108" s="162"/>
      <c r="IQ108" s="171"/>
      <c r="IR108" s="162"/>
      <c r="IS108" s="171"/>
      <c r="IT108" s="162"/>
    </row>
    <row r="109" spans="1:11" ht="12">
      <c r="A109" s="143">
        <v>18</v>
      </c>
      <c r="C109" s="144" t="s">
        <v>45</v>
      </c>
      <c r="D109" s="162" t="s">
        <v>71</v>
      </c>
      <c r="E109" s="143">
        <v>18</v>
      </c>
      <c r="G109" s="169"/>
      <c r="H109" s="170">
        <f>+H306</f>
        <v>9700998</v>
      </c>
      <c r="I109" s="164"/>
      <c r="J109" s="169"/>
      <c r="K109" s="170">
        <v>10430858</v>
      </c>
    </row>
    <row r="110" spans="1:11" ht="12">
      <c r="A110" s="143">
        <v>19</v>
      </c>
      <c r="C110" s="144" t="s">
        <v>46</v>
      </c>
      <c r="D110" s="162" t="s">
        <v>71</v>
      </c>
      <c r="E110" s="143">
        <v>19</v>
      </c>
      <c r="G110" s="169"/>
      <c r="H110" s="170">
        <f>+H312</f>
        <v>12232405</v>
      </c>
      <c r="I110" s="164"/>
      <c r="J110" s="169"/>
      <c r="K110" s="170">
        <f>2849907+9091014+2227301</f>
        <v>14168222</v>
      </c>
    </row>
    <row r="111" spans="1:11" ht="12">
      <c r="A111" s="143">
        <v>20</v>
      </c>
      <c r="C111" s="144" t="s">
        <v>47</v>
      </c>
      <c r="D111" s="162" t="s">
        <v>71</v>
      </c>
      <c r="E111" s="143">
        <v>20</v>
      </c>
      <c r="G111" s="169"/>
      <c r="H111" s="170">
        <f>H108+H109+H110</f>
        <v>79110566</v>
      </c>
      <c r="I111" s="164"/>
      <c r="J111" s="169"/>
      <c r="K111" s="170">
        <f>K108+K109+K110</f>
        <v>85515303</v>
      </c>
    </row>
    <row r="112" spans="1:12" ht="12">
      <c r="A112" s="162">
        <v>21</v>
      </c>
      <c r="C112" s="144" t="s">
        <v>72</v>
      </c>
      <c r="D112" s="162" t="s">
        <v>73</v>
      </c>
      <c r="E112" s="143">
        <v>21</v>
      </c>
      <c r="G112" s="169"/>
      <c r="H112" s="170">
        <f>+H351-H332</f>
        <v>0</v>
      </c>
      <c r="I112" s="164"/>
      <c r="J112" s="169"/>
      <c r="K112" s="170">
        <f>+K351-K332</f>
        <v>0</v>
      </c>
      <c r="L112" s="134" t="s">
        <v>39</v>
      </c>
    </row>
    <row r="113" spans="1:11" ht="12">
      <c r="A113" s="162">
        <v>22</v>
      </c>
      <c r="C113" s="144" t="s">
        <v>49</v>
      </c>
      <c r="D113" s="162"/>
      <c r="E113" s="143">
        <v>22</v>
      </c>
      <c r="G113" s="169"/>
      <c r="H113" s="170">
        <f>H332</f>
        <v>0</v>
      </c>
      <c r="I113" s="164" t="s">
        <v>39</v>
      </c>
      <c r="J113" s="169"/>
      <c r="K113" s="170">
        <f>K332</f>
        <v>0</v>
      </c>
    </row>
    <row r="114" spans="1:17" ht="12">
      <c r="A114" s="143">
        <v>23</v>
      </c>
      <c r="C114" s="172"/>
      <c r="E114" s="143">
        <v>23</v>
      </c>
      <c r="F114" s="154" t="s">
        <v>6</v>
      </c>
      <c r="G114" s="155"/>
      <c r="H114" s="156"/>
      <c r="I114" s="167"/>
      <c r="J114" s="155"/>
      <c r="K114" s="156"/>
      <c r="Q114" s="134" t="s">
        <v>39</v>
      </c>
    </row>
    <row r="115" spans="1:11" ht="14.25">
      <c r="A115" s="143">
        <v>24</v>
      </c>
      <c r="C115" s="172"/>
      <c r="D115" s="144"/>
      <c r="E115" s="143">
        <v>24</v>
      </c>
      <c r="K115" s="307"/>
    </row>
    <row r="116" spans="1:11" ht="12">
      <c r="A116" s="143">
        <v>25</v>
      </c>
      <c r="C116" s="144" t="s">
        <v>50</v>
      </c>
      <c r="D116" s="162" t="s">
        <v>74</v>
      </c>
      <c r="E116" s="143">
        <v>25</v>
      </c>
      <c r="G116" s="169"/>
      <c r="H116" s="170">
        <f>+H397</f>
        <v>9439630</v>
      </c>
      <c r="I116" s="164"/>
      <c r="J116" s="169"/>
      <c r="K116" s="170">
        <f>+K397</f>
        <v>7276555</v>
      </c>
    </row>
    <row r="117" spans="1:11" ht="12">
      <c r="A117" s="134">
        <v>26</v>
      </c>
      <c r="E117" s="134">
        <v>26</v>
      </c>
      <c r="F117" s="154" t="s">
        <v>6</v>
      </c>
      <c r="G117" s="155"/>
      <c r="H117" s="156"/>
      <c r="I117" s="167"/>
      <c r="J117" s="155"/>
      <c r="K117" s="156"/>
    </row>
    <row r="118" spans="1:17" ht="12">
      <c r="A118" s="143">
        <v>27</v>
      </c>
      <c r="C118" s="144" t="s">
        <v>51</v>
      </c>
      <c r="E118" s="143">
        <v>27</v>
      </c>
      <c r="F118" s="152"/>
      <c r="G118" s="169"/>
      <c r="H118" s="170">
        <f>H105+H111+H112+H113+H116</f>
        <v>95099505</v>
      </c>
      <c r="I118" s="168"/>
      <c r="J118" s="180"/>
      <c r="K118" s="170">
        <f>K105+K111+K112+K113+K116</f>
        <v>98931129</v>
      </c>
      <c r="L118" s="256"/>
      <c r="M118" s="256"/>
      <c r="N118" s="256"/>
      <c r="O118" s="256"/>
      <c r="P118" s="256"/>
      <c r="Q118" s="256"/>
    </row>
    <row r="119" spans="1:14" ht="12">
      <c r="A119" s="143"/>
      <c r="C119" s="144"/>
      <c r="E119" s="143"/>
      <c r="F119" s="152"/>
      <c r="G119" s="168"/>
      <c r="H119" s="168"/>
      <c r="I119" s="168"/>
      <c r="K119" s="260"/>
      <c r="M119" s="257"/>
      <c r="N119" s="285"/>
    </row>
    <row r="120" spans="3:11" ht="29.25" customHeight="1">
      <c r="C120" s="326" t="s">
        <v>52</v>
      </c>
      <c r="D120" s="326"/>
      <c r="E120" s="326"/>
      <c r="F120" s="326"/>
      <c r="G120" s="326"/>
      <c r="H120" s="326"/>
      <c r="I120" s="326"/>
      <c r="J120" s="326"/>
      <c r="K120" s="182"/>
    </row>
    <row r="121" spans="4:13" ht="12">
      <c r="D121" s="162"/>
      <c r="F121" s="154"/>
      <c r="G121" s="155"/>
      <c r="I121" s="167"/>
      <c r="J121" s="155"/>
      <c r="K121" s="156"/>
      <c r="M121" s="134" t="s">
        <v>39</v>
      </c>
    </row>
    <row r="122" spans="3:11" ht="12">
      <c r="C122" s="134" t="s">
        <v>53</v>
      </c>
      <c r="G122" s="134"/>
      <c r="H122" s="134"/>
      <c r="J122" s="134"/>
      <c r="K122" s="134"/>
    </row>
    <row r="123" spans="4:11" ht="12">
      <c r="D123" s="162"/>
      <c r="F123" s="154"/>
      <c r="G123" s="155"/>
      <c r="I123" s="167"/>
      <c r="J123" s="155"/>
      <c r="K123" s="156"/>
    </row>
    <row r="124" ht="12">
      <c r="E124" s="183"/>
    </row>
    <row r="125" ht="12">
      <c r="A125" s="175" t="s">
        <v>54</v>
      </c>
    </row>
    <row r="126" spans="1:11" ht="12">
      <c r="A126" s="151" t="str">
        <f>$A$82</f>
        <v>Institution No.: GFC  </v>
      </c>
      <c r="B126" s="175"/>
      <c r="C126" s="175"/>
      <c r="D126" s="175"/>
      <c r="E126" s="185"/>
      <c r="F126" s="175"/>
      <c r="G126" s="186"/>
      <c r="H126" s="187"/>
      <c r="I126" s="175"/>
      <c r="J126" s="186"/>
      <c r="K126" s="150" t="s">
        <v>55</v>
      </c>
    </row>
    <row r="127" spans="1:11" ht="12">
      <c r="A127" s="328" t="s">
        <v>56</v>
      </c>
      <c r="B127" s="328"/>
      <c r="C127" s="328"/>
      <c r="D127" s="328"/>
      <c r="E127" s="328"/>
      <c r="F127" s="328"/>
      <c r="G127" s="328"/>
      <c r="H127" s="328"/>
      <c r="I127" s="328"/>
      <c r="J127" s="328"/>
      <c r="K127" s="328"/>
    </row>
    <row r="128" spans="1:11" ht="12">
      <c r="A128" s="151" t="str">
        <f>$A$41</f>
        <v>NAME: University of Colorado Colorado Springs</v>
      </c>
      <c r="H128" s="188"/>
      <c r="J128" s="149"/>
      <c r="K128" s="153" t="str">
        <f>$K$3</f>
        <v>Date: October 1, 2012</v>
      </c>
    </row>
    <row r="129" spans="1:11" ht="12">
      <c r="A129" s="154" t="s">
        <v>6</v>
      </c>
      <c r="B129" s="154" t="s">
        <v>6</v>
      </c>
      <c r="C129" s="154" t="s">
        <v>6</v>
      </c>
      <c r="D129" s="154" t="s">
        <v>6</v>
      </c>
      <c r="E129" s="154" t="s">
        <v>6</v>
      </c>
      <c r="F129" s="154" t="s">
        <v>6</v>
      </c>
      <c r="G129" s="155" t="s">
        <v>6</v>
      </c>
      <c r="H129" s="156" t="s">
        <v>6</v>
      </c>
      <c r="I129" s="154" t="s">
        <v>6</v>
      </c>
      <c r="J129" s="155" t="s">
        <v>6</v>
      </c>
      <c r="K129" s="156" t="s">
        <v>6</v>
      </c>
    </row>
    <row r="130" spans="1:11" ht="12">
      <c r="A130" s="282" t="s">
        <v>7</v>
      </c>
      <c r="E130" s="282" t="s">
        <v>7</v>
      </c>
      <c r="F130" s="158"/>
      <c r="G130" s="159"/>
      <c r="H130" s="255" t="s">
        <v>9</v>
      </c>
      <c r="I130" s="158"/>
      <c r="J130" s="159"/>
      <c r="K130" s="255" t="s">
        <v>250</v>
      </c>
    </row>
    <row r="131" spans="1:11" ht="12">
      <c r="A131" s="282" t="s">
        <v>10</v>
      </c>
      <c r="C131" s="161" t="s">
        <v>57</v>
      </c>
      <c r="E131" s="282" t="s">
        <v>10</v>
      </c>
      <c r="F131" s="158"/>
      <c r="G131" s="159"/>
      <c r="H131" s="255" t="s">
        <v>13</v>
      </c>
      <c r="I131" s="158"/>
      <c r="J131" s="159"/>
      <c r="K131" s="255" t="s">
        <v>14</v>
      </c>
    </row>
    <row r="132" spans="1:11" ht="12">
      <c r="A132" s="154" t="s">
        <v>6</v>
      </c>
      <c r="B132" s="154" t="s">
        <v>6</v>
      </c>
      <c r="C132" s="154" t="s">
        <v>6</v>
      </c>
      <c r="D132" s="154" t="s">
        <v>6</v>
      </c>
      <c r="E132" s="154" t="s">
        <v>6</v>
      </c>
      <c r="F132" s="154" t="s">
        <v>6</v>
      </c>
      <c r="G132" s="155" t="s">
        <v>6</v>
      </c>
      <c r="H132" s="156" t="s">
        <v>6</v>
      </c>
      <c r="I132" s="154" t="s">
        <v>6</v>
      </c>
      <c r="J132" s="155" t="s">
        <v>6</v>
      </c>
      <c r="K132" s="156" t="s">
        <v>6</v>
      </c>
    </row>
    <row r="133" spans="1:5" ht="12">
      <c r="A133" s="134">
        <v>1</v>
      </c>
      <c r="C133" s="134" t="s">
        <v>58</v>
      </c>
      <c r="E133" s="134">
        <v>1</v>
      </c>
    </row>
    <row r="134" spans="1:11" ht="33.75" customHeight="1">
      <c r="A134" s="190">
        <v>2</v>
      </c>
      <c r="C134" s="329" t="s">
        <v>75</v>
      </c>
      <c r="D134" s="329"/>
      <c r="E134" s="190">
        <v>2</v>
      </c>
      <c r="G134" s="91"/>
      <c r="H134" s="92">
        <v>0</v>
      </c>
      <c r="I134" s="92"/>
      <c r="J134" s="92"/>
      <c r="K134" s="92">
        <v>0</v>
      </c>
    </row>
    <row r="135" spans="1:11" ht="15.75" customHeight="1">
      <c r="A135" s="134">
        <v>3</v>
      </c>
      <c r="C135" s="134" t="s">
        <v>59</v>
      </c>
      <c r="E135" s="134">
        <v>3</v>
      </c>
      <c r="G135" s="91"/>
      <c r="H135" s="91">
        <v>0</v>
      </c>
      <c r="I135" s="91"/>
      <c r="J135" s="91"/>
      <c r="K135" s="91">
        <v>0</v>
      </c>
    </row>
    <row r="136" spans="1:11" ht="12">
      <c r="A136" s="134">
        <v>4</v>
      </c>
      <c r="C136" s="134" t="s">
        <v>60</v>
      </c>
      <c r="E136" s="134">
        <v>4</v>
      </c>
      <c r="G136" s="91"/>
      <c r="H136" s="91"/>
      <c r="I136" s="91"/>
      <c r="J136" s="91"/>
      <c r="K136" s="91">
        <v>0</v>
      </c>
    </row>
    <row r="137" spans="1:11" ht="12">
      <c r="A137" s="134">
        <v>5</v>
      </c>
      <c r="C137" s="134" t="s">
        <v>61</v>
      </c>
      <c r="E137" s="134">
        <v>5</v>
      </c>
      <c r="G137" s="91"/>
      <c r="H137" s="91">
        <v>0</v>
      </c>
      <c r="I137" s="91"/>
      <c r="J137" s="91"/>
      <c r="K137" s="91">
        <v>0</v>
      </c>
    </row>
    <row r="138" spans="1:11" ht="47.25" customHeight="1">
      <c r="A138" s="190">
        <v>6</v>
      </c>
      <c r="C138" s="329" t="s">
        <v>62</v>
      </c>
      <c r="D138" s="329"/>
      <c r="E138" s="190">
        <v>6</v>
      </c>
      <c r="G138" s="91"/>
      <c r="H138" s="92">
        <v>0</v>
      </c>
      <c r="I138" s="92"/>
      <c r="J138" s="92"/>
      <c r="K138" s="92">
        <v>0</v>
      </c>
    </row>
    <row r="139" spans="1:11" ht="12">
      <c r="A139" s="134">
        <v>7</v>
      </c>
      <c r="E139" s="134">
        <v>7</v>
      </c>
      <c r="G139" s="91"/>
      <c r="H139" s="91"/>
      <c r="I139" s="91"/>
      <c r="J139" s="91"/>
      <c r="K139" s="91"/>
    </row>
    <row r="140" spans="1:11" ht="12">
      <c r="A140" s="134">
        <v>8</v>
      </c>
      <c r="E140" s="134">
        <v>8</v>
      </c>
      <c r="G140" s="91"/>
      <c r="H140" s="91"/>
      <c r="I140" s="91"/>
      <c r="J140" s="91"/>
      <c r="K140" s="91"/>
    </row>
    <row r="141" spans="1:11" ht="12">
      <c r="A141" s="134">
        <v>9</v>
      </c>
      <c r="E141" s="134">
        <v>9</v>
      </c>
      <c r="G141" s="91"/>
      <c r="H141" s="91"/>
      <c r="I141" s="91"/>
      <c r="J141" s="91"/>
      <c r="K141" s="91"/>
    </row>
    <row r="142" spans="1:11" ht="12">
      <c r="A142" s="134">
        <v>10</v>
      </c>
      <c r="E142" s="134">
        <v>10</v>
      </c>
      <c r="G142" s="91"/>
      <c r="H142" s="91"/>
      <c r="I142" s="91"/>
      <c r="J142" s="91"/>
      <c r="K142" s="91"/>
    </row>
    <row r="143" spans="1:11" ht="12">
      <c r="A143" s="134">
        <v>11</v>
      </c>
      <c r="E143" s="134">
        <v>11</v>
      </c>
      <c r="G143" s="91"/>
      <c r="H143" s="91"/>
      <c r="I143" s="91"/>
      <c r="J143" s="91"/>
      <c r="K143" s="91"/>
    </row>
    <row r="144" spans="1:11" ht="12">
      <c r="A144" s="134">
        <v>12</v>
      </c>
      <c r="C144" s="134" t="s">
        <v>63</v>
      </c>
      <c r="E144" s="134">
        <v>12</v>
      </c>
      <c r="G144" s="91"/>
      <c r="H144" s="91">
        <f>SUM(H134:H143)</f>
        <v>0</v>
      </c>
      <c r="I144" s="91"/>
      <c r="J144" s="91"/>
      <c r="K144" s="91">
        <f>SUM(K134:K143)</f>
        <v>0</v>
      </c>
    </row>
    <row r="145" ht="12">
      <c r="E145" s="183"/>
    </row>
    <row r="146" ht="12">
      <c r="E146" s="183"/>
    </row>
    <row r="147" ht="12">
      <c r="E147" s="183"/>
    </row>
    <row r="148" ht="12">
      <c r="E148" s="183"/>
    </row>
    <row r="149" ht="12">
      <c r="E149" s="183"/>
    </row>
    <row r="150" ht="12">
      <c r="E150" s="183"/>
    </row>
    <row r="151" ht="12">
      <c r="E151" s="183"/>
    </row>
    <row r="153" spans="4:8" ht="12">
      <c r="D153" s="191"/>
      <c r="F153" s="191"/>
      <c r="G153" s="192"/>
      <c r="H153" s="193"/>
    </row>
    <row r="154" ht="12">
      <c r="E154" s="183"/>
    </row>
    <row r="155" ht="12">
      <c r="E155" s="183"/>
    </row>
    <row r="156" ht="12">
      <c r="E156" s="183"/>
    </row>
    <row r="157" spans="3:5" ht="12">
      <c r="C157" s="134" t="s">
        <v>64</v>
      </c>
      <c r="E157" s="183"/>
    </row>
    <row r="158" ht="12">
      <c r="E158" s="183"/>
    </row>
    <row r="159" spans="2:6" ht="12.75">
      <c r="B159" s="194"/>
      <c r="C159" s="195"/>
      <c r="D159" s="196"/>
      <c r="E159" s="196"/>
      <c r="F159" s="196"/>
    </row>
    <row r="160" spans="2:6" ht="12.75">
      <c r="B160" s="194"/>
      <c r="C160" s="195"/>
      <c r="D160" s="196"/>
      <c r="E160" s="196"/>
      <c r="F160" s="196"/>
    </row>
    <row r="161" ht="12">
      <c r="E161" s="183"/>
    </row>
    <row r="162" ht="12">
      <c r="E162" s="183"/>
    </row>
    <row r="163" ht="12">
      <c r="E163" s="183"/>
    </row>
    <row r="164" ht="12">
      <c r="E164" s="183"/>
    </row>
    <row r="165" ht="12">
      <c r="E165" s="183"/>
    </row>
    <row r="166" ht="12">
      <c r="E166" s="183"/>
    </row>
    <row r="167" ht="12">
      <c r="E167" s="183"/>
    </row>
    <row r="168" ht="12">
      <c r="E168" s="183"/>
    </row>
    <row r="169" ht="12">
      <c r="E169" s="183"/>
    </row>
    <row r="170" ht="12">
      <c r="E170" s="183"/>
    </row>
    <row r="171" ht="12">
      <c r="E171" s="183"/>
    </row>
    <row r="172" ht="12">
      <c r="E172" s="183"/>
    </row>
    <row r="173" spans="1:13" ht="12">
      <c r="A173" s="151" t="str">
        <f>$A$82</f>
        <v>Institution No.: GFC  </v>
      </c>
      <c r="E173" s="183"/>
      <c r="G173" s="149"/>
      <c r="H173" s="188"/>
      <c r="J173" s="149"/>
      <c r="K173" s="150" t="s">
        <v>76</v>
      </c>
      <c r="L173" s="152"/>
      <c r="M173" s="218"/>
    </row>
    <row r="174" spans="1:13" s="175" customFormat="1" ht="12">
      <c r="A174" s="328" t="s">
        <v>77</v>
      </c>
      <c r="B174" s="328"/>
      <c r="C174" s="328"/>
      <c r="D174" s="328"/>
      <c r="E174" s="328"/>
      <c r="F174" s="328"/>
      <c r="G174" s="328"/>
      <c r="H174" s="328"/>
      <c r="I174" s="328"/>
      <c r="J174" s="328"/>
      <c r="K174" s="328"/>
      <c r="L174" s="221"/>
      <c r="M174" s="258"/>
    </row>
    <row r="175" spans="1:13" ht="12">
      <c r="A175" s="151" t="str">
        <f>$A$41</f>
        <v>NAME: University of Colorado Colorado Springs</v>
      </c>
      <c r="H175" s="188"/>
      <c r="J175" s="149"/>
      <c r="K175" s="153" t="str">
        <f>$K$3</f>
        <v>Date: October 1, 2012</v>
      </c>
      <c r="L175" s="152"/>
      <c r="M175" s="218"/>
    </row>
    <row r="176" spans="1:11" ht="12">
      <c r="A176" s="154" t="s">
        <v>6</v>
      </c>
      <c r="B176" s="154" t="s">
        <v>6</v>
      </c>
      <c r="C176" s="154" t="s">
        <v>6</v>
      </c>
      <c r="D176" s="154" t="s">
        <v>6</v>
      </c>
      <c r="E176" s="154" t="s">
        <v>6</v>
      </c>
      <c r="F176" s="154" t="s">
        <v>6</v>
      </c>
      <c r="G176" s="155" t="s">
        <v>6</v>
      </c>
      <c r="H176" s="156" t="s">
        <v>6</v>
      </c>
      <c r="I176" s="154" t="s">
        <v>6</v>
      </c>
      <c r="J176" s="155" t="s">
        <v>6</v>
      </c>
      <c r="K176" s="156" t="s">
        <v>6</v>
      </c>
    </row>
    <row r="177" spans="1:11" ht="12">
      <c r="A177" s="282" t="s">
        <v>7</v>
      </c>
      <c r="E177" s="282" t="s">
        <v>7</v>
      </c>
      <c r="G177" s="159"/>
      <c r="H177" s="255" t="s">
        <v>9</v>
      </c>
      <c r="I177" s="158"/>
      <c r="J177" s="134"/>
      <c r="K177" s="134"/>
    </row>
    <row r="178" spans="1:11" ht="12">
      <c r="A178" s="282" t="s">
        <v>10</v>
      </c>
      <c r="E178" s="282" t="s">
        <v>10</v>
      </c>
      <c r="G178" s="159"/>
      <c r="H178" s="255" t="s">
        <v>13</v>
      </c>
      <c r="I178" s="158"/>
      <c r="J178" s="134"/>
      <c r="K178" s="134"/>
    </row>
    <row r="179" spans="1:11" ht="12">
      <c r="A179" s="154" t="s">
        <v>6</v>
      </c>
      <c r="B179" s="154" t="s">
        <v>6</v>
      </c>
      <c r="C179" s="154" t="s">
        <v>6</v>
      </c>
      <c r="D179" s="154" t="s">
        <v>6</v>
      </c>
      <c r="E179" s="154" t="s">
        <v>6</v>
      </c>
      <c r="F179" s="154" t="s">
        <v>6</v>
      </c>
      <c r="G179" s="155" t="s">
        <v>6</v>
      </c>
      <c r="H179" s="156" t="s">
        <v>6</v>
      </c>
      <c r="I179" s="154" t="s">
        <v>6</v>
      </c>
      <c r="J179" s="134"/>
      <c r="K179" s="134"/>
    </row>
    <row r="180" spans="1:11" ht="12">
      <c r="A180" s="143">
        <v>1</v>
      </c>
      <c r="C180" s="144" t="s">
        <v>78</v>
      </c>
      <c r="E180" s="143">
        <v>1</v>
      </c>
      <c r="G180" s="149"/>
      <c r="H180" s="164"/>
      <c r="J180" s="134"/>
      <c r="K180" s="134"/>
    </row>
    <row r="181" spans="1:11" ht="12">
      <c r="A181" s="162" t="s">
        <v>79</v>
      </c>
      <c r="C181" s="144" t="s">
        <v>80</v>
      </c>
      <c r="E181" s="162" t="s">
        <v>79</v>
      </c>
      <c r="F181" s="198"/>
      <c r="G181" s="93"/>
      <c r="H181" s="94">
        <v>6261</v>
      </c>
      <c r="I181" s="93"/>
      <c r="J181" s="134"/>
      <c r="K181" s="134"/>
    </row>
    <row r="182" spans="1:11" ht="12">
      <c r="A182" s="162" t="s">
        <v>81</v>
      </c>
      <c r="C182" s="144" t="s">
        <v>82</v>
      </c>
      <c r="E182" s="162" t="s">
        <v>81</v>
      </c>
      <c r="F182" s="198"/>
      <c r="G182" s="93"/>
      <c r="H182" s="259"/>
      <c r="I182" s="93"/>
      <c r="J182" s="134"/>
      <c r="K182" s="134"/>
    </row>
    <row r="183" spans="1:11" ht="12">
      <c r="A183" s="162" t="s">
        <v>83</v>
      </c>
      <c r="C183" s="144" t="s">
        <v>84</v>
      </c>
      <c r="E183" s="162" t="s">
        <v>83</v>
      </c>
      <c r="F183" s="198"/>
      <c r="G183" s="93"/>
      <c r="H183" s="94">
        <f>SUM(H181:H182)</f>
        <v>6261</v>
      </c>
      <c r="I183" s="93"/>
      <c r="J183" s="134"/>
      <c r="K183" s="134"/>
    </row>
    <row r="184" spans="1:11" ht="12">
      <c r="A184" s="143">
        <v>3</v>
      </c>
      <c r="C184" s="144" t="s">
        <v>85</v>
      </c>
      <c r="E184" s="143">
        <v>3</v>
      </c>
      <c r="F184" s="198"/>
      <c r="G184" s="93"/>
      <c r="H184" s="94">
        <v>720</v>
      </c>
      <c r="I184" s="93"/>
      <c r="J184" s="134"/>
      <c r="K184" s="134"/>
    </row>
    <row r="185" spans="1:11" ht="12">
      <c r="A185" s="143">
        <v>4</v>
      </c>
      <c r="C185" s="144" t="s">
        <v>86</v>
      </c>
      <c r="E185" s="143">
        <v>4</v>
      </c>
      <c r="F185" s="198"/>
      <c r="G185" s="93"/>
      <c r="H185" s="94">
        <f>SUM(H183:H184)</f>
        <v>6981</v>
      </c>
      <c r="I185" s="93"/>
      <c r="J185" s="134"/>
      <c r="K185" s="134"/>
    </row>
    <row r="186" spans="1:11" ht="12">
      <c r="A186" s="143">
        <v>5</v>
      </c>
      <c r="E186" s="143">
        <v>5</v>
      </c>
      <c r="F186" s="198"/>
      <c r="G186" s="93"/>
      <c r="H186" s="94"/>
      <c r="I186" s="93"/>
      <c r="J186" s="134"/>
      <c r="K186" s="134"/>
    </row>
    <row r="187" spans="1:11" ht="12">
      <c r="A187" s="143">
        <v>6</v>
      </c>
      <c r="C187" s="144" t="s">
        <v>87</v>
      </c>
      <c r="E187" s="143">
        <v>6</v>
      </c>
      <c r="F187" s="198"/>
      <c r="G187" s="93"/>
      <c r="H187" s="94">
        <v>630</v>
      </c>
      <c r="I187" s="93"/>
      <c r="J187" s="134"/>
      <c r="K187" s="134"/>
    </row>
    <row r="188" spans="1:11" ht="12">
      <c r="A188" s="143">
        <v>7</v>
      </c>
      <c r="C188" s="144" t="s">
        <v>88</v>
      </c>
      <c r="E188" s="143">
        <v>7</v>
      </c>
      <c r="F188" s="198"/>
      <c r="G188" s="93"/>
      <c r="H188" s="94">
        <v>77</v>
      </c>
      <c r="I188" s="93"/>
      <c r="J188" s="134"/>
      <c r="K188" s="134"/>
    </row>
    <row r="189" spans="1:11" ht="12">
      <c r="A189" s="143">
        <v>8</v>
      </c>
      <c r="C189" s="144" t="s">
        <v>89</v>
      </c>
      <c r="E189" s="143">
        <v>8</v>
      </c>
      <c r="F189" s="198"/>
      <c r="G189" s="93"/>
      <c r="H189" s="94">
        <f>SUM(H187:H188)</f>
        <v>707</v>
      </c>
      <c r="I189" s="93"/>
      <c r="J189" s="134"/>
      <c r="K189" s="134"/>
    </row>
    <row r="190" spans="1:11" ht="12">
      <c r="A190" s="143">
        <v>9</v>
      </c>
      <c r="E190" s="143">
        <v>9</v>
      </c>
      <c r="F190" s="198"/>
      <c r="G190" s="93"/>
      <c r="H190" s="94"/>
      <c r="I190" s="93"/>
      <c r="J190" s="134"/>
      <c r="K190" s="134"/>
    </row>
    <row r="191" spans="1:11" ht="12">
      <c r="A191" s="143">
        <v>10</v>
      </c>
      <c r="C191" s="144" t="s">
        <v>90</v>
      </c>
      <c r="E191" s="143">
        <v>10</v>
      </c>
      <c r="F191" s="198"/>
      <c r="G191" s="93"/>
      <c r="H191" s="94">
        <f>H183+H187</f>
        <v>6891</v>
      </c>
      <c r="I191" s="93"/>
      <c r="J191" s="134"/>
      <c r="K191" s="134"/>
    </row>
    <row r="192" spans="1:11" ht="12">
      <c r="A192" s="143">
        <v>11</v>
      </c>
      <c r="C192" s="144" t="s">
        <v>91</v>
      </c>
      <c r="E192" s="143">
        <v>11</v>
      </c>
      <c r="F192" s="198"/>
      <c r="G192" s="93"/>
      <c r="H192" s="94">
        <f>H184+H188</f>
        <v>797</v>
      </c>
      <c r="I192" s="93"/>
      <c r="J192" s="134"/>
      <c r="K192" s="134"/>
    </row>
    <row r="193" spans="1:11" ht="12">
      <c r="A193" s="143">
        <v>12</v>
      </c>
      <c r="C193" s="144" t="s">
        <v>92</v>
      </c>
      <c r="E193" s="143">
        <v>12</v>
      </c>
      <c r="F193" s="198"/>
      <c r="G193" s="93"/>
      <c r="H193" s="94">
        <f>H191+H192</f>
        <v>7688</v>
      </c>
      <c r="I193" s="93"/>
      <c r="J193" s="134"/>
      <c r="K193" s="134"/>
    </row>
    <row r="194" spans="1:11" ht="12">
      <c r="A194" s="143">
        <v>13</v>
      </c>
      <c r="E194" s="143">
        <v>13</v>
      </c>
      <c r="G194" s="93"/>
      <c r="H194" s="96"/>
      <c r="I194" s="97"/>
      <c r="J194" s="134"/>
      <c r="K194" s="134"/>
    </row>
    <row r="195" spans="1:11" ht="12">
      <c r="A195" s="143">
        <v>15</v>
      </c>
      <c r="C195" s="144" t="s">
        <v>93</v>
      </c>
      <c r="E195" s="143">
        <v>15</v>
      </c>
      <c r="G195" s="93"/>
      <c r="H195" s="98"/>
      <c r="I195" s="97"/>
      <c r="J195" s="134"/>
      <c r="K195" s="134"/>
    </row>
    <row r="196" spans="1:11" ht="12">
      <c r="A196" s="143">
        <v>16</v>
      </c>
      <c r="C196" s="144" t="s">
        <v>94</v>
      </c>
      <c r="E196" s="143">
        <v>16</v>
      </c>
      <c r="G196" s="93"/>
      <c r="H196" s="96">
        <f>(H100-H390+H364)/H193</f>
        <v>11864.978752601457</v>
      </c>
      <c r="I196" s="99"/>
      <c r="J196" s="134"/>
      <c r="K196" s="134"/>
    </row>
    <row r="197" spans="1:11" ht="12">
      <c r="A197" s="143">
        <v>17</v>
      </c>
      <c r="C197" s="144" t="s">
        <v>95</v>
      </c>
      <c r="E197" s="143">
        <v>17</v>
      </c>
      <c r="G197" s="93"/>
      <c r="H197" s="96">
        <v>1860</v>
      </c>
      <c r="I197" s="97"/>
      <c r="J197" s="134"/>
      <c r="K197" s="134"/>
    </row>
    <row r="198" spans="1:11" ht="12">
      <c r="A198" s="143">
        <v>18</v>
      </c>
      <c r="E198" s="143">
        <v>18</v>
      </c>
      <c r="G198" s="93"/>
      <c r="H198" s="97"/>
      <c r="I198" s="97"/>
      <c r="J198" s="134"/>
      <c r="K198" s="134"/>
    </row>
    <row r="199" spans="1:11" ht="12">
      <c r="A199" s="134">
        <v>19</v>
      </c>
      <c r="C199" s="144" t="s">
        <v>96</v>
      </c>
      <c r="E199" s="134">
        <v>19</v>
      </c>
      <c r="G199" s="93"/>
      <c r="H199" s="97"/>
      <c r="I199" s="97"/>
      <c r="J199" s="134"/>
      <c r="K199" s="134"/>
    </row>
    <row r="200" spans="1:11" ht="12">
      <c r="A200" s="143">
        <v>20</v>
      </c>
      <c r="C200" s="144" t="s">
        <v>97</v>
      </c>
      <c r="E200" s="143">
        <v>20</v>
      </c>
      <c r="F200" s="145"/>
      <c r="G200" s="100"/>
      <c r="H200" s="101">
        <f>G458+G497</f>
        <v>411.22</v>
      </c>
      <c r="I200" s="100"/>
      <c r="J200" s="134"/>
      <c r="K200" s="134"/>
    </row>
    <row r="201" spans="1:11" ht="12">
      <c r="A201" s="143">
        <v>21</v>
      </c>
      <c r="C201" s="144" t="s">
        <v>98</v>
      </c>
      <c r="E201" s="143">
        <v>21</v>
      </c>
      <c r="F201" s="145"/>
      <c r="G201" s="100"/>
      <c r="H201" s="101">
        <f>G454+G493</f>
        <v>348.31</v>
      </c>
      <c r="I201" s="100"/>
      <c r="J201" s="134"/>
      <c r="K201" s="134"/>
    </row>
    <row r="202" spans="1:11" ht="12">
      <c r="A202" s="143">
        <v>22</v>
      </c>
      <c r="C202" s="144" t="s">
        <v>99</v>
      </c>
      <c r="E202" s="143">
        <v>22</v>
      </c>
      <c r="F202" s="145"/>
      <c r="G202" s="100"/>
      <c r="H202" s="101">
        <f>G456+G495</f>
        <v>62.91</v>
      </c>
      <c r="I202" s="100"/>
      <c r="J202" s="134"/>
      <c r="K202" s="134"/>
    </row>
    <row r="203" spans="1:11" ht="12">
      <c r="A203" s="143">
        <v>23</v>
      </c>
      <c r="E203" s="143">
        <v>23</v>
      </c>
      <c r="F203" s="145"/>
      <c r="G203" s="100"/>
      <c r="H203" s="101"/>
      <c r="I203" s="100"/>
      <c r="J203" s="134"/>
      <c r="K203" s="134"/>
    </row>
    <row r="204" spans="1:11" ht="12">
      <c r="A204" s="143">
        <v>24</v>
      </c>
      <c r="C204" s="144" t="s">
        <v>100</v>
      </c>
      <c r="E204" s="143">
        <v>24</v>
      </c>
      <c r="F204" s="145"/>
      <c r="G204" s="100"/>
      <c r="H204" s="100"/>
      <c r="I204" s="100"/>
      <c r="K204" s="134"/>
    </row>
    <row r="205" spans="1:11" ht="12">
      <c r="A205" s="143">
        <v>25</v>
      </c>
      <c r="C205" s="144" t="s">
        <v>101</v>
      </c>
      <c r="E205" s="143">
        <v>25</v>
      </c>
      <c r="G205" s="93"/>
      <c r="H205" s="96">
        <f>IF(G458=0,0,H458/G458)+IF(G497=0,0,H497/G497)</f>
        <v>87408.85414133553</v>
      </c>
      <c r="I205" s="97"/>
      <c r="K205" s="134"/>
    </row>
    <row r="206" spans="1:11" ht="12">
      <c r="A206" s="143">
        <v>26</v>
      </c>
      <c r="C206" s="144" t="s">
        <v>102</v>
      </c>
      <c r="E206" s="143">
        <v>26</v>
      </c>
      <c r="G206" s="93"/>
      <c r="H206" s="96">
        <f>IF(H201=0,0,(H454+H455+H493+H494)/H201)</f>
        <v>95066.08193850306</v>
      </c>
      <c r="I206" s="97"/>
      <c r="J206" s="134"/>
      <c r="K206" s="134"/>
    </row>
    <row r="207" spans="1:11" ht="12">
      <c r="A207" s="143">
        <v>27</v>
      </c>
      <c r="C207" s="144" t="s">
        <v>103</v>
      </c>
      <c r="E207" s="143">
        <v>27</v>
      </c>
      <c r="G207" s="93"/>
      <c r="H207" s="96">
        <f>IF(H202=0,0,(H456+H457+H495+H496)/H202)</f>
        <v>47493.466857415355</v>
      </c>
      <c r="I207" s="97"/>
      <c r="J207" s="134"/>
      <c r="K207" s="134"/>
    </row>
    <row r="208" spans="1:11" ht="12">
      <c r="A208" s="143">
        <v>28</v>
      </c>
      <c r="E208" s="143">
        <v>28</v>
      </c>
      <c r="G208" s="93"/>
      <c r="H208" s="97"/>
      <c r="I208" s="97"/>
      <c r="J208" s="134"/>
      <c r="K208" s="134"/>
    </row>
    <row r="209" spans="1:11" ht="12">
      <c r="A209" s="143">
        <v>29</v>
      </c>
      <c r="C209" s="144" t="s">
        <v>104</v>
      </c>
      <c r="E209" s="143">
        <v>29</v>
      </c>
      <c r="F209" s="207"/>
      <c r="G209" s="93"/>
      <c r="H209" s="94">
        <f>G100</f>
        <v>738.2500000000002</v>
      </c>
      <c r="I209" s="93"/>
      <c r="J209" s="134"/>
      <c r="K209" s="134"/>
    </row>
    <row r="210" spans="1:11" ht="12">
      <c r="A210" s="144"/>
      <c r="H210" s="188"/>
      <c r="J210" s="134"/>
      <c r="K210" s="134"/>
    </row>
    <row r="211" spans="1:11" ht="12">
      <c r="A211" s="144"/>
      <c r="H211" s="188"/>
      <c r="K211" s="188"/>
    </row>
    <row r="212" spans="1:11" ht="30" customHeight="1">
      <c r="A212" s="144"/>
      <c r="C212" s="331" t="s">
        <v>105</v>
      </c>
      <c r="D212" s="331"/>
      <c r="E212" s="331"/>
      <c r="F212" s="331"/>
      <c r="G212" s="331"/>
      <c r="H212" s="331"/>
      <c r="I212" s="331"/>
      <c r="K212" s="188"/>
    </row>
    <row r="213" spans="1:11" ht="12">
      <c r="A213" s="144"/>
      <c r="H213" s="188"/>
      <c r="K213" s="188"/>
    </row>
    <row r="214" spans="1:11" ht="12">
      <c r="A214" s="144"/>
      <c r="H214" s="188"/>
      <c r="K214" s="188"/>
    </row>
    <row r="215" spans="1:11" ht="12">
      <c r="A215" s="144"/>
      <c r="H215" s="188"/>
      <c r="K215" s="188"/>
    </row>
    <row r="216" spans="1:11" ht="12">
      <c r="A216" s="144"/>
      <c r="C216" s="175"/>
      <c r="D216" s="175"/>
      <c r="E216" s="175"/>
      <c r="F216" s="175"/>
      <c r="G216" s="208"/>
      <c r="H216" s="187"/>
      <c r="K216" s="188"/>
    </row>
    <row r="217" spans="1:11" ht="12">
      <c r="A217" s="144"/>
      <c r="H217" s="188"/>
      <c r="K217" s="188"/>
    </row>
    <row r="218" spans="1:11" ht="12">
      <c r="A218" s="144"/>
      <c r="H218" s="188"/>
      <c r="K218" s="188"/>
    </row>
    <row r="219" spans="1:11" ht="12">
      <c r="A219" s="144"/>
      <c r="H219" s="188"/>
      <c r="K219" s="188"/>
    </row>
    <row r="220" spans="1:11" ht="12">
      <c r="A220" s="144"/>
      <c r="H220" s="188"/>
      <c r="K220" s="188"/>
    </row>
    <row r="221" spans="1:11" ht="12">
      <c r="A221" s="144"/>
      <c r="H221" s="188"/>
      <c r="K221" s="188"/>
    </row>
    <row r="222" spans="1:11" ht="12">
      <c r="A222" s="144"/>
      <c r="H222" s="188"/>
      <c r="K222" s="188"/>
    </row>
    <row r="223" spans="5:13" ht="12">
      <c r="E223" s="183"/>
      <c r="G223" s="149"/>
      <c r="H223" s="188"/>
      <c r="I223" s="152"/>
      <c r="K223" s="188"/>
      <c r="M223" s="218"/>
    </row>
    <row r="224" spans="1:11" ht="12">
      <c r="A224" s="144"/>
      <c r="H224" s="188"/>
      <c r="K224" s="188"/>
    </row>
    <row r="225" spans="1:11" ht="12">
      <c r="A225" s="151" t="str">
        <f>$A$82</f>
        <v>Institution No.: GFC  </v>
      </c>
      <c r="C225" s="209"/>
      <c r="G225" s="134"/>
      <c r="H225" s="134"/>
      <c r="I225" s="171" t="s">
        <v>106</v>
      </c>
      <c r="J225" s="134"/>
      <c r="K225" s="134"/>
    </row>
    <row r="226" spans="1:11" ht="12">
      <c r="A226" s="272"/>
      <c r="B226" s="332" t="s">
        <v>107</v>
      </c>
      <c r="C226" s="332"/>
      <c r="D226" s="332"/>
      <c r="E226" s="332"/>
      <c r="F226" s="332"/>
      <c r="G226" s="332"/>
      <c r="H226" s="332"/>
      <c r="I226" s="332"/>
      <c r="J226" s="332"/>
      <c r="K226" s="332"/>
    </row>
    <row r="227" spans="1:11" ht="12">
      <c r="A227" s="151" t="str">
        <f>$A$41</f>
        <v>NAME: University of Colorado Colorado Springs</v>
      </c>
      <c r="G227" s="134"/>
      <c r="H227" s="134"/>
      <c r="I227" s="153" t="str">
        <f>$K$3</f>
        <v>Date: October 1, 2012</v>
      </c>
      <c r="J227" s="134"/>
      <c r="K227" s="134"/>
    </row>
    <row r="228" spans="1:11" ht="12">
      <c r="A228" s="154"/>
      <c r="C228" s="154" t="s">
        <v>6</v>
      </c>
      <c r="D228" s="154" t="s">
        <v>6</v>
      </c>
      <c r="E228" s="154" t="s">
        <v>6</v>
      </c>
      <c r="F228" s="154" t="s">
        <v>6</v>
      </c>
      <c r="G228" s="154" t="s">
        <v>6</v>
      </c>
      <c r="H228" s="154" t="s">
        <v>6</v>
      </c>
      <c r="I228" s="154" t="s">
        <v>6</v>
      </c>
      <c r="J228" s="154" t="s">
        <v>6</v>
      </c>
      <c r="K228" s="134"/>
    </row>
    <row r="229" spans="1:11" ht="12">
      <c r="A229" s="157"/>
      <c r="D229" s="162" t="s">
        <v>9</v>
      </c>
      <c r="G229" s="134"/>
      <c r="H229" s="134"/>
      <c r="J229" s="134"/>
      <c r="K229" s="134"/>
    </row>
    <row r="230" spans="1:11" ht="12">
      <c r="A230" s="157"/>
      <c r="D230" s="162" t="s">
        <v>13</v>
      </c>
      <c r="G230" s="134"/>
      <c r="H230" s="134"/>
      <c r="J230" s="134"/>
      <c r="K230" s="134"/>
    </row>
    <row r="231" spans="1:11" ht="12">
      <c r="A231" s="154"/>
      <c r="D231" s="162" t="s">
        <v>109</v>
      </c>
      <c r="E231" s="162" t="s">
        <v>109</v>
      </c>
      <c r="F231" s="162" t="s">
        <v>110</v>
      </c>
      <c r="G231" s="161"/>
      <c r="H231" s="134"/>
      <c r="J231" s="134"/>
      <c r="K231" s="134"/>
    </row>
    <row r="232" spans="1:11" ht="12">
      <c r="A232" s="144"/>
      <c r="C232" s="161" t="s">
        <v>111</v>
      </c>
      <c r="D232" s="162" t="s">
        <v>112</v>
      </c>
      <c r="E232" s="162" t="s">
        <v>113</v>
      </c>
      <c r="F232" s="162" t="s">
        <v>114</v>
      </c>
      <c r="G232" s="161"/>
      <c r="H232" s="134"/>
      <c r="J232" s="134"/>
      <c r="K232" s="134"/>
    </row>
    <row r="233" spans="1:11" ht="12">
      <c r="A233" s="144"/>
      <c r="C233" s="154" t="s">
        <v>6</v>
      </c>
      <c r="D233" s="154" t="s">
        <v>6</v>
      </c>
      <c r="E233" s="154" t="s">
        <v>6</v>
      </c>
      <c r="F233" s="154" t="s">
        <v>6</v>
      </c>
      <c r="G233" s="154" t="s">
        <v>6</v>
      </c>
      <c r="H233" s="134"/>
      <c r="J233" s="134"/>
      <c r="K233" s="134"/>
    </row>
    <row r="234" spans="1:11" ht="12">
      <c r="A234" s="144"/>
      <c r="G234" s="134"/>
      <c r="H234" s="134"/>
      <c r="J234" s="134"/>
      <c r="K234" s="134"/>
    </row>
    <row r="235" spans="1:11" ht="12">
      <c r="A235" s="144"/>
      <c r="C235" s="144" t="s">
        <v>115</v>
      </c>
      <c r="D235" s="102">
        <v>0</v>
      </c>
      <c r="E235" s="102">
        <v>0</v>
      </c>
      <c r="F235" s="94">
        <v>0</v>
      </c>
      <c r="G235" s="134"/>
      <c r="H235" s="134"/>
      <c r="J235" s="134"/>
      <c r="K235" s="134"/>
    </row>
    <row r="236" spans="1:11" ht="12">
      <c r="A236" s="144"/>
      <c r="D236" s="102"/>
      <c r="E236" s="102"/>
      <c r="F236" s="102"/>
      <c r="G236" s="134"/>
      <c r="H236" s="134"/>
      <c r="J236" s="134"/>
      <c r="K236" s="134"/>
    </row>
    <row r="237" spans="1:11" ht="12">
      <c r="A237" s="144"/>
      <c r="C237" s="144" t="s">
        <v>116</v>
      </c>
      <c r="D237" s="286">
        <v>3893.93</v>
      </c>
      <c r="E237" s="94">
        <v>207.52</v>
      </c>
      <c r="F237" s="94">
        <f>D237/E237</f>
        <v>18.764119121048573</v>
      </c>
      <c r="G237" s="143"/>
      <c r="H237" s="134"/>
      <c r="J237" s="134"/>
      <c r="K237" s="134"/>
    </row>
    <row r="238" spans="1:11" ht="12">
      <c r="A238" s="144"/>
      <c r="D238" s="287"/>
      <c r="E238" s="96"/>
      <c r="F238" s="96"/>
      <c r="G238" s="134"/>
      <c r="H238" s="134"/>
      <c r="J238" s="134"/>
      <c r="K238" s="134"/>
    </row>
    <row r="239" spans="1:11" ht="12">
      <c r="A239" s="144"/>
      <c r="C239" s="144" t="s">
        <v>117</v>
      </c>
      <c r="D239" s="286">
        <v>3022.43</v>
      </c>
      <c r="E239" s="94">
        <v>284.08</v>
      </c>
      <c r="F239" s="94">
        <f>D239/E239</f>
        <v>10.639362151506617</v>
      </c>
      <c r="G239" s="143"/>
      <c r="H239" s="134"/>
      <c r="J239" s="134"/>
      <c r="K239" s="134"/>
    </row>
    <row r="240" spans="1:11" ht="12">
      <c r="A240" s="144"/>
      <c r="D240" s="287"/>
      <c r="E240" s="96"/>
      <c r="F240" s="96"/>
      <c r="G240" s="134"/>
      <c r="H240" s="134"/>
      <c r="J240" s="134"/>
      <c r="K240" s="134"/>
    </row>
    <row r="241" spans="1:11" ht="12">
      <c r="A241" s="144"/>
      <c r="C241" s="144" t="s">
        <v>118</v>
      </c>
      <c r="D241" s="286">
        <f>SUM(D235:D239)</f>
        <v>6916.36</v>
      </c>
      <c r="E241" s="94">
        <f>SUM(E235:E239)</f>
        <v>491.6</v>
      </c>
      <c r="F241" s="94">
        <f>D241/E241</f>
        <v>14.069080553295361</v>
      </c>
      <c r="G241" s="168"/>
      <c r="H241" s="211"/>
      <c r="J241" s="134"/>
      <c r="K241" s="134"/>
    </row>
    <row r="242" spans="1:11" ht="12">
      <c r="A242" s="144"/>
      <c r="D242" s="288"/>
      <c r="E242" s="212"/>
      <c r="F242" s="212"/>
      <c r="G242" s="134"/>
      <c r="H242" s="134"/>
      <c r="J242" s="134"/>
      <c r="K242" s="134"/>
    </row>
    <row r="243" spans="1:11" ht="12">
      <c r="A243" s="144"/>
      <c r="D243" s="288"/>
      <c r="E243" s="212"/>
      <c r="F243" s="212"/>
      <c r="G243" s="134"/>
      <c r="H243" s="134"/>
      <c r="J243" s="134"/>
      <c r="K243" s="134"/>
    </row>
    <row r="244" spans="1:11" ht="12">
      <c r="A244" s="144"/>
      <c r="C244" s="144" t="s">
        <v>119</v>
      </c>
      <c r="D244" s="287">
        <v>676.63</v>
      </c>
      <c r="E244" s="96">
        <v>136.12</v>
      </c>
      <c r="F244" s="94">
        <f>D244/E244</f>
        <v>4.970834557743167</v>
      </c>
      <c r="G244" s="143"/>
      <c r="H244" s="134"/>
      <c r="J244" s="134"/>
      <c r="K244" s="134"/>
    </row>
    <row r="245" spans="1:11" ht="12">
      <c r="A245" s="144"/>
      <c r="D245" s="287"/>
      <c r="E245" s="96"/>
      <c r="F245" s="94"/>
      <c r="G245" s="134"/>
      <c r="H245" s="134"/>
      <c r="J245" s="134"/>
      <c r="K245" s="134"/>
    </row>
    <row r="246" spans="1:11" ht="12">
      <c r="A246" s="144"/>
      <c r="B246" s="144" t="s">
        <v>39</v>
      </c>
      <c r="C246" s="144" t="s">
        <v>120</v>
      </c>
      <c r="D246" s="287">
        <v>95.13</v>
      </c>
      <c r="E246" s="96">
        <v>63.84</v>
      </c>
      <c r="F246" s="94">
        <f>D246/E246</f>
        <v>1.4901315789473684</v>
      </c>
      <c r="G246" s="143"/>
      <c r="H246" s="134"/>
      <c r="J246" s="134"/>
      <c r="K246" s="134"/>
    </row>
    <row r="247" spans="1:11" ht="12">
      <c r="A247" s="144"/>
      <c r="D247" s="287"/>
      <c r="E247" s="96"/>
      <c r="F247" s="94"/>
      <c r="G247" s="134"/>
      <c r="H247" s="134"/>
      <c r="J247" s="134"/>
      <c r="K247" s="134"/>
    </row>
    <row r="248" spans="1:11" ht="12">
      <c r="A248" s="144"/>
      <c r="C248" s="144" t="s">
        <v>121</v>
      </c>
      <c r="D248" s="287">
        <f>SUM(D244:D246)</f>
        <v>771.76</v>
      </c>
      <c r="E248" s="96">
        <f>SUM(E244:E246)</f>
        <v>199.96</v>
      </c>
      <c r="F248" s="94">
        <f>D248/E248</f>
        <v>3.8595719143828764</v>
      </c>
      <c r="G248" s="143"/>
      <c r="H248" s="134"/>
      <c r="J248" s="134"/>
      <c r="K248" s="134"/>
    </row>
    <row r="249" spans="1:11" ht="12">
      <c r="A249" s="144"/>
      <c r="D249" s="289"/>
      <c r="E249" s="244"/>
      <c r="F249" s="94"/>
      <c r="G249" s="134"/>
      <c r="H249" s="134"/>
      <c r="J249" s="134"/>
      <c r="K249" s="134"/>
    </row>
    <row r="250" spans="1:11" ht="12">
      <c r="A250" s="144"/>
      <c r="C250" s="144" t="s">
        <v>122</v>
      </c>
      <c r="D250" s="290">
        <f>SUM(D241,D248)</f>
        <v>7688.12</v>
      </c>
      <c r="E250" s="260">
        <f>SUM(E241,E248)</f>
        <v>691.5600000000001</v>
      </c>
      <c r="F250" s="94">
        <f>D250/E250</f>
        <v>11.117068656371101</v>
      </c>
      <c r="G250" s="143"/>
      <c r="H250" s="134"/>
      <c r="J250" s="134"/>
      <c r="K250" s="134"/>
    </row>
    <row r="251" spans="1:11" ht="12">
      <c r="A251" s="144"/>
      <c r="G251" s="134"/>
      <c r="H251" s="134"/>
      <c r="J251" s="134"/>
      <c r="K251" s="134"/>
    </row>
    <row r="252" spans="1:11" ht="12">
      <c r="A252" s="144"/>
      <c r="G252" s="134"/>
      <c r="H252" s="134"/>
      <c r="J252" s="134"/>
      <c r="K252" s="134"/>
    </row>
    <row r="253" spans="1:11" ht="12">
      <c r="A253" s="144"/>
      <c r="G253" s="134"/>
      <c r="H253" s="134"/>
      <c r="J253" s="134"/>
      <c r="K253" s="134"/>
    </row>
    <row r="254" spans="1:11" ht="12">
      <c r="A254" s="144"/>
      <c r="G254" s="134"/>
      <c r="H254" s="134"/>
      <c r="J254" s="134"/>
      <c r="K254" s="134"/>
    </row>
    <row r="255" spans="1:11" ht="12">
      <c r="A255" s="144"/>
      <c r="C255" s="144" t="s">
        <v>123</v>
      </c>
      <c r="G255" s="134"/>
      <c r="H255" s="134"/>
      <c r="J255" s="134"/>
      <c r="K255" s="134"/>
    </row>
    <row r="256" spans="1:11" ht="12">
      <c r="A256" s="144"/>
      <c r="C256" s="144" t="s">
        <v>124</v>
      </c>
      <c r="G256" s="134"/>
      <c r="H256" s="134"/>
      <c r="J256" s="134"/>
      <c r="K256" s="134"/>
    </row>
    <row r="257" spans="1:11" ht="12">
      <c r="A257" s="144"/>
      <c r="H257" s="188"/>
      <c r="K257" s="188"/>
    </row>
    <row r="258" spans="1:11" ht="12">
      <c r="A258" s="144"/>
      <c r="H258" s="188"/>
      <c r="K258" s="188"/>
    </row>
    <row r="259" spans="1:11" ht="12">
      <c r="A259" s="144"/>
      <c r="H259" s="188"/>
      <c r="K259" s="188"/>
    </row>
    <row r="260" spans="1:11" ht="12">
      <c r="A260" s="144"/>
      <c r="H260" s="188"/>
      <c r="K260" s="188"/>
    </row>
    <row r="261" spans="1:11" ht="12">
      <c r="A261" s="144"/>
      <c r="H261" s="188"/>
      <c r="K261" s="188"/>
    </row>
    <row r="262" spans="1:11" ht="12">
      <c r="A262" s="144"/>
      <c r="H262" s="188"/>
      <c r="K262" s="188"/>
    </row>
    <row r="263" spans="1:11" ht="12">
      <c r="A263" s="144"/>
      <c r="H263" s="188"/>
      <c r="K263" s="188"/>
    </row>
    <row r="264" spans="1:11" ht="12">
      <c r="A264" s="144"/>
      <c r="H264" s="188"/>
      <c r="K264" s="188"/>
    </row>
    <row r="265" spans="1:11" ht="12">
      <c r="A265" s="144"/>
      <c r="H265" s="188"/>
      <c r="K265" s="188"/>
    </row>
    <row r="266" spans="1:11" ht="12">
      <c r="A266" s="144"/>
      <c r="H266" s="188"/>
      <c r="K266" s="188"/>
    </row>
    <row r="267" spans="1:11" ht="12">
      <c r="A267" s="144"/>
      <c r="H267" s="188"/>
      <c r="K267" s="188"/>
    </row>
    <row r="268" spans="1:11" ht="12">
      <c r="A268" s="144"/>
      <c r="H268" s="188"/>
      <c r="K268" s="188"/>
    </row>
    <row r="269" spans="1:11" ht="12">
      <c r="A269" s="144"/>
      <c r="H269" s="188"/>
      <c r="K269" s="188"/>
    </row>
    <row r="270" spans="1:11" ht="12">
      <c r="A270" s="144"/>
      <c r="H270" s="188"/>
      <c r="K270" s="188"/>
    </row>
    <row r="271" spans="1:11" ht="12">
      <c r="A271" s="144"/>
      <c r="H271" s="188"/>
      <c r="K271" s="188"/>
    </row>
    <row r="272" spans="1:11" ht="12">
      <c r="A272" s="144"/>
      <c r="H272" s="188"/>
      <c r="K272" s="188"/>
    </row>
    <row r="273" spans="1:11" ht="12">
      <c r="A273" s="144"/>
      <c r="H273" s="188"/>
      <c r="K273" s="188"/>
    </row>
    <row r="274" spans="1:11" s="175" customFormat="1" ht="12">
      <c r="A274" s="151" t="str">
        <f>$A$82</f>
        <v>Institution No.: GFC  </v>
      </c>
      <c r="E274" s="185"/>
      <c r="G274" s="186"/>
      <c r="H274" s="187"/>
      <c r="J274" s="186"/>
      <c r="K274" s="150" t="s">
        <v>125</v>
      </c>
    </row>
    <row r="275" spans="5:11" s="175" customFormat="1" ht="12">
      <c r="E275" s="185" t="s">
        <v>126</v>
      </c>
      <c r="G275" s="186"/>
      <c r="H275" s="187"/>
      <c r="J275" s="186"/>
      <c r="K275" s="187"/>
    </row>
    <row r="276" spans="1:11" ht="12">
      <c r="A276" s="151" t="str">
        <f>$A$41</f>
        <v>NAME: University of Colorado Colorado Springs</v>
      </c>
      <c r="F276" s="172"/>
      <c r="G276" s="214"/>
      <c r="H276" s="215"/>
      <c r="J276" s="149"/>
      <c r="K276" s="153" t="str">
        <f>$K$3</f>
        <v>Date: October 1, 2012</v>
      </c>
    </row>
    <row r="277" spans="1:11" ht="12">
      <c r="A277" s="154" t="s">
        <v>6</v>
      </c>
      <c r="B277" s="154" t="s">
        <v>6</v>
      </c>
      <c r="C277" s="154" t="s">
        <v>6</v>
      </c>
      <c r="D277" s="154" t="s">
        <v>6</v>
      </c>
      <c r="E277" s="154" t="s">
        <v>6</v>
      </c>
      <c r="F277" s="154" t="s">
        <v>6</v>
      </c>
      <c r="G277" s="155" t="s">
        <v>6</v>
      </c>
      <c r="H277" s="156" t="s">
        <v>6</v>
      </c>
      <c r="I277" s="154" t="s">
        <v>6</v>
      </c>
      <c r="J277" s="155" t="s">
        <v>6</v>
      </c>
      <c r="K277" s="156" t="s">
        <v>6</v>
      </c>
    </row>
    <row r="278" spans="1:11" ht="12">
      <c r="A278" s="282" t="s">
        <v>7</v>
      </c>
      <c r="E278" s="282" t="s">
        <v>7</v>
      </c>
      <c r="F278" s="158"/>
      <c r="G278" s="159"/>
      <c r="H278" s="255" t="s">
        <v>9</v>
      </c>
      <c r="I278" s="158"/>
      <c r="J278" s="134"/>
      <c r="K278" s="134"/>
    </row>
    <row r="279" spans="1:11" ht="12" customHeight="1">
      <c r="A279" s="282" t="s">
        <v>10</v>
      </c>
      <c r="C279" s="161" t="s">
        <v>57</v>
      </c>
      <c r="D279" s="216" t="s">
        <v>127</v>
      </c>
      <c r="E279" s="282" t="s">
        <v>10</v>
      </c>
      <c r="F279" s="158"/>
      <c r="G279" s="283" t="s">
        <v>12</v>
      </c>
      <c r="H279" s="255" t="s">
        <v>13</v>
      </c>
      <c r="I279" s="158"/>
      <c r="J279" s="134"/>
      <c r="K279" s="134"/>
    </row>
    <row r="280" spans="1:11" ht="12">
      <c r="A280" s="154" t="s">
        <v>6</v>
      </c>
      <c r="B280" s="154" t="s">
        <v>6</v>
      </c>
      <c r="C280" s="154" t="s">
        <v>6</v>
      </c>
      <c r="D280" s="154" t="s">
        <v>6</v>
      </c>
      <c r="E280" s="154" t="s">
        <v>6</v>
      </c>
      <c r="F280" s="154" t="s">
        <v>6</v>
      </c>
      <c r="G280" s="155" t="s">
        <v>6</v>
      </c>
      <c r="H280" s="156" t="s">
        <v>6</v>
      </c>
      <c r="I280" s="154" t="s">
        <v>6</v>
      </c>
      <c r="J280" s="134"/>
      <c r="K280" s="134"/>
    </row>
    <row r="281" spans="1:11" ht="12">
      <c r="A281" s="143">
        <v>1</v>
      </c>
      <c r="C281" s="144" t="s">
        <v>128</v>
      </c>
      <c r="E281" s="143">
        <v>1</v>
      </c>
      <c r="G281" s="149"/>
      <c r="H281" s="188"/>
      <c r="J281" s="134"/>
      <c r="K281" s="134"/>
    </row>
    <row r="282" spans="1:11" ht="12">
      <c r="A282" s="143">
        <f>(A281+1)</f>
        <v>2</v>
      </c>
      <c r="C282" s="144" t="s">
        <v>129</v>
      </c>
      <c r="D282" s="144" t="s">
        <v>130</v>
      </c>
      <c r="E282" s="143">
        <f>(E281+1)</f>
        <v>2</v>
      </c>
      <c r="F282" s="145"/>
      <c r="G282" s="101">
        <v>131</v>
      </c>
      <c r="H282" s="100">
        <v>1834079</v>
      </c>
      <c r="I282" s="100"/>
      <c r="J282" s="134"/>
      <c r="K282" s="134"/>
    </row>
    <row r="283" spans="1:11" ht="12">
      <c r="A283" s="143">
        <f>(A282+1)</f>
        <v>3</v>
      </c>
      <c r="D283" s="144" t="s">
        <v>131</v>
      </c>
      <c r="E283" s="143">
        <f>(E282+1)</f>
        <v>3</v>
      </c>
      <c r="F283" s="145"/>
      <c r="G283" s="101">
        <v>448</v>
      </c>
      <c r="H283" s="100">
        <f>4139343+8024+177098*0.08</f>
        <v>4161534.84</v>
      </c>
      <c r="I283" s="100"/>
      <c r="J283" s="134"/>
      <c r="K283" s="134"/>
    </row>
    <row r="284" spans="1:11" ht="12">
      <c r="A284" s="143">
        <v>4</v>
      </c>
      <c r="C284" s="144" t="s">
        <v>132</v>
      </c>
      <c r="D284" s="144" t="s">
        <v>133</v>
      </c>
      <c r="E284" s="143">
        <v>4</v>
      </c>
      <c r="F284" s="145"/>
      <c r="G284" s="101">
        <v>7</v>
      </c>
      <c r="H284" s="100">
        <v>182242</v>
      </c>
      <c r="I284" s="100"/>
      <c r="J284" s="134"/>
      <c r="K284" s="134"/>
    </row>
    <row r="285" spans="1:11" ht="12">
      <c r="A285" s="143">
        <f>(A284+1)</f>
        <v>5</v>
      </c>
      <c r="D285" s="144" t="s">
        <v>134</v>
      </c>
      <c r="E285" s="143">
        <f>(E284+1)</f>
        <v>5</v>
      </c>
      <c r="F285" s="145"/>
      <c r="G285" s="101">
        <v>30</v>
      </c>
      <c r="H285" s="100">
        <f>548517+95538</f>
        <v>644055</v>
      </c>
      <c r="I285" s="100"/>
      <c r="J285" s="134"/>
      <c r="K285" s="134"/>
    </row>
    <row r="286" spans="1:11" ht="12">
      <c r="A286" s="143">
        <f>(A285+1)</f>
        <v>6</v>
      </c>
      <c r="C286" s="144" t="s">
        <v>135</v>
      </c>
      <c r="E286" s="143">
        <f>(E285+1)</f>
        <v>6</v>
      </c>
      <c r="G286" s="96">
        <f>SUM(G282:G285)</f>
        <v>616</v>
      </c>
      <c r="H286" s="97">
        <f>SUM(H282:H285)</f>
        <v>6821910.84</v>
      </c>
      <c r="I286" s="97"/>
      <c r="J286" s="134"/>
      <c r="K286" s="134"/>
    </row>
    <row r="287" spans="1:11" ht="12">
      <c r="A287" s="143">
        <f>(A286+1)</f>
        <v>7</v>
      </c>
      <c r="C287" s="144" t="s">
        <v>136</v>
      </c>
      <c r="E287" s="143">
        <f>(E286+1)</f>
        <v>7</v>
      </c>
      <c r="G287" s="94"/>
      <c r="H287" s="93"/>
      <c r="I287" s="97"/>
      <c r="J287" s="134"/>
      <c r="K287" s="134"/>
    </row>
    <row r="288" spans="1:11" ht="12">
      <c r="A288" s="143">
        <f>(A287+1)</f>
        <v>8</v>
      </c>
      <c r="C288" s="144" t="s">
        <v>129</v>
      </c>
      <c r="D288" s="144" t="s">
        <v>130</v>
      </c>
      <c r="E288" s="143">
        <f>(E287+1)</f>
        <v>8</v>
      </c>
      <c r="F288" s="145"/>
      <c r="G288" s="101">
        <v>299</v>
      </c>
      <c r="H288" s="100">
        <v>4004598</v>
      </c>
      <c r="I288" s="100"/>
      <c r="J288" s="134"/>
      <c r="K288" s="134"/>
    </row>
    <row r="289" spans="1:11" ht="12">
      <c r="A289" s="143">
        <v>9</v>
      </c>
      <c r="D289" s="144" t="s">
        <v>131</v>
      </c>
      <c r="E289" s="143">
        <v>9</v>
      </c>
      <c r="F289" s="145"/>
      <c r="G289" s="101">
        <v>2964</v>
      </c>
      <c r="H289" s="100">
        <f>26869801+(177098*0.47)</f>
        <v>26953037.06</v>
      </c>
      <c r="I289" s="100"/>
      <c r="J289" s="134"/>
      <c r="K289" s="134"/>
    </row>
    <row r="290" spans="1:11" ht="12">
      <c r="A290" s="143">
        <v>10</v>
      </c>
      <c r="C290" s="144" t="s">
        <v>132</v>
      </c>
      <c r="D290" s="144" t="s">
        <v>133</v>
      </c>
      <c r="E290" s="143">
        <v>10</v>
      </c>
      <c r="F290" s="145"/>
      <c r="G290" s="101">
        <v>34</v>
      </c>
      <c r="H290" s="100">
        <v>883447</v>
      </c>
      <c r="I290" s="100"/>
      <c r="J290" s="134"/>
      <c r="K290" s="134"/>
    </row>
    <row r="291" spans="1:11" ht="12">
      <c r="A291" s="143">
        <f>(A290+1)</f>
        <v>11</v>
      </c>
      <c r="D291" s="144" t="s">
        <v>134</v>
      </c>
      <c r="E291" s="143">
        <f>(E290+1)</f>
        <v>11</v>
      </c>
      <c r="F291" s="145"/>
      <c r="G291" s="101">
        <v>303</v>
      </c>
      <c r="H291" s="100">
        <f>3556586+1249364</f>
        <v>4805950</v>
      </c>
      <c r="I291" s="100"/>
      <c r="J291" s="134"/>
      <c r="K291" s="134"/>
    </row>
    <row r="292" spans="1:11" ht="12">
      <c r="A292" s="143">
        <f>(A291+1)</f>
        <v>12</v>
      </c>
      <c r="C292" s="144" t="s">
        <v>137</v>
      </c>
      <c r="E292" s="143">
        <f>(E291+1)</f>
        <v>12</v>
      </c>
      <c r="G292" s="96">
        <f>SUM(G288:G291)</f>
        <v>3600</v>
      </c>
      <c r="H292" s="97">
        <f>SUM(H288:H291)</f>
        <v>36647032.06</v>
      </c>
      <c r="I292" s="97"/>
      <c r="J292" s="134"/>
      <c r="K292" s="134"/>
    </row>
    <row r="293" spans="1:11" ht="12">
      <c r="A293" s="143">
        <f>(A292+1)</f>
        <v>13</v>
      </c>
      <c r="C293" s="144" t="s">
        <v>138</v>
      </c>
      <c r="E293" s="143">
        <f>(E292+1)</f>
        <v>13</v>
      </c>
      <c r="G293" s="94"/>
      <c r="H293" s="93"/>
      <c r="I293" s="97"/>
      <c r="J293" s="134"/>
      <c r="K293" s="134"/>
    </row>
    <row r="294" spans="1:11" ht="12">
      <c r="A294" s="143">
        <f>(A293+1)</f>
        <v>14</v>
      </c>
      <c r="C294" s="144" t="s">
        <v>129</v>
      </c>
      <c r="D294" s="144" t="s">
        <v>130</v>
      </c>
      <c r="E294" s="143">
        <f>(E293+1)</f>
        <v>14</v>
      </c>
      <c r="F294" s="145"/>
      <c r="G294" s="101"/>
      <c r="H294" s="100">
        <v>0</v>
      </c>
      <c r="I294" s="100"/>
      <c r="J294" s="134"/>
      <c r="K294" s="134"/>
    </row>
    <row r="295" spans="1:11" ht="12">
      <c r="A295" s="143">
        <v>15</v>
      </c>
      <c r="C295" s="144"/>
      <c r="D295" s="144" t="s">
        <v>131</v>
      </c>
      <c r="E295" s="143">
        <v>15</v>
      </c>
      <c r="F295" s="145"/>
      <c r="G295" s="101"/>
      <c r="H295" s="100">
        <v>0</v>
      </c>
      <c r="I295" s="100"/>
      <c r="J295" s="134"/>
      <c r="K295" s="134"/>
    </row>
    <row r="296" spans="1:11" ht="12">
      <c r="A296" s="143">
        <v>16</v>
      </c>
      <c r="C296" s="144" t="s">
        <v>132</v>
      </c>
      <c r="D296" s="144" t="s">
        <v>133</v>
      </c>
      <c r="E296" s="143">
        <v>16</v>
      </c>
      <c r="F296" s="145"/>
      <c r="G296" s="101"/>
      <c r="H296" s="100">
        <v>0</v>
      </c>
      <c r="I296" s="100"/>
      <c r="J296" s="134"/>
      <c r="K296" s="134"/>
    </row>
    <row r="297" spans="1:11" ht="12">
      <c r="A297" s="143">
        <v>17</v>
      </c>
      <c r="C297" s="144"/>
      <c r="D297" s="144" t="s">
        <v>134</v>
      </c>
      <c r="E297" s="143">
        <v>17</v>
      </c>
      <c r="G297" s="96"/>
      <c r="H297" s="97">
        <v>0</v>
      </c>
      <c r="I297" s="97"/>
      <c r="J297" s="134"/>
      <c r="K297" s="134"/>
    </row>
    <row r="298" spans="1:11" ht="12">
      <c r="A298" s="143">
        <v>18</v>
      </c>
      <c r="C298" s="144" t="s">
        <v>139</v>
      </c>
      <c r="D298" s="144"/>
      <c r="E298" s="143">
        <v>18</v>
      </c>
      <c r="G298" s="96">
        <f>SUM(G294:G297)</f>
        <v>0</v>
      </c>
      <c r="H298" s="97">
        <f>SUM(H294:H297)</f>
        <v>0</v>
      </c>
      <c r="I298" s="97"/>
      <c r="J298" s="134"/>
      <c r="K298" s="134"/>
    </row>
    <row r="299" spans="1:11" ht="12">
      <c r="A299" s="143">
        <v>19</v>
      </c>
      <c r="C299" s="144" t="s">
        <v>140</v>
      </c>
      <c r="D299" s="144"/>
      <c r="E299" s="143">
        <v>19</v>
      </c>
      <c r="G299" s="96"/>
      <c r="H299" s="97"/>
      <c r="I299" s="97"/>
      <c r="J299" s="134"/>
      <c r="K299" s="134"/>
    </row>
    <row r="300" spans="1:11" ht="12">
      <c r="A300" s="143">
        <v>20</v>
      </c>
      <c r="C300" s="144" t="s">
        <v>129</v>
      </c>
      <c r="D300" s="144" t="s">
        <v>130</v>
      </c>
      <c r="E300" s="143">
        <v>20</v>
      </c>
      <c r="F300" s="217"/>
      <c r="G300" s="101">
        <v>290</v>
      </c>
      <c r="H300" s="100">
        <v>3862321</v>
      </c>
      <c r="I300" s="100"/>
      <c r="J300" s="134"/>
      <c r="K300" s="134"/>
    </row>
    <row r="301" spans="1:11" ht="12">
      <c r="A301" s="143">
        <v>21</v>
      </c>
      <c r="C301" s="144"/>
      <c r="D301" s="144" t="s">
        <v>131</v>
      </c>
      <c r="E301" s="143">
        <v>21</v>
      </c>
      <c r="F301" s="217"/>
      <c r="G301" s="101">
        <v>2849</v>
      </c>
      <c r="H301" s="100">
        <f>25982897+(177098*0.45)</f>
        <v>26062591.1</v>
      </c>
      <c r="I301" s="100"/>
      <c r="J301" s="134"/>
      <c r="K301" s="134"/>
    </row>
    <row r="302" spans="1:11" ht="12">
      <c r="A302" s="143">
        <v>22</v>
      </c>
      <c r="C302" s="144" t="s">
        <v>132</v>
      </c>
      <c r="D302" s="144" t="s">
        <v>133</v>
      </c>
      <c r="E302" s="143">
        <v>22</v>
      </c>
      <c r="F302" s="217"/>
      <c r="G302" s="101">
        <v>36</v>
      </c>
      <c r="H302" s="100">
        <v>929855</v>
      </c>
      <c r="I302" s="100"/>
      <c r="J302" s="134"/>
      <c r="K302" s="134"/>
    </row>
    <row r="303" spans="1:11" ht="12">
      <c r="A303" s="143">
        <v>23</v>
      </c>
      <c r="D303" s="144" t="s">
        <v>134</v>
      </c>
      <c r="E303" s="143">
        <v>23</v>
      </c>
      <c r="F303" s="217"/>
      <c r="G303" s="101">
        <v>297</v>
      </c>
      <c r="H303" s="100">
        <f>3517330+1269526</f>
        <v>4786856</v>
      </c>
      <c r="I303" s="100"/>
      <c r="J303" s="134"/>
      <c r="K303" s="134"/>
    </row>
    <row r="304" spans="1:11" ht="12">
      <c r="A304" s="143">
        <v>24</v>
      </c>
      <c r="C304" s="144" t="s">
        <v>141</v>
      </c>
      <c r="E304" s="143">
        <v>24</v>
      </c>
      <c r="F304" s="218"/>
      <c r="G304" s="94">
        <f>SUM(G300:G303)</f>
        <v>3472</v>
      </c>
      <c r="H304" s="93">
        <f>SUM(H300:H303)</f>
        <v>35641623.1</v>
      </c>
      <c r="I304" s="93"/>
      <c r="J304" s="134"/>
      <c r="K304" s="134"/>
    </row>
    <row r="305" spans="1:11" ht="12">
      <c r="A305" s="143">
        <v>25</v>
      </c>
      <c r="C305" s="144" t="s">
        <v>142</v>
      </c>
      <c r="E305" s="143">
        <v>25</v>
      </c>
      <c r="G305" s="96"/>
      <c r="H305" s="97"/>
      <c r="I305" s="97"/>
      <c r="J305" s="134"/>
      <c r="K305" s="134"/>
    </row>
    <row r="306" spans="1:11" ht="12">
      <c r="A306" s="143">
        <v>26</v>
      </c>
      <c r="C306" s="144" t="s">
        <v>129</v>
      </c>
      <c r="D306" s="144" t="s">
        <v>130</v>
      </c>
      <c r="E306" s="143">
        <v>26</v>
      </c>
      <c r="G306" s="96">
        <f aca="true" t="shared" si="0" ref="G306:H309">G282+G288+G294+G300</f>
        <v>720</v>
      </c>
      <c r="H306" s="97">
        <f t="shared" si="0"/>
        <v>9700998</v>
      </c>
      <c r="I306" s="97"/>
      <c r="J306" s="134"/>
      <c r="K306" s="134"/>
    </row>
    <row r="307" spans="1:11" ht="12">
      <c r="A307" s="143">
        <v>27</v>
      </c>
      <c r="C307" s="144"/>
      <c r="D307" s="144" t="s">
        <v>131</v>
      </c>
      <c r="E307" s="143">
        <v>27</v>
      </c>
      <c r="G307" s="96">
        <f t="shared" si="0"/>
        <v>6261</v>
      </c>
      <c r="H307" s="97">
        <f>H283+H289+H295+H301</f>
        <v>57177163</v>
      </c>
      <c r="I307" s="97"/>
      <c r="J307" s="134"/>
      <c r="K307" s="134"/>
    </row>
    <row r="308" spans="1:11" ht="12">
      <c r="A308" s="143">
        <v>28</v>
      </c>
      <c r="C308" s="144" t="s">
        <v>132</v>
      </c>
      <c r="D308" s="144" t="s">
        <v>133</v>
      </c>
      <c r="E308" s="143">
        <v>28</v>
      </c>
      <c r="G308" s="96">
        <f t="shared" si="0"/>
        <v>77</v>
      </c>
      <c r="H308" s="97">
        <f t="shared" si="0"/>
        <v>1995544</v>
      </c>
      <c r="I308" s="97"/>
      <c r="J308" s="134"/>
      <c r="K308" s="134"/>
    </row>
    <row r="309" spans="1:11" ht="12">
      <c r="A309" s="143">
        <v>29</v>
      </c>
      <c r="D309" s="144" t="s">
        <v>134</v>
      </c>
      <c r="E309" s="143">
        <v>29</v>
      </c>
      <c r="G309" s="96">
        <f t="shared" si="0"/>
        <v>630</v>
      </c>
      <c r="H309" s="97">
        <f t="shared" si="0"/>
        <v>10236861</v>
      </c>
      <c r="I309" s="97"/>
      <c r="J309" s="134"/>
      <c r="K309" s="134"/>
    </row>
    <row r="310" spans="1:11" ht="12">
      <c r="A310" s="143">
        <v>30</v>
      </c>
      <c r="E310" s="143">
        <v>30</v>
      </c>
      <c r="G310" s="94"/>
      <c r="H310" s="93"/>
      <c r="I310" s="97"/>
      <c r="J310" s="134"/>
      <c r="K310" s="134"/>
    </row>
    <row r="311" spans="1:11" ht="12">
      <c r="A311" s="143">
        <v>31</v>
      </c>
      <c r="C311" s="144" t="s">
        <v>143</v>
      </c>
      <c r="E311" s="143">
        <v>31</v>
      </c>
      <c r="G311" s="96">
        <f>SUM(G306:G307)</f>
        <v>6981</v>
      </c>
      <c r="H311" s="97">
        <f>SUM(H306:H307)</f>
        <v>66878161</v>
      </c>
      <c r="I311" s="97"/>
      <c r="J311" s="134"/>
      <c r="K311" s="134"/>
    </row>
    <row r="312" spans="1:11" ht="12">
      <c r="A312" s="143">
        <v>32</v>
      </c>
      <c r="C312" s="144" t="s">
        <v>144</v>
      </c>
      <c r="E312" s="143">
        <v>32</v>
      </c>
      <c r="G312" s="96">
        <f>SUM(G308:G309)</f>
        <v>707</v>
      </c>
      <c r="H312" s="97">
        <f>SUM(H308:H309)</f>
        <v>12232405</v>
      </c>
      <c r="I312" s="97"/>
      <c r="J312" s="134"/>
      <c r="K312" s="134"/>
    </row>
    <row r="313" spans="1:11" ht="12">
      <c r="A313" s="143">
        <v>33</v>
      </c>
      <c r="C313" s="144" t="s">
        <v>145</v>
      </c>
      <c r="E313" s="143">
        <v>33</v>
      </c>
      <c r="F313" s="218"/>
      <c r="G313" s="94">
        <f>SUM(G306,G308)</f>
        <v>797</v>
      </c>
      <c r="H313" s="93">
        <f>SUM(H306,H308)</f>
        <v>11696542</v>
      </c>
      <c r="I313" s="93"/>
      <c r="J313" s="134"/>
      <c r="K313" s="134"/>
    </row>
    <row r="314" spans="1:11" ht="12">
      <c r="A314" s="143">
        <v>34</v>
      </c>
      <c r="C314" s="144" t="s">
        <v>146</v>
      </c>
      <c r="E314" s="143">
        <v>34</v>
      </c>
      <c r="F314" s="218"/>
      <c r="G314" s="94">
        <f>SUM(G307,G309)</f>
        <v>6891</v>
      </c>
      <c r="H314" s="93">
        <f>SUM(H307,H309)</f>
        <v>67414024</v>
      </c>
      <c r="I314" s="93"/>
      <c r="J314" s="134"/>
      <c r="K314" s="134"/>
    </row>
    <row r="315" spans="1:11" ht="12">
      <c r="A315" s="144"/>
      <c r="C315" s="154" t="s">
        <v>6</v>
      </c>
      <c r="D315" s="154" t="s">
        <v>6</v>
      </c>
      <c r="E315" s="154" t="s">
        <v>6</v>
      </c>
      <c r="F315" s="154" t="s">
        <v>6</v>
      </c>
      <c r="G315" s="154" t="s">
        <v>6</v>
      </c>
      <c r="H315" s="154" t="s">
        <v>6</v>
      </c>
      <c r="I315" s="154" t="s">
        <v>6</v>
      </c>
      <c r="J315" s="134"/>
      <c r="K315" s="134"/>
    </row>
    <row r="316" spans="1:11" ht="12">
      <c r="A316" s="143">
        <v>35</v>
      </c>
      <c r="C316" s="134" t="s">
        <v>147</v>
      </c>
      <c r="E316" s="143">
        <v>35</v>
      </c>
      <c r="G316" s="96">
        <f>SUM(G313:G314)</f>
        <v>7688</v>
      </c>
      <c r="H316" s="97">
        <f>SUM(H313:H314)</f>
        <v>79110566</v>
      </c>
      <c r="I316" s="97"/>
      <c r="J316" s="134"/>
      <c r="K316" s="134"/>
    </row>
    <row r="317" spans="3:11" ht="12">
      <c r="C317" s="144" t="s">
        <v>148</v>
      </c>
      <c r="F317" s="184" t="s">
        <v>6</v>
      </c>
      <c r="G317" s="155"/>
      <c r="H317" s="156"/>
      <c r="I317" s="184"/>
      <c r="J317" s="134"/>
      <c r="K317" s="134"/>
    </row>
    <row r="318" spans="3:11" ht="12">
      <c r="C318" s="144"/>
      <c r="F318" s="184"/>
      <c r="G318" s="155"/>
      <c r="H318" s="156"/>
      <c r="I318" s="184"/>
      <c r="J318" s="134"/>
      <c r="K318" s="134"/>
    </row>
    <row r="319" spans="10:11" ht="12">
      <c r="J319" s="134"/>
      <c r="K319" s="134"/>
    </row>
    <row r="320" spans="1:11" ht="36" customHeight="1">
      <c r="A320" s="134">
        <v>36</v>
      </c>
      <c r="B320" s="173"/>
      <c r="C320" s="326" t="s">
        <v>52</v>
      </c>
      <c r="D320" s="326"/>
      <c r="E320" s="326"/>
      <c r="F320" s="326"/>
      <c r="G320" s="326"/>
      <c r="H320" s="326"/>
      <c r="I320" s="326"/>
      <c r="J320" s="326"/>
      <c r="K320" s="134"/>
    </row>
    <row r="321" spans="3:11" ht="12">
      <c r="C321" s="134" t="s">
        <v>149</v>
      </c>
      <c r="F321" s="184"/>
      <c r="G321" s="155"/>
      <c r="H321" s="188"/>
      <c r="I321" s="184"/>
      <c r="J321" s="155"/>
      <c r="K321" s="188"/>
    </row>
    <row r="322" spans="3:11" ht="12">
      <c r="C322" s="134" t="s">
        <v>2</v>
      </c>
      <c r="F322" s="184"/>
      <c r="G322" s="155"/>
      <c r="H322" s="188"/>
      <c r="I322" s="184"/>
      <c r="J322" s="155"/>
      <c r="K322" s="188"/>
    </row>
    <row r="323" ht="12">
      <c r="A323" s="144"/>
    </row>
    <row r="324" spans="1:11" s="175" customFormat="1" ht="12">
      <c r="A324" s="151" t="str">
        <f>$A$82</f>
        <v>Institution No.: GFC  </v>
      </c>
      <c r="E324" s="185"/>
      <c r="G324" s="186"/>
      <c r="H324" s="187"/>
      <c r="J324" s="186"/>
      <c r="K324" s="220" t="s">
        <v>150</v>
      </c>
    </row>
    <row r="325" spans="4:11" s="175" customFormat="1" ht="12">
      <c r="D325" s="221" t="s">
        <v>151</v>
      </c>
      <c r="E325" s="185"/>
      <c r="G325" s="186"/>
      <c r="H325" s="187"/>
      <c r="J325" s="186"/>
      <c r="K325" s="187"/>
    </row>
    <row r="326" spans="1:11" ht="12">
      <c r="A326" s="151" t="str">
        <f>$A$41</f>
        <v>NAME: University of Colorado Colorado Springs</v>
      </c>
      <c r="F326" s="222"/>
      <c r="G326" s="214"/>
      <c r="H326" s="215"/>
      <c r="J326" s="149"/>
      <c r="K326" s="153" t="str">
        <f>$K$3</f>
        <v>Date: October 1, 2012</v>
      </c>
    </row>
    <row r="327" spans="1:11" ht="12">
      <c r="A327" s="154" t="s">
        <v>6</v>
      </c>
      <c r="B327" s="154" t="s">
        <v>6</v>
      </c>
      <c r="C327" s="154" t="s">
        <v>6</v>
      </c>
      <c r="D327" s="154" t="s">
        <v>6</v>
      </c>
      <c r="E327" s="154" t="s">
        <v>6</v>
      </c>
      <c r="F327" s="154" t="s">
        <v>6</v>
      </c>
      <c r="G327" s="155" t="s">
        <v>6</v>
      </c>
      <c r="H327" s="156" t="s">
        <v>6</v>
      </c>
      <c r="I327" s="154" t="s">
        <v>6</v>
      </c>
      <c r="J327" s="155" t="s">
        <v>6</v>
      </c>
      <c r="K327" s="156" t="s">
        <v>6</v>
      </c>
    </row>
    <row r="328" spans="1:11" ht="12">
      <c r="A328" s="282" t="s">
        <v>7</v>
      </c>
      <c r="E328" s="282" t="s">
        <v>7</v>
      </c>
      <c r="F328" s="244"/>
      <c r="G328" s="283"/>
      <c r="H328" s="255" t="s">
        <v>9</v>
      </c>
      <c r="I328" s="244"/>
      <c r="J328" s="283"/>
      <c r="K328" s="255" t="s">
        <v>250</v>
      </c>
    </row>
    <row r="329" spans="1:11" ht="12">
      <c r="A329" s="282" t="s">
        <v>10</v>
      </c>
      <c r="C329" s="161" t="s">
        <v>57</v>
      </c>
      <c r="E329" s="282" t="s">
        <v>10</v>
      </c>
      <c r="F329" s="244"/>
      <c r="G329" s="283"/>
      <c r="H329" s="255" t="s">
        <v>13</v>
      </c>
      <c r="I329" s="244"/>
      <c r="J329" s="283"/>
      <c r="K329" s="255" t="s">
        <v>14</v>
      </c>
    </row>
    <row r="330" spans="1:11" ht="12">
      <c r="A330" s="154" t="s">
        <v>6</v>
      </c>
      <c r="B330" s="154" t="s">
        <v>6</v>
      </c>
      <c r="C330" s="154" t="s">
        <v>6</v>
      </c>
      <c r="D330" s="154" t="s">
        <v>6</v>
      </c>
      <c r="E330" s="154" t="s">
        <v>6</v>
      </c>
      <c r="F330" s="154" t="s">
        <v>6</v>
      </c>
      <c r="G330" s="155" t="s">
        <v>6</v>
      </c>
      <c r="H330" s="156" t="s">
        <v>6</v>
      </c>
      <c r="I330" s="154" t="s">
        <v>6</v>
      </c>
      <c r="J330" s="155" t="s">
        <v>6</v>
      </c>
      <c r="K330" s="156" t="s">
        <v>6</v>
      </c>
    </row>
    <row r="331" spans="1:11" ht="12">
      <c r="A331" s="223">
        <v>1</v>
      </c>
      <c r="C331" s="144" t="s">
        <v>152</v>
      </c>
      <c r="E331" s="223">
        <v>1</v>
      </c>
      <c r="G331" s="149"/>
      <c r="H331" s="255" t="s">
        <v>251</v>
      </c>
      <c r="I331" s="244"/>
      <c r="J331" s="283"/>
      <c r="K331" s="255" t="s">
        <v>251</v>
      </c>
    </row>
    <row r="332" spans="1:11" ht="12">
      <c r="A332" s="223">
        <v>2</v>
      </c>
      <c r="C332" s="144" t="s">
        <v>49</v>
      </c>
      <c r="E332" s="223">
        <v>2</v>
      </c>
      <c r="G332" s="149"/>
      <c r="H332" s="188">
        <v>0</v>
      </c>
      <c r="J332" s="149"/>
      <c r="K332" s="188">
        <v>0</v>
      </c>
    </row>
    <row r="333" spans="1:11" ht="12">
      <c r="A333" s="134">
        <v>3</v>
      </c>
      <c r="C333" s="134" t="s">
        <v>153</v>
      </c>
      <c r="E333" s="134">
        <v>3</v>
      </c>
      <c r="F333" s="188"/>
      <c r="G333" s="188"/>
      <c r="H333" s="188"/>
      <c r="I333" s="188"/>
      <c r="J333" s="188"/>
      <c r="K333" s="188"/>
    </row>
    <row r="334" spans="1:11" ht="12">
      <c r="A334" s="223">
        <v>4</v>
      </c>
      <c r="C334" s="134" t="s">
        <v>154</v>
      </c>
      <c r="E334" s="223">
        <v>4</v>
      </c>
      <c r="F334" s="188"/>
      <c r="G334" s="188"/>
      <c r="H334" s="188"/>
      <c r="I334" s="188"/>
      <c r="J334" s="188"/>
      <c r="K334" s="188"/>
    </row>
    <row r="335" spans="1:11" ht="12">
      <c r="A335" s="223">
        <v>5</v>
      </c>
      <c r="C335" s="134" t="s">
        <v>155</v>
      </c>
      <c r="E335" s="223">
        <v>5</v>
      </c>
      <c r="F335" s="188"/>
      <c r="G335" s="188"/>
      <c r="H335" s="188"/>
      <c r="I335" s="188"/>
      <c r="J335" s="188"/>
      <c r="K335" s="188"/>
    </row>
    <row r="336" spans="1:11" ht="12">
      <c r="A336" s="223">
        <v>6</v>
      </c>
      <c r="E336" s="223">
        <v>6</v>
      </c>
      <c r="F336" s="188"/>
      <c r="G336" s="188"/>
      <c r="H336" s="188"/>
      <c r="I336" s="188"/>
      <c r="J336" s="188"/>
      <c r="K336" s="188"/>
    </row>
    <row r="337" spans="1:11" ht="12">
      <c r="A337" s="223">
        <v>7</v>
      </c>
      <c r="E337" s="223">
        <v>7</v>
      </c>
      <c r="F337" s="188"/>
      <c r="G337" s="188"/>
      <c r="H337" s="188"/>
      <c r="I337" s="188"/>
      <c r="J337" s="188"/>
      <c r="K337" s="188"/>
    </row>
    <row r="338" spans="1:11" ht="12">
      <c r="A338" s="223">
        <v>8</v>
      </c>
      <c r="E338" s="223">
        <v>8</v>
      </c>
      <c r="F338" s="188"/>
      <c r="G338" s="188"/>
      <c r="H338" s="188"/>
      <c r="I338" s="188"/>
      <c r="J338" s="188"/>
      <c r="K338" s="188"/>
    </row>
    <row r="339" spans="1:11" ht="12">
      <c r="A339" s="223">
        <v>9</v>
      </c>
      <c r="E339" s="223">
        <v>9</v>
      </c>
      <c r="F339" s="188"/>
      <c r="G339" s="188"/>
      <c r="H339" s="188"/>
      <c r="I339" s="188"/>
      <c r="J339" s="188"/>
      <c r="K339" s="188"/>
    </row>
    <row r="340" spans="1:11" ht="12">
      <c r="A340" s="223">
        <v>10</v>
      </c>
      <c r="E340" s="223">
        <v>10</v>
      </c>
      <c r="F340" s="188"/>
      <c r="G340" s="188"/>
      <c r="H340" s="188"/>
      <c r="I340" s="188"/>
      <c r="J340" s="188"/>
      <c r="K340" s="188"/>
    </row>
    <row r="341" spans="1:11" ht="12">
      <c r="A341" s="223">
        <v>11</v>
      </c>
      <c r="E341" s="223">
        <v>11</v>
      </c>
      <c r="F341" s="188"/>
      <c r="G341" s="188"/>
      <c r="H341" s="188"/>
      <c r="I341" s="188"/>
      <c r="J341" s="188"/>
      <c r="K341" s="188"/>
    </row>
    <row r="342" spans="1:11" ht="12">
      <c r="A342" s="223">
        <v>12</v>
      </c>
      <c r="E342" s="223">
        <v>12</v>
      </c>
      <c r="F342" s="188"/>
      <c r="G342" s="188"/>
      <c r="H342" s="188"/>
      <c r="I342" s="188"/>
      <c r="J342" s="188"/>
      <c r="K342" s="188"/>
    </row>
    <row r="343" spans="1:11" ht="12">
      <c r="A343" s="223">
        <v>13</v>
      </c>
      <c r="E343" s="223">
        <v>13</v>
      </c>
      <c r="F343" s="188"/>
      <c r="G343" s="188"/>
      <c r="H343" s="188"/>
      <c r="I343" s="188"/>
      <c r="J343" s="188"/>
      <c r="K343" s="188"/>
    </row>
    <row r="344" spans="1:11" ht="12">
      <c r="A344" s="223">
        <v>14</v>
      </c>
      <c r="C344" s="224" t="s">
        <v>39</v>
      </c>
      <c r="D344" s="225"/>
      <c r="E344" s="223">
        <v>14</v>
      </c>
      <c r="F344" s="188"/>
      <c r="G344" s="188"/>
      <c r="H344" s="188"/>
      <c r="I344" s="188"/>
      <c r="J344" s="188"/>
      <c r="K344" s="188"/>
    </row>
    <row r="345" spans="1:11" ht="12">
      <c r="A345" s="223">
        <v>15</v>
      </c>
      <c r="C345" s="224"/>
      <c r="D345" s="225"/>
      <c r="E345" s="223">
        <v>15</v>
      </c>
      <c r="F345" s="188"/>
      <c r="G345" s="188"/>
      <c r="H345" s="188"/>
      <c r="I345" s="188"/>
      <c r="J345" s="188"/>
      <c r="K345" s="188"/>
    </row>
    <row r="346" spans="1:11" ht="12">
      <c r="A346" s="223">
        <v>16</v>
      </c>
      <c r="E346" s="223">
        <v>16</v>
      </c>
      <c r="F346" s="188"/>
      <c r="G346" s="188"/>
      <c r="H346" s="188"/>
      <c r="I346" s="188"/>
      <c r="J346" s="188"/>
      <c r="K346" s="188"/>
    </row>
    <row r="347" spans="1:11" ht="12">
      <c r="A347" s="223">
        <v>17</v>
      </c>
      <c r="C347" s="144" t="s">
        <v>39</v>
      </c>
      <c r="E347" s="223">
        <v>17</v>
      </c>
      <c r="F347" s="188"/>
      <c r="G347" s="188"/>
      <c r="H347" s="188"/>
      <c r="I347" s="188"/>
      <c r="J347" s="188"/>
      <c r="K347" s="188"/>
    </row>
    <row r="348" spans="1:11" ht="12">
      <c r="A348" s="223">
        <v>18</v>
      </c>
      <c r="E348" s="223">
        <v>18</v>
      </c>
      <c r="F348" s="188"/>
      <c r="G348" s="188"/>
      <c r="H348" s="188"/>
      <c r="I348" s="188"/>
      <c r="J348" s="188" t="s">
        <v>39</v>
      </c>
      <c r="K348" s="188"/>
    </row>
    <row r="349" spans="1:11" ht="12">
      <c r="A349" s="223">
        <v>19</v>
      </c>
      <c r="E349" s="223">
        <v>19</v>
      </c>
      <c r="F349" s="188"/>
      <c r="G349" s="188"/>
      <c r="H349" s="188"/>
      <c r="I349" s="188"/>
      <c r="J349" s="188"/>
      <c r="K349" s="188"/>
    </row>
    <row r="350" spans="1:11" ht="12">
      <c r="A350" s="223"/>
      <c r="C350" s="224"/>
      <c r="E350" s="223"/>
      <c r="F350" s="184" t="s">
        <v>6</v>
      </c>
      <c r="G350" s="155" t="s">
        <v>6</v>
      </c>
      <c r="H350" s="156" t="s">
        <v>6</v>
      </c>
      <c r="I350" s="184" t="s">
        <v>6</v>
      </c>
      <c r="J350" s="155" t="s">
        <v>6</v>
      </c>
      <c r="K350" s="156" t="s">
        <v>6</v>
      </c>
    </row>
    <row r="351" spans="1:11" ht="12">
      <c r="A351" s="223">
        <v>20</v>
      </c>
      <c r="C351" s="224" t="s">
        <v>156</v>
      </c>
      <c r="E351" s="223">
        <v>20</v>
      </c>
      <c r="G351" s="93"/>
      <c r="H351" s="97">
        <f>SUM(H331:H349)</f>
        <v>0</v>
      </c>
      <c r="I351" s="97"/>
      <c r="J351" s="93"/>
      <c r="K351" s="97">
        <f>SUM(K331:K349)</f>
        <v>0</v>
      </c>
    </row>
    <row r="352" spans="1:11" ht="12">
      <c r="A352" s="226"/>
      <c r="C352" s="144"/>
      <c r="E352" s="183"/>
      <c r="F352" s="184" t="s">
        <v>6</v>
      </c>
      <c r="G352" s="155" t="s">
        <v>6</v>
      </c>
      <c r="H352" s="156" t="s">
        <v>6</v>
      </c>
      <c r="I352" s="184" t="s">
        <v>6</v>
      </c>
      <c r="J352" s="155" t="s">
        <v>6</v>
      </c>
      <c r="K352" s="156" t="s">
        <v>6</v>
      </c>
    </row>
    <row r="353" spans="3:11" ht="12">
      <c r="C353" s="134" t="s">
        <v>157</v>
      </c>
      <c r="F353" s="184"/>
      <c r="G353" s="155"/>
      <c r="H353" s="188"/>
      <c r="I353" s="184"/>
      <c r="J353" s="155"/>
      <c r="K353" s="188"/>
    </row>
    <row r="354" spans="3:11" ht="12">
      <c r="C354" s="134" t="s">
        <v>158</v>
      </c>
      <c r="F354" s="184"/>
      <c r="G354" s="155"/>
      <c r="H354" s="188"/>
      <c r="I354" s="184"/>
      <c r="J354" s="155"/>
      <c r="K354" s="188"/>
    </row>
    <row r="355" ht="12">
      <c r="A355" s="144"/>
    </row>
    <row r="356" spans="1:11" s="175" customFormat="1" ht="12">
      <c r="A356" s="151" t="str">
        <f>$A$82</f>
        <v>Institution No.: GFC  </v>
      </c>
      <c r="E356" s="185"/>
      <c r="G356" s="186"/>
      <c r="H356" s="187"/>
      <c r="J356" s="186"/>
      <c r="K356" s="150" t="s">
        <v>159</v>
      </c>
    </row>
    <row r="357" spans="4:11" s="175" customFormat="1" ht="12">
      <c r="D357" s="221" t="s">
        <v>160</v>
      </c>
      <c r="E357" s="185"/>
      <c r="G357" s="186"/>
      <c r="H357" s="187"/>
      <c r="J357" s="186"/>
      <c r="K357" s="187"/>
    </row>
    <row r="358" spans="1:11" ht="12">
      <c r="A358" s="151" t="str">
        <f>$A$41</f>
        <v>NAME: University of Colorado Colorado Springs</v>
      </c>
      <c r="F358" s="222"/>
      <c r="G358" s="214"/>
      <c r="H358" s="188"/>
      <c r="J358" s="149"/>
      <c r="K358" s="153" t="str">
        <f>$K$3</f>
        <v>Date: October 1, 2012</v>
      </c>
    </row>
    <row r="359" spans="1:11" ht="12">
      <c r="A359" s="154" t="s">
        <v>6</v>
      </c>
      <c r="B359" s="154" t="s">
        <v>6</v>
      </c>
      <c r="C359" s="154" t="s">
        <v>6</v>
      </c>
      <c r="D359" s="154" t="s">
        <v>6</v>
      </c>
      <c r="E359" s="154" t="s">
        <v>6</v>
      </c>
      <c r="F359" s="154" t="s">
        <v>6</v>
      </c>
      <c r="G359" s="155" t="s">
        <v>6</v>
      </c>
      <c r="H359" s="156" t="s">
        <v>6</v>
      </c>
      <c r="I359" s="154" t="s">
        <v>6</v>
      </c>
      <c r="J359" s="155" t="s">
        <v>6</v>
      </c>
      <c r="K359" s="156" t="s">
        <v>6</v>
      </c>
    </row>
    <row r="360" spans="1:11" ht="12">
      <c r="A360" s="282" t="s">
        <v>7</v>
      </c>
      <c r="E360" s="282" t="s">
        <v>7</v>
      </c>
      <c r="G360" s="159"/>
      <c r="H360" s="255" t="s">
        <v>9</v>
      </c>
      <c r="I360" s="158"/>
      <c r="J360" s="159"/>
      <c r="K360" s="255" t="s">
        <v>250</v>
      </c>
    </row>
    <row r="361" spans="1:11" ht="12">
      <c r="A361" s="282" t="s">
        <v>10</v>
      </c>
      <c r="C361" s="161" t="s">
        <v>57</v>
      </c>
      <c r="E361" s="282" t="s">
        <v>10</v>
      </c>
      <c r="G361" s="149"/>
      <c r="H361" s="255" t="s">
        <v>13</v>
      </c>
      <c r="J361" s="149"/>
      <c r="K361" s="255" t="s">
        <v>14</v>
      </c>
    </row>
    <row r="362" spans="1:11" ht="12">
      <c r="A362" s="154" t="s">
        <v>6</v>
      </c>
      <c r="B362" s="154" t="s">
        <v>6</v>
      </c>
      <c r="C362" s="154" t="s">
        <v>6</v>
      </c>
      <c r="D362" s="154" t="s">
        <v>6</v>
      </c>
      <c r="E362" s="154" t="s">
        <v>6</v>
      </c>
      <c r="F362" s="154" t="s">
        <v>6</v>
      </c>
      <c r="G362" s="155" t="s">
        <v>6</v>
      </c>
      <c r="H362" s="156" t="s">
        <v>6</v>
      </c>
      <c r="I362" s="154" t="s">
        <v>6</v>
      </c>
      <c r="J362" s="155" t="s">
        <v>6</v>
      </c>
      <c r="K362" s="156" t="s">
        <v>6</v>
      </c>
    </row>
    <row r="363" spans="1:11" ht="12">
      <c r="A363" s="223"/>
      <c r="C363" s="171" t="s">
        <v>161</v>
      </c>
      <c r="E363" s="223"/>
      <c r="G363" s="93"/>
      <c r="H363" s="93"/>
      <c r="I363" s="97"/>
      <c r="J363" s="93"/>
      <c r="K363" s="93"/>
    </row>
    <row r="364" spans="1:11" ht="12">
      <c r="A364" s="223">
        <v>1</v>
      </c>
      <c r="C364" s="144" t="s">
        <v>162</v>
      </c>
      <c r="E364" s="223">
        <v>1</v>
      </c>
      <c r="G364" s="93"/>
      <c r="H364" s="93">
        <v>3778419</v>
      </c>
      <c r="I364" s="97"/>
      <c r="J364" s="93"/>
      <c r="K364" s="93">
        <v>3848177</v>
      </c>
    </row>
    <row r="365" spans="1:11" ht="12">
      <c r="A365" s="223">
        <v>2</v>
      </c>
      <c r="C365" s="145" t="s">
        <v>163</v>
      </c>
      <c r="E365" s="223">
        <v>2</v>
      </c>
      <c r="F365" s="145"/>
      <c r="G365" s="100"/>
      <c r="H365" s="100">
        <v>1408370</v>
      </c>
      <c r="I365" s="100"/>
      <c r="J365" s="100"/>
      <c r="K365" s="100">
        <v>1365900</v>
      </c>
    </row>
    <row r="366" spans="1:11" ht="12">
      <c r="A366" s="223">
        <v>3</v>
      </c>
      <c r="C366" s="145" t="s">
        <v>164</v>
      </c>
      <c r="E366" s="223">
        <v>3</v>
      </c>
      <c r="F366" s="145"/>
      <c r="G366" s="100"/>
      <c r="H366" s="100">
        <v>2231072</v>
      </c>
      <c r="I366" s="100"/>
      <c r="J366" s="100"/>
      <c r="K366" s="100">
        <f>1356451+706027</f>
        <v>2062478</v>
      </c>
    </row>
    <row r="367" spans="1:11" ht="12">
      <c r="A367" s="223">
        <v>4</v>
      </c>
      <c r="C367" s="145" t="s">
        <v>165</v>
      </c>
      <c r="E367" s="223">
        <v>4</v>
      </c>
      <c r="F367" s="145"/>
      <c r="G367" s="100"/>
      <c r="H367" s="100"/>
      <c r="I367" s="100"/>
      <c r="J367" s="100"/>
      <c r="K367" s="100"/>
    </row>
    <row r="368" spans="1:11" ht="12">
      <c r="A368" s="223">
        <v>5</v>
      </c>
      <c r="C368" s="145" t="s">
        <v>166</v>
      </c>
      <c r="E368" s="223">
        <v>5</v>
      </c>
      <c r="F368" s="145"/>
      <c r="G368" s="100"/>
      <c r="H368" s="100">
        <v>100</v>
      </c>
      <c r="I368" s="100"/>
      <c r="J368" s="100"/>
      <c r="K368" s="100"/>
    </row>
    <row r="369" spans="1:11" ht="12">
      <c r="A369" s="223">
        <v>6</v>
      </c>
      <c r="C369" s="145" t="s">
        <v>167</v>
      </c>
      <c r="E369" s="223">
        <v>6</v>
      </c>
      <c r="F369" s="145"/>
      <c r="G369" s="100"/>
      <c r="H369" s="100"/>
      <c r="I369" s="100"/>
      <c r="J369" s="100"/>
      <c r="K369" s="100"/>
    </row>
    <row r="370" spans="1:11" ht="12">
      <c r="A370" s="223">
        <v>7</v>
      </c>
      <c r="C370" s="145" t="s">
        <v>168</v>
      </c>
      <c r="E370" s="223">
        <v>7</v>
      </c>
      <c r="F370" s="145"/>
      <c r="G370" s="100"/>
      <c r="H370" s="100"/>
      <c r="I370" s="100"/>
      <c r="J370" s="100"/>
      <c r="K370" s="100"/>
    </row>
    <row r="371" spans="1:11" ht="12">
      <c r="A371" s="223">
        <v>8</v>
      </c>
      <c r="C371" s="145" t="s">
        <v>169</v>
      </c>
      <c r="E371" s="223">
        <v>8</v>
      </c>
      <c r="F371" s="184"/>
      <c r="G371" s="155"/>
      <c r="H371" s="156"/>
      <c r="I371" s="184"/>
      <c r="J371" s="155"/>
      <c r="K371" s="156"/>
    </row>
    <row r="372" spans="1:11" ht="12">
      <c r="A372" s="223">
        <v>9</v>
      </c>
      <c r="C372" s="145"/>
      <c r="E372" s="223">
        <v>9</v>
      </c>
      <c r="F372" s="184"/>
      <c r="G372" s="155"/>
      <c r="H372" s="156"/>
      <c r="I372" s="184"/>
      <c r="J372" s="155"/>
      <c r="K372" s="156"/>
    </row>
    <row r="373" spans="1:11" ht="12">
      <c r="A373" s="223">
        <v>10</v>
      </c>
      <c r="C373" s="145"/>
      <c r="E373" s="223">
        <v>10</v>
      </c>
      <c r="F373" s="184"/>
      <c r="G373" s="155"/>
      <c r="H373" s="156"/>
      <c r="I373" s="184"/>
      <c r="J373" s="155"/>
      <c r="K373" s="156"/>
    </row>
    <row r="374" spans="1:11" ht="12">
      <c r="A374" s="223">
        <v>11</v>
      </c>
      <c r="C374" s="145"/>
      <c r="E374" s="223">
        <v>11</v>
      </c>
      <c r="F374" s="184"/>
      <c r="G374" s="155"/>
      <c r="H374" s="156"/>
      <c r="I374" s="184"/>
      <c r="J374" s="155"/>
      <c r="K374" s="156"/>
    </row>
    <row r="375" spans="1:11" ht="12">
      <c r="A375" s="223">
        <v>12</v>
      </c>
      <c r="C375" s="145"/>
      <c r="E375" s="223">
        <v>12</v>
      </c>
      <c r="F375" s="184"/>
      <c r="G375" s="155"/>
      <c r="H375" s="156"/>
      <c r="I375" s="184"/>
      <c r="J375" s="155"/>
      <c r="K375" s="156"/>
    </row>
    <row r="376" spans="1:11" ht="12">
      <c r="A376" s="223">
        <v>13</v>
      </c>
      <c r="C376" s="145"/>
      <c r="E376" s="223">
        <v>13</v>
      </c>
      <c r="F376" s="184"/>
      <c r="G376" s="155"/>
      <c r="H376" s="156"/>
      <c r="I376" s="184"/>
      <c r="J376" s="155"/>
      <c r="K376" s="156"/>
    </row>
    <row r="377" spans="1:11" ht="12">
      <c r="A377" s="223">
        <v>14</v>
      </c>
      <c r="C377" s="145"/>
      <c r="E377" s="223">
        <v>14</v>
      </c>
      <c r="F377" s="184"/>
      <c r="G377" s="155"/>
      <c r="H377" s="156"/>
      <c r="I377" s="184"/>
      <c r="J377" s="155"/>
      <c r="K377" s="156"/>
    </row>
    <row r="378" spans="1:11" ht="12">
      <c r="A378" s="223">
        <v>15</v>
      </c>
      <c r="E378" s="223">
        <v>15</v>
      </c>
      <c r="F378" s="145"/>
      <c r="G378" s="100"/>
      <c r="H378" s="100"/>
      <c r="I378" s="100"/>
      <c r="J378" s="100"/>
      <c r="K378" s="100"/>
    </row>
    <row r="379" spans="1:11" ht="12">
      <c r="A379" s="223"/>
      <c r="C379" s="145"/>
      <c r="E379" s="223"/>
      <c r="F379" s="145"/>
      <c r="G379" s="100"/>
      <c r="H379" s="100"/>
      <c r="I379" s="100"/>
      <c r="J379" s="100"/>
      <c r="K379" s="100"/>
    </row>
    <row r="380" spans="1:11" ht="12">
      <c r="A380" s="223">
        <v>16</v>
      </c>
      <c r="C380" s="145" t="s">
        <v>170</v>
      </c>
      <c r="E380" s="223">
        <v>16</v>
      </c>
      <c r="F380" s="145"/>
      <c r="G380" s="100"/>
      <c r="H380" s="100">
        <v>137151</v>
      </c>
      <c r="I380" s="100"/>
      <c r="J380" s="100"/>
      <c r="K380" s="100"/>
    </row>
    <row r="381" spans="1:11" ht="12">
      <c r="A381" s="223">
        <v>17</v>
      </c>
      <c r="C381" s="145" t="s">
        <v>171</v>
      </c>
      <c r="E381" s="223">
        <v>17</v>
      </c>
      <c r="F381" s="145"/>
      <c r="G381" s="100"/>
      <c r="H381" s="100"/>
      <c r="I381" s="100"/>
      <c r="J381" s="100"/>
      <c r="K381" s="100"/>
    </row>
    <row r="382" spans="1:11" ht="12">
      <c r="A382" s="223">
        <v>18</v>
      </c>
      <c r="C382" s="145" t="s">
        <v>172</v>
      </c>
      <c r="E382" s="223">
        <v>18</v>
      </c>
      <c r="F382" s="145"/>
      <c r="G382" s="100"/>
      <c r="H382" s="100">
        <f>2796+102059</f>
        <v>104855</v>
      </c>
      <c r="I382" s="100"/>
      <c r="J382" s="100"/>
      <c r="K382" s="100"/>
    </row>
    <row r="383" spans="1:11" ht="12">
      <c r="A383" s="223">
        <v>19</v>
      </c>
      <c r="C383" s="145" t="s">
        <v>39</v>
      </c>
      <c r="E383" s="223">
        <v>19</v>
      </c>
      <c r="F383" s="145"/>
      <c r="G383" s="100"/>
      <c r="H383" s="100"/>
      <c r="I383" s="100"/>
      <c r="J383" s="100"/>
      <c r="K383" s="100"/>
    </row>
    <row r="384" spans="1:11" ht="12">
      <c r="A384" s="134">
        <v>20</v>
      </c>
      <c r="C384" s="145"/>
      <c r="E384" s="134">
        <v>20</v>
      </c>
      <c r="F384" s="184"/>
      <c r="G384" s="155"/>
      <c r="H384" s="156"/>
      <c r="I384" s="184"/>
      <c r="J384" s="155"/>
      <c r="K384" s="156"/>
    </row>
    <row r="385" spans="1:11" ht="12">
      <c r="A385" s="134">
        <v>21</v>
      </c>
      <c r="C385" s="145"/>
      <c r="E385" s="134">
        <v>21</v>
      </c>
      <c r="F385" s="184"/>
      <c r="G385" s="155"/>
      <c r="H385" s="156"/>
      <c r="I385" s="184"/>
      <c r="J385" s="155"/>
      <c r="K385" s="156"/>
    </row>
    <row r="386" spans="1:11" ht="12">
      <c r="A386" s="134">
        <v>22</v>
      </c>
      <c r="C386" s="145"/>
      <c r="E386" s="134">
        <v>22</v>
      </c>
      <c r="F386" s="184"/>
      <c r="G386" s="155"/>
      <c r="H386" s="156"/>
      <c r="I386" s="184"/>
      <c r="J386" s="155"/>
      <c r="K386" s="156"/>
    </row>
    <row r="387" spans="1:11" ht="12">
      <c r="A387" s="134">
        <v>23</v>
      </c>
      <c r="C387" s="145"/>
      <c r="E387" s="134">
        <v>23</v>
      </c>
      <c r="F387" s="184"/>
      <c r="G387" s="155"/>
      <c r="H387" s="156"/>
      <c r="I387" s="184"/>
      <c r="J387" s="155"/>
      <c r="K387" s="156"/>
    </row>
    <row r="388" spans="1:11" ht="12">
      <c r="A388" s="134">
        <v>24</v>
      </c>
      <c r="C388" s="145"/>
      <c r="E388" s="134">
        <v>24</v>
      </c>
      <c r="F388" s="184"/>
      <c r="G388" s="155"/>
      <c r="H388" s="156"/>
      <c r="I388" s="184"/>
      <c r="J388" s="155"/>
      <c r="K388" s="156"/>
    </row>
    <row r="389" spans="1:11" ht="12">
      <c r="A389" s="223"/>
      <c r="C389" s="145"/>
      <c r="E389" s="223"/>
      <c r="F389" s="184" t="s">
        <v>6</v>
      </c>
      <c r="G389" s="155" t="s">
        <v>6</v>
      </c>
      <c r="H389" s="156"/>
      <c r="I389" s="184"/>
      <c r="J389" s="155"/>
      <c r="K389" s="156"/>
    </row>
    <row r="390" spans="1:11" ht="12">
      <c r="A390" s="223">
        <v>25</v>
      </c>
      <c r="C390" s="144" t="s">
        <v>173</v>
      </c>
      <c r="E390" s="223">
        <v>25</v>
      </c>
      <c r="G390" s="93"/>
      <c r="H390" s="97">
        <f>SUM(H364:H388)</f>
        <v>7659967</v>
      </c>
      <c r="I390" s="97"/>
      <c r="J390" s="93"/>
      <c r="K390" s="97">
        <f>SUM(K364:K388)</f>
        <v>7276555</v>
      </c>
    </row>
    <row r="391" spans="1:11" ht="12">
      <c r="A391" s="223"/>
      <c r="C391" s="144"/>
      <c r="E391" s="223"/>
      <c r="F391" s="184" t="s">
        <v>6</v>
      </c>
      <c r="G391" s="155" t="s">
        <v>6</v>
      </c>
      <c r="H391" s="156"/>
      <c r="I391" s="184"/>
      <c r="J391" s="155"/>
      <c r="K391" s="156"/>
    </row>
    <row r="392" spans="1:11" ht="12">
      <c r="A392" s="223">
        <v>26</v>
      </c>
      <c r="C392" s="144" t="s">
        <v>174</v>
      </c>
      <c r="E392" s="223">
        <v>26</v>
      </c>
      <c r="G392" s="93"/>
      <c r="H392" s="93">
        <v>1779663</v>
      </c>
      <c r="I392" s="97"/>
      <c r="J392" s="93"/>
      <c r="K392" s="93">
        <v>0</v>
      </c>
    </row>
    <row r="393" spans="1:11" ht="12">
      <c r="A393" s="223">
        <v>27</v>
      </c>
      <c r="E393" s="223">
        <v>27</v>
      </c>
      <c r="G393" s="93"/>
      <c r="H393" s="93"/>
      <c r="I393" s="97"/>
      <c r="J393" s="93"/>
      <c r="K393" s="93"/>
    </row>
    <row r="394" spans="1:11" ht="12">
      <c r="A394" s="223">
        <v>28</v>
      </c>
      <c r="E394" s="223">
        <v>28</v>
      </c>
      <c r="G394" s="97"/>
      <c r="H394" s="97"/>
      <c r="I394" s="97"/>
      <c r="J394" s="97"/>
      <c r="K394" s="97"/>
    </row>
    <row r="395" spans="1:11" ht="12">
      <c r="A395" s="223">
        <v>29</v>
      </c>
      <c r="C395" s="134" t="s">
        <v>39</v>
      </c>
      <c r="E395" s="223">
        <v>29</v>
      </c>
      <c r="G395" s="97"/>
      <c r="H395" s="97"/>
      <c r="I395" s="97"/>
      <c r="J395" s="97"/>
      <c r="K395" s="97"/>
    </row>
    <row r="396" spans="1:11" ht="12">
      <c r="A396" s="223"/>
      <c r="C396" s="224"/>
      <c r="E396" s="223"/>
      <c r="F396" s="184" t="s">
        <v>6</v>
      </c>
      <c r="G396" s="155" t="s">
        <v>6</v>
      </c>
      <c r="H396" s="156"/>
      <c r="I396" s="184"/>
      <c r="J396" s="155"/>
      <c r="K396" s="156"/>
    </row>
    <row r="397" spans="1:11" ht="12">
      <c r="A397" s="223">
        <v>30</v>
      </c>
      <c r="C397" s="224" t="s">
        <v>175</v>
      </c>
      <c r="E397" s="223">
        <v>30</v>
      </c>
      <c r="G397" s="93"/>
      <c r="H397" s="97">
        <f>SUM(H390:H395)</f>
        <v>9439630</v>
      </c>
      <c r="I397" s="97"/>
      <c r="J397" s="93"/>
      <c r="K397" s="97">
        <f>SUM(K390:K395)</f>
        <v>7276555</v>
      </c>
    </row>
    <row r="398" spans="1:11" ht="12">
      <c r="A398" s="226"/>
      <c r="C398" s="144"/>
      <c r="E398" s="183"/>
      <c r="F398" s="184" t="s">
        <v>6</v>
      </c>
      <c r="G398" s="155" t="s">
        <v>6</v>
      </c>
      <c r="H398" s="156" t="s">
        <v>6</v>
      </c>
      <c r="I398" s="184" t="s">
        <v>6</v>
      </c>
      <c r="J398" s="155" t="s">
        <v>6</v>
      </c>
      <c r="K398" s="156" t="s">
        <v>6</v>
      </c>
    </row>
    <row r="399" spans="3:11" ht="12">
      <c r="C399" s="134" t="s">
        <v>157</v>
      </c>
      <c r="F399" s="184"/>
      <c r="G399" s="155"/>
      <c r="H399" s="188"/>
      <c r="I399" s="184"/>
      <c r="J399" s="155"/>
      <c r="K399" s="188"/>
    </row>
    <row r="400" spans="3:11" ht="12">
      <c r="C400" s="134" t="s">
        <v>158</v>
      </c>
      <c r="F400" s="184"/>
      <c r="G400" s="155"/>
      <c r="H400" s="188"/>
      <c r="I400" s="184"/>
      <c r="J400" s="155"/>
      <c r="K400" s="188"/>
    </row>
    <row r="401" spans="3:11" ht="12">
      <c r="C401" s="134" t="s">
        <v>176</v>
      </c>
      <c r="F401" s="184"/>
      <c r="G401" s="155"/>
      <c r="H401" s="188"/>
      <c r="I401" s="184"/>
      <c r="J401" s="155"/>
      <c r="K401" s="188"/>
    </row>
    <row r="402" spans="3:11" ht="12">
      <c r="C402" s="134" t="s">
        <v>177</v>
      </c>
      <c r="F402" s="184"/>
      <c r="G402" s="155"/>
      <c r="H402" s="188"/>
      <c r="I402" s="184"/>
      <c r="J402" s="155"/>
      <c r="K402" s="188"/>
    </row>
    <row r="403" spans="3:11" ht="12">
      <c r="C403" s="134" t="s">
        <v>178</v>
      </c>
      <c r="F403" s="184"/>
      <c r="G403" s="155"/>
      <c r="H403" s="188"/>
      <c r="I403" s="184"/>
      <c r="J403" s="155"/>
      <c r="K403" s="188"/>
    </row>
    <row r="404" spans="3:11" ht="12">
      <c r="C404" s="134" t="s">
        <v>179</v>
      </c>
      <c r="F404" s="184"/>
      <c r="G404" s="155"/>
      <c r="H404" s="188"/>
      <c r="I404" s="184"/>
      <c r="J404" s="155"/>
      <c r="K404" s="188"/>
    </row>
    <row r="405" spans="6:11" ht="12">
      <c r="F405" s="184"/>
      <c r="G405" s="155"/>
      <c r="H405" s="188"/>
      <c r="I405" s="184"/>
      <c r="J405" s="155"/>
      <c r="K405" s="188"/>
    </row>
    <row r="406" spans="1:11" ht="12">
      <c r="A406" s="226"/>
      <c r="C406" s="144"/>
      <c r="E406" s="183"/>
      <c r="F406" s="184"/>
      <c r="G406" s="155"/>
      <c r="H406" s="156"/>
      <c r="I406" s="184"/>
      <c r="J406" s="155"/>
      <c r="K406" s="156"/>
    </row>
    <row r="409" spans="1:11" s="175" customFormat="1" ht="12">
      <c r="A409" s="151" t="str">
        <f>$A$82</f>
        <v>Institution No.: GFC  </v>
      </c>
      <c r="E409" s="185"/>
      <c r="G409" s="186"/>
      <c r="H409" s="187"/>
      <c r="J409" s="186"/>
      <c r="K409" s="150" t="s">
        <v>180</v>
      </c>
    </row>
    <row r="410" spans="1:11" ht="12.75" customHeight="1">
      <c r="A410" s="328" t="s">
        <v>181</v>
      </c>
      <c r="B410" s="328"/>
      <c r="C410" s="328"/>
      <c r="D410" s="328"/>
      <c r="E410" s="328"/>
      <c r="F410" s="328"/>
      <c r="G410" s="328"/>
      <c r="H410" s="328"/>
      <c r="I410" s="328"/>
      <c r="J410" s="328"/>
      <c r="K410" s="328"/>
    </row>
    <row r="411" spans="1:11" ht="12">
      <c r="A411" s="151" t="str">
        <f>$A$41</f>
        <v>NAME: University of Colorado Colorado Springs</v>
      </c>
      <c r="H411" s="188"/>
      <c r="J411" s="149"/>
      <c r="K411" s="153" t="str">
        <f>$K$3</f>
        <v>Date: October 1, 2012</v>
      </c>
    </row>
    <row r="412" spans="1:11" ht="12">
      <c r="A412" s="154" t="s">
        <v>6</v>
      </c>
      <c r="B412" s="154" t="s">
        <v>6</v>
      </c>
      <c r="C412" s="154" t="s">
        <v>6</v>
      </c>
      <c r="D412" s="154" t="s">
        <v>6</v>
      </c>
      <c r="E412" s="154" t="s">
        <v>6</v>
      </c>
      <c r="F412" s="154" t="s">
        <v>6</v>
      </c>
      <c r="G412" s="155" t="s">
        <v>6</v>
      </c>
      <c r="H412" s="156" t="s">
        <v>6</v>
      </c>
      <c r="I412" s="154" t="s">
        <v>6</v>
      </c>
      <c r="J412" s="155" t="s">
        <v>6</v>
      </c>
      <c r="K412" s="156" t="s">
        <v>6</v>
      </c>
    </row>
    <row r="413" spans="1:11" ht="12">
      <c r="A413" s="282" t="s">
        <v>7</v>
      </c>
      <c r="E413" s="282" t="s">
        <v>7</v>
      </c>
      <c r="F413" s="158"/>
      <c r="G413" s="159"/>
      <c r="H413" s="255" t="s">
        <v>9</v>
      </c>
      <c r="I413" s="158"/>
      <c r="J413" s="159"/>
      <c r="K413" s="255" t="s">
        <v>250</v>
      </c>
    </row>
    <row r="414" spans="1:11" ht="12">
      <c r="A414" s="282" t="s">
        <v>10</v>
      </c>
      <c r="C414" s="161" t="s">
        <v>57</v>
      </c>
      <c r="E414" s="282" t="s">
        <v>10</v>
      </c>
      <c r="F414" s="158"/>
      <c r="G414" s="159"/>
      <c r="H414" s="255" t="s">
        <v>13</v>
      </c>
      <c r="I414" s="158"/>
      <c r="J414" s="159"/>
      <c r="K414" s="255" t="s">
        <v>14</v>
      </c>
    </row>
    <row r="415" spans="1:11" ht="12">
      <c r="A415" s="154" t="s">
        <v>6</v>
      </c>
      <c r="B415" s="154" t="s">
        <v>6</v>
      </c>
      <c r="C415" s="154" t="s">
        <v>6</v>
      </c>
      <c r="D415" s="154" t="s">
        <v>6</v>
      </c>
      <c r="E415" s="154" t="s">
        <v>6</v>
      </c>
      <c r="F415" s="154" t="s">
        <v>6</v>
      </c>
      <c r="G415" s="155" t="s">
        <v>6</v>
      </c>
      <c r="H415" s="156" t="s">
        <v>6</v>
      </c>
      <c r="I415" s="154" t="s">
        <v>6</v>
      </c>
      <c r="J415" s="155" t="s">
        <v>6</v>
      </c>
      <c r="K415" s="156" t="s">
        <v>6</v>
      </c>
    </row>
    <row r="416" spans="1:11" ht="12">
      <c r="A416" s="227">
        <v>1</v>
      </c>
      <c r="C416" s="144" t="s">
        <v>182</v>
      </c>
      <c r="E416" s="227">
        <v>1</v>
      </c>
      <c r="F416" s="145"/>
      <c r="G416" s="146"/>
      <c r="H416" s="136">
        <f>5142714+4936440+691393</f>
        <v>10770547</v>
      </c>
      <c r="I416" s="145"/>
      <c r="J416" s="146"/>
      <c r="K416" s="147">
        <f>5080816+4884485+934175</f>
        <v>10899476</v>
      </c>
    </row>
    <row r="417" spans="1:11" ht="12">
      <c r="A417" s="227">
        <f aca="true" t="shared" si="1" ref="A417:A439">(A416+1)</f>
        <v>2</v>
      </c>
      <c r="C417" s="144" t="s">
        <v>183</v>
      </c>
      <c r="E417" s="227">
        <f aca="true" t="shared" si="2" ref="E417:E439">(E416+1)</f>
        <v>2</v>
      </c>
      <c r="F417" s="145"/>
      <c r="G417" s="103"/>
      <c r="H417" s="103"/>
      <c r="I417" s="103"/>
      <c r="J417" s="103"/>
      <c r="K417" s="103"/>
    </row>
    <row r="418" spans="1:11" ht="12">
      <c r="A418" s="227">
        <f t="shared" si="1"/>
        <v>3</v>
      </c>
      <c r="C418" s="144"/>
      <c r="E418" s="227">
        <f t="shared" si="2"/>
        <v>3</v>
      </c>
      <c r="F418" s="145"/>
      <c r="G418" s="103"/>
      <c r="H418" s="103"/>
      <c r="I418" s="103"/>
      <c r="J418" s="103"/>
      <c r="K418" s="103"/>
    </row>
    <row r="419" spans="1:11" ht="12">
      <c r="A419" s="227">
        <f t="shared" si="1"/>
        <v>4</v>
      </c>
      <c r="C419" s="144"/>
      <c r="E419" s="227">
        <f t="shared" si="2"/>
        <v>4</v>
      </c>
      <c r="F419" s="145"/>
      <c r="G419" s="103"/>
      <c r="H419" s="103"/>
      <c r="I419" s="103"/>
      <c r="J419" s="103"/>
      <c r="K419" s="103"/>
    </row>
    <row r="420" spans="1:11" ht="12">
      <c r="A420" s="227">
        <f>(A419+1)</f>
        <v>5</v>
      </c>
      <c r="C420" s="145"/>
      <c r="E420" s="227">
        <f>(E419+1)</f>
        <v>5</v>
      </c>
      <c r="F420" s="145"/>
      <c r="G420" s="103"/>
      <c r="H420" s="103"/>
      <c r="I420" s="103"/>
      <c r="J420" s="103"/>
      <c r="K420" s="103"/>
    </row>
    <row r="421" spans="1:11" ht="12">
      <c r="A421" s="227">
        <f t="shared" si="1"/>
        <v>6</v>
      </c>
      <c r="C421" s="145"/>
      <c r="E421" s="227">
        <f t="shared" si="2"/>
        <v>6</v>
      </c>
      <c r="F421" s="145"/>
      <c r="G421" s="103"/>
      <c r="H421" s="103"/>
      <c r="I421" s="103"/>
      <c r="J421" s="103"/>
      <c r="K421" s="103"/>
    </row>
    <row r="422" spans="1:11" ht="12">
      <c r="A422" s="227">
        <f>(A421+1)</f>
        <v>7</v>
      </c>
      <c r="C422" s="144"/>
      <c r="E422" s="227">
        <f>(E421+1)</f>
        <v>7</v>
      </c>
      <c r="F422" s="145"/>
      <c r="G422" s="103"/>
      <c r="H422" s="103"/>
      <c r="I422" s="103"/>
      <c r="J422" s="103"/>
      <c r="K422" s="103"/>
    </row>
    <row r="423" spans="1:11" ht="12">
      <c r="A423" s="227">
        <f>(A422+1)</f>
        <v>8</v>
      </c>
      <c r="C423" s="145"/>
      <c r="E423" s="227">
        <f>(E422+1)</f>
        <v>8</v>
      </c>
      <c r="F423" s="145"/>
      <c r="G423" s="103"/>
      <c r="H423" s="103"/>
      <c r="I423" s="103"/>
      <c r="J423" s="103"/>
      <c r="K423" s="103"/>
    </row>
    <row r="424" spans="1:11" ht="12">
      <c r="A424" s="227">
        <f t="shared" si="1"/>
        <v>9</v>
      </c>
      <c r="C424" s="145"/>
      <c r="E424" s="227">
        <f t="shared" si="2"/>
        <v>9</v>
      </c>
      <c r="F424" s="145"/>
      <c r="G424" s="103"/>
      <c r="H424" s="103"/>
      <c r="I424" s="103"/>
      <c r="J424" s="103"/>
      <c r="K424" s="103"/>
    </row>
    <row r="425" spans="1:11" ht="12">
      <c r="A425" s="227">
        <f t="shared" si="1"/>
        <v>10</v>
      </c>
      <c r="E425" s="227">
        <f t="shared" si="2"/>
        <v>10</v>
      </c>
      <c r="F425" s="145"/>
      <c r="G425" s="103"/>
      <c r="H425" s="103"/>
      <c r="I425" s="103"/>
      <c r="J425" s="103"/>
      <c r="K425" s="103"/>
    </row>
    <row r="426" spans="1:11" ht="12">
      <c r="A426" s="227">
        <f t="shared" si="1"/>
        <v>11</v>
      </c>
      <c r="E426" s="227">
        <f t="shared" si="2"/>
        <v>11</v>
      </c>
      <c r="F426" s="145"/>
      <c r="G426" s="103"/>
      <c r="H426" s="103"/>
      <c r="I426" s="103"/>
      <c r="J426" s="103"/>
      <c r="K426" s="103"/>
    </row>
    <row r="427" spans="1:11" ht="12">
      <c r="A427" s="227">
        <f t="shared" si="1"/>
        <v>12</v>
      </c>
      <c r="E427" s="227">
        <f t="shared" si="2"/>
        <v>12</v>
      </c>
      <c r="F427" s="145"/>
      <c r="G427" s="103"/>
      <c r="H427" s="103"/>
      <c r="I427" s="103"/>
      <c r="J427" s="103"/>
      <c r="K427" s="103"/>
    </row>
    <row r="428" spans="1:11" ht="12">
      <c r="A428" s="227">
        <f t="shared" si="1"/>
        <v>13</v>
      </c>
      <c r="C428" s="145"/>
      <c r="E428" s="227">
        <f t="shared" si="2"/>
        <v>13</v>
      </c>
      <c r="F428" s="145"/>
      <c r="G428" s="103"/>
      <c r="H428" s="103"/>
      <c r="I428" s="103"/>
      <c r="J428" s="103"/>
      <c r="K428" s="103"/>
    </row>
    <row r="429" spans="1:11" ht="12">
      <c r="A429" s="227">
        <f t="shared" si="1"/>
        <v>14</v>
      </c>
      <c r="C429" s="145" t="s">
        <v>184</v>
      </c>
      <c r="E429" s="227">
        <f t="shared" si="2"/>
        <v>14</v>
      </c>
      <c r="F429" s="145"/>
      <c r="G429" s="103"/>
      <c r="H429" s="103"/>
      <c r="I429" s="103"/>
      <c r="J429" s="103"/>
      <c r="K429" s="103"/>
    </row>
    <row r="430" spans="1:11" ht="12">
      <c r="A430" s="227">
        <f t="shared" si="1"/>
        <v>15</v>
      </c>
      <c r="C430" s="145"/>
      <c r="E430" s="227">
        <f t="shared" si="2"/>
        <v>15</v>
      </c>
      <c r="F430" s="145"/>
      <c r="G430" s="103"/>
      <c r="H430" s="103"/>
      <c r="I430" s="103"/>
      <c r="J430" s="103"/>
      <c r="K430" s="103"/>
    </row>
    <row r="431" spans="1:11" ht="12">
      <c r="A431" s="227">
        <f t="shared" si="1"/>
        <v>16</v>
      </c>
      <c r="C431" s="145"/>
      <c r="E431" s="227">
        <f t="shared" si="2"/>
        <v>16</v>
      </c>
      <c r="F431" s="145"/>
      <c r="G431" s="103"/>
      <c r="H431" s="103"/>
      <c r="I431" s="103"/>
      <c r="J431" s="103"/>
      <c r="K431" s="103"/>
    </row>
    <row r="432" spans="1:11" ht="12">
      <c r="A432" s="227">
        <f t="shared" si="1"/>
        <v>17</v>
      </c>
      <c r="C432" s="145"/>
      <c r="E432" s="227">
        <f t="shared" si="2"/>
        <v>17</v>
      </c>
      <c r="F432" s="145"/>
      <c r="G432" s="103"/>
      <c r="H432" s="103"/>
      <c r="I432" s="103"/>
      <c r="J432" s="103"/>
      <c r="K432" s="103"/>
    </row>
    <row r="433" spans="1:11" ht="12">
      <c r="A433" s="227">
        <f t="shared" si="1"/>
        <v>18</v>
      </c>
      <c r="C433" s="145"/>
      <c r="E433" s="227">
        <f t="shared" si="2"/>
        <v>18</v>
      </c>
      <c r="F433" s="145"/>
      <c r="G433" s="103"/>
      <c r="H433" s="103"/>
      <c r="I433" s="103"/>
      <c r="J433" s="103"/>
      <c r="K433" s="103"/>
    </row>
    <row r="434" spans="1:11" ht="12">
      <c r="A434" s="227">
        <f t="shared" si="1"/>
        <v>19</v>
      </c>
      <c r="C434" s="145"/>
      <c r="E434" s="227">
        <f t="shared" si="2"/>
        <v>19</v>
      </c>
      <c r="F434" s="145"/>
      <c r="G434" s="103"/>
      <c r="H434" s="103"/>
      <c r="I434" s="103"/>
      <c r="J434" s="103"/>
      <c r="K434" s="103"/>
    </row>
    <row r="435" spans="1:11" ht="12">
      <c r="A435" s="227">
        <f t="shared" si="1"/>
        <v>20</v>
      </c>
      <c r="C435" s="145"/>
      <c r="E435" s="227">
        <f t="shared" si="2"/>
        <v>20</v>
      </c>
      <c r="F435" s="145"/>
      <c r="G435" s="103"/>
      <c r="H435" s="103"/>
      <c r="I435" s="103"/>
      <c r="J435" s="103"/>
      <c r="K435" s="103"/>
    </row>
    <row r="436" spans="1:11" ht="12">
      <c r="A436" s="227">
        <f t="shared" si="1"/>
        <v>21</v>
      </c>
      <c r="C436" s="145"/>
      <c r="E436" s="227">
        <f t="shared" si="2"/>
        <v>21</v>
      </c>
      <c r="F436" s="145"/>
      <c r="G436" s="103"/>
      <c r="H436" s="103"/>
      <c r="I436" s="103"/>
      <c r="J436" s="103"/>
      <c r="K436" s="103"/>
    </row>
    <row r="437" spans="1:11" ht="12">
      <c r="A437" s="227">
        <f t="shared" si="1"/>
        <v>22</v>
      </c>
      <c r="C437" s="145"/>
      <c r="E437" s="227">
        <f t="shared" si="2"/>
        <v>22</v>
      </c>
      <c r="F437" s="145"/>
      <c r="G437" s="103"/>
      <c r="H437" s="103"/>
      <c r="I437" s="103"/>
      <c r="J437" s="103"/>
      <c r="K437" s="103"/>
    </row>
    <row r="438" spans="1:11" ht="12">
      <c r="A438" s="227">
        <f t="shared" si="1"/>
        <v>23</v>
      </c>
      <c r="C438" s="145"/>
      <c r="E438" s="227">
        <f t="shared" si="2"/>
        <v>23</v>
      </c>
      <c r="F438" s="145"/>
      <c r="G438" s="103"/>
      <c r="H438" s="103"/>
      <c r="I438" s="103"/>
      <c r="J438" s="103"/>
      <c r="K438" s="103"/>
    </row>
    <row r="439" spans="1:11" ht="12">
      <c r="A439" s="227">
        <f t="shared" si="1"/>
        <v>24</v>
      </c>
      <c r="C439" s="145"/>
      <c r="E439" s="227">
        <f t="shared" si="2"/>
        <v>24</v>
      </c>
      <c r="F439" s="145"/>
      <c r="G439" s="103"/>
      <c r="H439" s="103"/>
      <c r="I439" s="103"/>
      <c r="J439" s="103"/>
      <c r="K439" s="103"/>
    </row>
    <row r="440" spans="1:11" ht="12">
      <c r="A440" s="228"/>
      <c r="E440" s="228"/>
      <c r="F440" s="184" t="s">
        <v>6</v>
      </c>
      <c r="G440" s="155" t="s">
        <v>6</v>
      </c>
      <c r="H440" s="156"/>
      <c r="I440" s="184"/>
      <c r="J440" s="155"/>
      <c r="K440" s="156"/>
    </row>
    <row r="441" spans="1:11" ht="12">
      <c r="A441" s="227">
        <f>(A439+1)</f>
        <v>25</v>
      </c>
      <c r="C441" s="144" t="s">
        <v>185</v>
      </c>
      <c r="E441" s="227">
        <f>(E439+1)</f>
        <v>25</v>
      </c>
      <c r="G441" s="104"/>
      <c r="H441" s="105">
        <f>SUM(H416:H439)</f>
        <v>10770547</v>
      </c>
      <c r="I441" s="105"/>
      <c r="J441" s="104"/>
      <c r="K441" s="105">
        <f>SUM(K416:K439)</f>
        <v>10899476</v>
      </c>
    </row>
    <row r="442" spans="1:11" ht="12">
      <c r="A442" s="227"/>
      <c r="C442" s="144"/>
      <c r="E442" s="227"/>
      <c r="F442" s="184" t="s">
        <v>6</v>
      </c>
      <c r="G442" s="155" t="s">
        <v>6</v>
      </c>
      <c r="H442" s="156"/>
      <c r="I442" s="184"/>
      <c r="J442" s="155"/>
      <c r="K442" s="156"/>
    </row>
    <row r="443" ht="12">
      <c r="E443" s="183"/>
    </row>
    <row r="444" ht="12">
      <c r="E444" s="183"/>
    </row>
    <row r="446" spans="5:11" ht="12">
      <c r="E446" s="183"/>
      <c r="G446" s="149"/>
      <c r="H446" s="188"/>
      <c r="J446" s="149"/>
      <c r="K446" s="188"/>
    </row>
    <row r="447" spans="1:11" s="175" customFormat="1" ht="12">
      <c r="A447" s="151" t="str">
        <f>$A$82</f>
        <v>Institution No.: GFC  </v>
      </c>
      <c r="E447" s="185"/>
      <c r="G447" s="186"/>
      <c r="H447" s="187"/>
      <c r="J447" s="186"/>
      <c r="K447" s="150" t="s">
        <v>186</v>
      </c>
    </row>
    <row r="448" spans="1:11" s="175" customFormat="1" ht="12">
      <c r="A448" s="325" t="s">
        <v>187</v>
      </c>
      <c r="B448" s="325"/>
      <c r="C448" s="325"/>
      <c r="D448" s="325"/>
      <c r="E448" s="325"/>
      <c r="F448" s="325"/>
      <c r="G448" s="325"/>
      <c r="H448" s="325"/>
      <c r="I448" s="325"/>
      <c r="J448" s="325"/>
      <c r="K448" s="325"/>
    </row>
    <row r="449" spans="1:11" ht="12">
      <c r="A449" s="151" t="str">
        <f>$A$41</f>
        <v>NAME: University of Colorado Colorado Springs</v>
      </c>
      <c r="G449" s="229"/>
      <c r="H449" s="188"/>
      <c r="J449" s="149"/>
      <c r="K449" s="153" t="str">
        <f>$K$3</f>
        <v>Date: October 1, 2012</v>
      </c>
    </row>
    <row r="450" spans="1:11" ht="12">
      <c r="A450" s="154" t="s">
        <v>6</v>
      </c>
      <c r="B450" s="154" t="s">
        <v>6</v>
      </c>
      <c r="C450" s="154" t="s">
        <v>6</v>
      </c>
      <c r="D450" s="154" t="s">
        <v>6</v>
      </c>
      <c r="E450" s="154" t="s">
        <v>6</v>
      </c>
      <c r="F450" s="154" t="s">
        <v>6</v>
      </c>
      <c r="G450" s="155" t="s">
        <v>6</v>
      </c>
      <c r="H450" s="156" t="s">
        <v>6</v>
      </c>
      <c r="I450" s="154" t="s">
        <v>6</v>
      </c>
      <c r="J450" s="155" t="s">
        <v>6</v>
      </c>
      <c r="K450" s="156" t="s">
        <v>6</v>
      </c>
    </row>
    <row r="451" spans="1:11" ht="12">
      <c r="A451" s="282" t="s">
        <v>7</v>
      </c>
      <c r="E451" s="282" t="s">
        <v>7</v>
      </c>
      <c r="F451" s="158"/>
      <c r="G451" s="159"/>
      <c r="H451" s="255" t="s">
        <v>9</v>
      </c>
      <c r="I451" s="158"/>
      <c r="J451" s="159"/>
      <c r="K451" s="255" t="s">
        <v>250</v>
      </c>
    </row>
    <row r="452" spans="1:11" ht="12">
      <c r="A452" s="282" t="s">
        <v>10</v>
      </c>
      <c r="C452" s="161" t="s">
        <v>57</v>
      </c>
      <c r="E452" s="282" t="s">
        <v>10</v>
      </c>
      <c r="F452" s="158"/>
      <c r="G452" s="283" t="s">
        <v>12</v>
      </c>
      <c r="H452" s="255" t="s">
        <v>13</v>
      </c>
      <c r="I452" s="158"/>
      <c r="J452" s="283" t="s">
        <v>12</v>
      </c>
      <c r="K452" s="255" t="s">
        <v>14</v>
      </c>
    </row>
    <row r="453" spans="1:11" ht="12">
      <c r="A453" s="154" t="s">
        <v>6</v>
      </c>
      <c r="B453" s="154" t="s">
        <v>6</v>
      </c>
      <c r="C453" s="154" t="s">
        <v>6</v>
      </c>
      <c r="D453" s="154" t="s">
        <v>6</v>
      </c>
      <c r="E453" s="154" t="s">
        <v>6</v>
      </c>
      <c r="F453" s="154" t="s">
        <v>6</v>
      </c>
      <c r="G453" s="155" t="s">
        <v>6</v>
      </c>
      <c r="H453" s="156" t="s">
        <v>6</v>
      </c>
      <c r="I453" s="154" t="s">
        <v>6</v>
      </c>
      <c r="J453" s="155" t="s">
        <v>6</v>
      </c>
      <c r="K453" s="156" t="s">
        <v>6</v>
      </c>
    </row>
    <row r="454" spans="1:11" ht="12">
      <c r="A454" s="143">
        <v>1</v>
      </c>
      <c r="B454" s="154"/>
      <c r="C454" s="144" t="s">
        <v>188</v>
      </c>
      <c r="D454" s="154"/>
      <c r="E454" s="143">
        <v>1</v>
      </c>
      <c r="F454" s="154"/>
      <c r="G454" s="106">
        <v>348.31</v>
      </c>
      <c r="H454" s="108">
        <v>25527520</v>
      </c>
      <c r="I454" s="106"/>
      <c r="J454" s="106">
        <v>372.47</v>
      </c>
      <c r="K454" s="108">
        <v>26924857</v>
      </c>
    </row>
    <row r="455" spans="1:11" ht="12">
      <c r="A455" s="143">
        <v>2</v>
      </c>
      <c r="B455" s="154"/>
      <c r="C455" s="144" t="s">
        <v>189</v>
      </c>
      <c r="D455" s="154"/>
      <c r="E455" s="143">
        <v>2</v>
      </c>
      <c r="F455" s="154"/>
      <c r="G455" s="155"/>
      <c r="H455" s="108">
        <v>7429003</v>
      </c>
      <c r="I455" s="154"/>
      <c r="J455" s="155"/>
      <c r="K455" s="291">
        <v>7401680</v>
      </c>
    </row>
    <row r="456" spans="1:11" ht="12">
      <c r="A456" s="143">
        <v>3</v>
      </c>
      <c r="C456" s="144" t="s">
        <v>190</v>
      </c>
      <c r="E456" s="143">
        <v>3</v>
      </c>
      <c r="F456" s="145"/>
      <c r="G456" s="106">
        <v>62.91</v>
      </c>
      <c r="H456" s="108">
        <v>2723349</v>
      </c>
      <c r="I456" s="108"/>
      <c r="J456" s="106">
        <v>57.55</v>
      </c>
      <c r="K456" s="108">
        <f>2782328+77369</f>
        <v>2859697</v>
      </c>
    </row>
    <row r="457" spans="1:11" ht="12">
      <c r="A457" s="143">
        <v>4</v>
      </c>
      <c r="C457" s="144" t="s">
        <v>191</v>
      </c>
      <c r="E457" s="143">
        <v>4</v>
      </c>
      <c r="F457" s="145"/>
      <c r="G457" s="106"/>
      <c r="H457" s="108">
        <v>264397</v>
      </c>
      <c r="I457" s="108"/>
      <c r="J457" s="106"/>
      <c r="K457" s="108">
        <f>311473+3170</f>
        <v>314643</v>
      </c>
    </row>
    <row r="458" spans="1:11" ht="12">
      <c r="A458" s="143">
        <v>5</v>
      </c>
      <c r="C458" s="144" t="s">
        <v>192</v>
      </c>
      <c r="E458" s="143">
        <v>5</v>
      </c>
      <c r="F458" s="145"/>
      <c r="G458" s="106">
        <f>G454+G456</f>
        <v>411.22</v>
      </c>
      <c r="H458" s="108">
        <f>SUM(H454:H457)</f>
        <v>35944269</v>
      </c>
      <c r="I458" s="108"/>
      <c r="J458" s="106">
        <f>SUM(J454:J457)</f>
        <v>430.02000000000004</v>
      </c>
      <c r="K458" s="108">
        <f>SUM(K454:K457)</f>
        <v>37500877</v>
      </c>
    </row>
    <row r="459" spans="1:11" ht="12">
      <c r="A459" s="143">
        <v>6</v>
      </c>
      <c r="C459" s="144" t="s">
        <v>193</v>
      </c>
      <c r="E459" s="143">
        <v>6</v>
      </c>
      <c r="F459" s="145"/>
      <c r="G459" s="106">
        <v>23.85</v>
      </c>
      <c r="H459" s="108">
        <v>1780795</v>
      </c>
      <c r="I459" s="108"/>
      <c r="J459" s="106">
        <v>30.12</v>
      </c>
      <c r="K459" s="108">
        <v>1695618</v>
      </c>
    </row>
    <row r="460" spans="1:11" ht="12">
      <c r="A460" s="143">
        <v>7</v>
      </c>
      <c r="C460" s="144" t="s">
        <v>194</v>
      </c>
      <c r="E460" s="143">
        <v>7</v>
      </c>
      <c r="F460" s="145"/>
      <c r="G460" s="106"/>
      <c r="H460" s="108">
        <f>525854+1</f>
        <v>525855</v>
      </c>
      <c r="I460" s="108"/>
      <c r="J460" s="106"/>
      <c r="K460" s="108">
        <v>640371</v>
      </c>
    </row>
    <row r="461" spans="1:11" ht="12">
      <c r="A461" s="143">
        <v>8</v>
      </c>
      <c r="C461" s="144" t="s">
        <v>195</v>
      </c>
      <c r="E461" s="143">
        <v>8</v>
      </c>
      <c r="F461" s="145"/>
      <c r="G461" s="106">
        <f>G458+G459+G460</f>
        <v>435.07000000000005</v>
      </c>
      <c r="H461" s="108">
        <f>H458+H459+H460</f>
        <v>38250919</v>
      </c>
      <c r="I461" s="106"/>
      <c r="J461" s="106">
        <f>J458+J459+J460</f>
        <v>460.14000000000004</v>
      </c>
      <c r="K461" s="108">
        <f>K458+K459+K460</f>
        <v>39836866</v>
      </c>
    </row>
    <row r="462" spans="1:11" ht="12">
      <c r="A462" s="143">
        <v>9</v>
      </c>
      <c r="E462" s="143">
        <v>9</v>
      </c>
      <c r="F462" s="145"/>
      <c r="G462" s="106"/>
      <c r="H462" s="108"/>
      <c r="I462" s="105"/>
      <c r="J462" s="106"/>
      <c r="K462" s="108"/>
    </row>
    <row r="463" spans="1:11" ht="12">
      <c r="A463" s="143">
        <v>10</v>
      </c>
      <c r="C463" s="144" t="s">
        <v>196</v>
      </c>
      <c r="E463" s="143">
        <v>10</v>
      </c>
      <c r="F463" s="145"/>
      <c r="G463" s="106">
        <v>0</v>
      </c>
      <c r="H463" s="108">
        <v>0</v>
      </c>
      <c r="I463" s="108"/>
      <c r="J463" s="106">
        <f>G463</f>
        <v>0</v>
      </c>
      <c r="K463" s="108"/>
    </row>
    <row r="464" spans="1:11" ht="12">
      <c r="A464" s="143">
        <v>11</v>
      </c>
      <c r="C464" s="144" t="s">
        <v>197</v>
      </c>
      <c r="E464" s="143">
        <v>11</v>
      </c>
      <c r="F464" s="145"/>
      <c r="G464" s="106">
        <v>28.8</v>
      </c>
      <c r="H464" s="108">
        <v>1469716</v>
      </c>
      <c r="I464" s="108"/>
      <c r="J464" s="106">
        <v>27.8</v>
      </c>
      <c r="K464" s="108">
        <v>2051236</v>
      </c>
    </row>
    <row r="465" spans="1:11" ht="12">
      <c r="A465" s="143">
        <v>12</v>
      </c>
      <c r="C465" s="144" t="s">
        <v>198</v>
      </c>
      <c r="E465" s="143">
        <v>12</v>
      </c>
      <c r="F465" s="145"/>
      <c r="G465" s="106"/>
      <c r="H465" s="108">
        <v>464955</v>
      </c>
      <c r="I465" s="108"/>
      <c r="J465" s="106"/>
      <c r="K465" s="108">
        <v>566556</v>
      </c>
    </row>
    <row r="466" spans="1:11" ht="12">
      <c r="A466" s="143">
        <v>13</v>
      </c>
      <c r="C466" s="144" t="s">
        <v>199</v>
      </c>
      <c r="E466" s="143">
        <v>13</v>
      </c>
      <c r="F466" s="145"/>
      <c r="G466" s="106">
        <f>SUM(G463:G465)</f>
        <v>28.8</v>
      </c>
      <c r="H466" s="108">
        <f>SUM(H463:H465)</f>
        <v>1934671</v>
      </c>
      <c r="I466" s="104"/>
      <c r="J466" s="106">
        <f>SUM(J463:J465)</f>
        <v>27.8</v>
      </c>
      <c r="K466" s="108">
        <f>SUM(K463:K465)</f>
        <v>2617792</v>
      </c>
    </row>
    <row r="467" spans="1:11" ht="12">
      <c r="A467" s="143">
        <v>14</v>
      </c>
      <c r="E467" s="143">
        <v>14</v>
      </c>
      <c r="F467" s="145"/>
      <c r="G467" s="109"/>
      <c r="H467" s="108"/>
      <c r="I467" s="105"/>
      <c r="J467" s="109"/>
      <c r="K467" s="108"/>
    </row>
    <row r="468" spans="1:11" ht="12">
      <c r="A468" s="143">
        <v>15</v>
      </c>
      <c r="C468" s="144" t="s">
        <v>200</v>
      </c>
      <c r="E468" s="143">
        <v>15</v>
      </c>
      <c r="G468" s="110">
        <f>SUM(G461+G466)</f>
        <v>463.87000000000006</v>
      </c>
      <c r="H468" s="105">
        <f>SUM(H461+H466)</f>
        <v>40185590</v>
      </c>
      <c r="I468" s="105"/>
      <c r="J468" s="110">
        <f>SUM(J461+J466)</f>
        <v>487.94000000000005</v>
      </c>
      <c r="K468" s="105">
        <f>SUM(K461+K466)</f>
        <v>42454658</v>
      </c>
    </row>
    <row r="469" spans="1:11" ht="12">
      <c r="A469" s="143">
        <v>16</v>
      </c>
      <c r="E469" s="143">
        <v>16</v>
      </c>
      <c r="G469" s="110"/>
      <c r="H469" s="105"/>
      <c r="I469" s="105"/>
      <c r="J469" s="110"/>
      <c r="K469" s="105"/>
    </row>
    <row r="470" spans="1:11" ht="12">
      <c r="A470" s="143">
        <v>17</v>
      </c>
      <c r="C470" s="144" t="s">
        <v>201</v>
      </c>
      <c r="E470" s="143">
        <v>17</v>
      </c>
      <c r="F470" s="145"/>
      <c r="G470" s="106"/>
      <c r="H470" s="108">
        <v>999266</v>
      </c>
      <c r="I470" s="108"/>
      <c r="J470" s="106"/>
      <c r="K470" s="108">
        <f>388620+5165</f>
        <v>393785</v>
      </c>
    </row>
    <row r="471" spans="1:11" ht="12">
      <c r="A471" s="143">
        <v>18</v>
      </c>
      <c r="E471" s="143">
        <v>18</v>
      </c>
      <c r="F471" s="145"/>
      <c r="G471" s="106"/>
      <c r="H471" s="108"/>
      <c r="I471" s="108"/>
      <c r="J471" s="106"/>
      <c r="K471" s="108"/>
    </row>
    <row r="472" spans="1:11" ht="12">
      <c r="A472" s="143">
        <v>19</v>
      </c>
      <c r="C472" s="144" t="s">
        <v>202</v>
      </c>
      <c r="E472" s="143">
        <v>19</v>
      </c>
      <c r="F472" s="145"/>
      <c r="G472" s="106"/>
      <c r="H472" s="108">
        <v>523030</v>
      </c>
      <c r="I472" s="108"/>
      <c r="J472" s="106"/>
      <c r="K472" s="108">
        <v>168939</v>
      </c>
    </row>
    <row r="473" spans="1:11" ht="12" customHeight="1">
      <c r="A473" s="143">
        <v>20</v>
      </c>
      <c r="C473" s="233" t="s">
        <v>203</v>
      </c>
      <c r="E473" s="143">
        <v>20</v>
      </c>
      <c r="F473" s="145"/>
      <c r="G473" s="106"/>
      <c r="H473" s="108">
        <v>2680574</v>
      </c>
      <c r="I473" s="108"/>
      <c r="J473" s="106"/>
      <c r="K473" s="108">
        <f>4500541+3060+600000</f>
        <v>5103601</v>
      </c>
    </row>
    <row r="474" spans="1:11" s="234" customFormat="1" ht="12" customHeight="1">
      <c r="A474" s="143">
        <v>21</v>
      </c>
      <c r="B474" s="134"/>
      <c r="C474" s="233"/>
      <c r="D474" s="134"/>
      <c r="E474" s="143">
        <v>21</v>
      </c>
      <c r="F474" s="145"/>
      <c r="G474" s="106"/>
      <c r="H474" s="108"/>
      <c r="I474" s="108"/>
      <c r="J474" s="106"/>
      <c r="K474" s="108"/>
    </row>
    <row r="475" spans="1:11" ht="12">
      <c r="A475" s="143">
        <v>22</v>
      </c>
      <c r="C475" s="144"/>
      <c r="E475" s="143">
        <v>22</v>
      </c>
      <c r="G475" s="106"/>
      <c r="H475" s="108"/>
      <c r="I475" s="108"/>
      <c r="J475" s="106"/>
      <c r="K475" s="108"/>
    </row>
    <row r="476" spans="1:11" ht="12">
      <c r="A476" s="143">
        <v>23</v>
      </c>
      <c r="C476" s="144" t="s">
        <v>204</v>
      </c>
      <c r="E476" s="143">
        <v>23</v>
      </c>
      <c r="G476" s="106"/>
      <c r="H476" s="108">
        <v>0</v>
      </c>
      <c r="I476" s="108"/>
      <c r="J476" s="106"/>
      <c r="K476" s="108">
        <v>0</v>
      </c>
    </row>
    <row r="477" spans="1:11" ht="12">
      <c r="A477" s="143">
        <v>24</v>
      </c>
      <c r="C477" s="144"/>
      <c r="E477" s="143">
        <v>24</v>
      </c>
      <c r="G477" s="106"/>
      <c r="H477" s="108"/>
      <c r="I477" s="108"/>
      <c r="J477" s="106"/>
      <c r="K477" s="108"/>
    </row>
    <row r="478" spans="1:15" ht="12">
      <c r="A478" s="143"/>
      <c r="E478" s="143"/>
      <c r="F478" s="184" t="s">
        <v>6</v>
      </c>
      <c r="G478" s="235"/>
      <c r="H478" s="156"/>
      <c r="I478" s="184"/>
      <c r="J478" s="235"/>
      <c r="K478" s="156"/>
      <c r="O478" s="134" t="s">
        <v>268</v>
      </c>
    </row>
    <row r="479" spans="1:11" ht="12">
      <c r="A479" s="143">
        <v>25</v>
      </c>
      <c r="C479" s="144" t="s">
        <v>205</v>
      </c>
      <c r="E479" s="143">
        <v>25</v>
      </c>
      <c r="G479" s="292">
        <f>SUM(G468:G477)</f>
        <v>463.87000000000006</v>
      </c>
      <c r="H479" s="105">
        <f>SUM(H468:H477)</f>
        <v>44388460</v>
      </c>
      <c r="I479" s="111"/>
      <c r="J479" s="110">
        <f>SUM(J468:J477)</f>
        <v>487.94000000000005</v>
      </c>
      <c r="K479" s="105">
        <f>SUM(K468:K477)</f>
        <v>48120983</v>
      </c>
    </row>
    <row r="480" spans="6:11" ht="12">
      <c r="F480" s="184" t="s">
        <v>6</v>
      </c>
      <c r="G480" s="155"/>
      <c r="H480" s="156"/>
      <c r="I480" s="184"/>
      <c r="J480" s="155"/>
      <c r="K480" s="156"/>
    </row>
    <row r="481" spans="6:11" ht="12">
      <c r="F481" s="184"/>
      <c r="G481" s="155"/>
      <c r="H481" s="156"/>
      <c r="I481" s="184"/>
      <c r="J481" s="155"/>
      <c r="K481" s="156"/>
    </row>
    <row r="482" spans="3:11" ht="20.25" customHeight="1">
      <c r="C482" s="236"/>
      <c r="D482" s="236"/>
      <c r="E482" s="236"/>
      <c r="F482" s="184"/>
      <c r="G482" s="155"/>
      <c r="H482" s="156"/>
      <c r="I482" s="184"/>
      <c r="J482" s="155"/>
      <c r="K482" s="156"/>
    </row>
    <row r="483" spans="3:11" ht="12">
      <c r="C483" s="134" t="s">
        <v>53</v>
      </c>
      <c r="F483" s="184"/>
      <c r="G483" s="155"/>
      <c r="H483" s="156"/>
      <c r="I483" s="184"/>
      <c r="J483" s="155"/>
      <c r="K483" s="156"/>
    </row>
    <row r="484" ht="12">
      <c r="A484" s="144"/>
    </row>
    <row r="485" spans="5:11" ht="12">
      <c r="E485" s="183"/>
      <c r="G485" s="149"/>
      <c r="H485" s="188"/>
      <c r="J485" s="149"/>
      <c r="K485" s="188"/>
    </row>
    <row r="486" spans="1:11" s="175" customFormat="1" ht="12">
      <c r="A486" s="151" t="str">
        <f>$A$82</f>
        <v>Institution No.: GFC  </v>
      </c>
      <c r="E486" s="185"/>
      <c r="G486" s="186"/>
      <c r="H486" s="187"/>
      <c r="J486" s="186"/>
      <c r="K486" s="150" t="s">
        <v>206</v>
      </c>
    </row>
    <row r="487" spans="1:11" s="175" customFormat="1" ht="12">
      <c r="A487" s="325" t="s">
        <v>207</v>
      </c>
      <c r="B487" s="325"/>
      <c r="C487" s="325"/>
      <c r="D487" s="325"/>
      <c r="E487" s="325"/>
      <c r="F487" s="325"/>
      <c r="G487" s="325"/>
      <c r="H487" s="325"/>
      <c r="I487" s="325"/>
      <c r="J487" s="325"/>
      <c r="K487" s="325"/>
    </row>
    <row r="488" spans="1:11" ht="12">
      <c r="A488" s="151" t="str">
        <f>$A$41</f>
        <v>NAME: University of Colorado Colorado Springs</v>
      </c>
      <c r="G488" s="229"/>
      <c r="H488" s="188"/>
      <c r="J488" s="149"/>
      <c r="K488" s="153" t="str">
        <f>$K$3</f>
        <v>Date: October 1, 2012</v>
      </c>
    </row>
    <row r="489" spans="1:11" ht="12">
      <c r="A489" s="154" t="s">
        <v>6</v>
      </c>
      <c r="B489" s="154" t="s">
        <v>6</v>
      </c>
      <c r="C489" s="154" t="s">
        <v>6</v>
      </c>
      <c r="D489" s="154" t="s">
        <v>6</v>
      </c>
      <c r="E489" s="154" t="s">
        <v>6</v>
      </c>
      <c r="F489" s="154" t="s">
        <v>6</v>
      </c>
      <c r="G489" s="155" t="s">
        <v>6</v>
      </c>
      <c r="H489" s="156" t="s">
        <v>6</v>
      </c>
      <c r="I489" s="154" t="s">
        <v>6</v>
      </c>
      <c r="J489" s="155" t="s">
        <v>6</v>
      </c>
      <c r="K489" s="156" t="s">
        <v>6</v>
      </c>
    </row>
    <row r="490" spans="1:11" ht="12">
      <c r="A490" s="282" t="s">
        <v>7</v>
      </c>
      <c r="E490" s="282" t="s">
        <v>7</v>
      </c>
      <c r="F490" s="158"/>
      <c r="G490" s="159"/>
      <c r="H490" s="255" t="s">
        <v>9</v>
      </c>
      <c r="I490" s="244"/>
      <c r="J490" s="283"/>
      <c r="K490" s="255" t="s">
        <v>250</v>
      </c>
    </row>
    <row r="491" spans="1:11" ht="12">
      <c r="A491" s="282" t="s">
        <v>10</v>
      </c>
      <c r="C491" s="161" t="s">
        <v>57</v>
      </c>
      <c r="E491" s="282" t="s">
        <v>10</v>
      </c>
      <c r="F491" s="158"/>
      <c r="G491" s="283" t="s">
        <v>12</v>
      </c>
      <c r="H491" s="255" t="s">
        <v>13</v>
      </c>
      <c r="I491" s="244"/>
      <c r="J491" s="283" t="s">
        <v>12</v>
      </c>
      <c r="K491" s="255" t="s">
        <v>14</v>
      </c>
    </row>
    <row r="492" spans="1:11" ht="12">
      <c r="A492" s="154" t="s">
        <v>6</v>
      </c>
      <c r="B492" s="154" t="s">
        <v>6</v>
      </c>
      <c r="C492" s="154" t="s">
        <v>6</v>
      </c>
      <c r="D492" s="154" t="s">
        <v>6</v>
      </c>
      <c r="E492" s="154" t="s">
        <v>6</v>
      </c>
      <c r="F492" s="154" t="s">
        <v>6</v>
      </c>
      <c r="G492" s="155" t="s">
        <v>6</v>
      </c>
      <c r="H492" s="156" t="s">
        <v>6</v>
      </c>
      <c r="I492" s="154" t="s">
        <v>6</v>
      </c>
      <c r="J492" s="155" t="s">
        <v>6</v>
      </c>
      <c r="K492" s="156" t="s">
        <v>6</v>
      </c>
    </row>
    <row r="493" spans="1:11" ht="12">
      <c r="A493" s="143">
        <v>1</v>
      </c>
      <c r="B493" s="154"/>
      <c r="C493" s="144" t="s">
        <v>188</v>
      </c>
      <c r="D493" s="154"/>
      <c r="E493" s="143">
        <v>1</v>
      </c>
      <c r="F493" s="154"/>
      <c r="G493" s="106">
        <v>0</v>
      </c>
      <c r="H493" s="108">
        <v>97193</v>
      </c>
      <c r="I493" s="154"/>
      <c r="J493" s="106">
        <v>0</v>
      </c>
      <c r="K493" s="291">
        <v>40055</v>
      </c>
    </row>
    <row r="494" spans="1:11" ht="12">
      <c r="A494" s="143">
        <v>2</v>
      </c>
      <c r="B494" s="154"/>
      <c r="C494" s="144" t="s">
        <v>189</v>
      </c>
      <c r="D494" s="154"/>
      <c r="E494" s="143">
        <v>2</v>
      </c>
      <c r="F494" s="154"/>
      <c r="G494" s="106"/>
      <c r="H494" s="108">
        <v>58751</v>
      </c>
      <c r="I494" s="106"/>
      <c r="J494" s="106">
        <v>0</v>
      </c>
      <c r="K494" s="291">
        <v>33764</v>
      </c>
    </row>
    <row r="495" spans="1:11" ht="12">
      <c r="A495" s="143">
        <v>3</v>
      </c>
      <c r="C495" s="144" t="s">
        <v>190</v>
      </c>
      <c r="E495" s="143">
        <v>3</v>
      </c>
      <c r="F495" s="145"/>
      <c r="G495" s="106"/>
      <c r="H495" s="108">
        <v>-338</v>
      </c>
      <c r="I495" s="108"/>
      <c r="J495" s="106">
        <v>0</v>
      </c>
      <c r="K495" s="108">
        <v>5638</v>
      </c>
    </row>
    <row r="496" spans="1:11" ht="12">
      <c r="A496" s="143">
        <v>4</v>
      </c>
      <c r="C496" s="144" t="s">
        <v>191</v>
      </c>
      <c r="E496" s="143">
        <v>4</v>
      </c>
      <c r="F496" s="145"/>
      <c r="G496" s="106"/>
      <c r="H496" s="108">
        <v>406</v>
      </c>
      <c r="I496" s="108"/>
      <c r="J496" s="106">
        <v>0</v>
      </c>
      <c r="K496" s="108">
        <v>685</v>
      </c>
    </row>
    <row r="497" spans="1:11" ht="12">
      <c r="A497" s="143">
        <v>5</v>
      </c>
      <c r="C497" s="144" t="s">
        <v>192</v>
      </c>
      <c r="E497" s="143">
        <v>5</v>
      </c>
      <c r="F497" s="145"/>
      <c r="G497" s="106">
        <f>SUM(G493:G496)</f>
        <v>0</v>
      </c>
      <c r="H497" s="108">
        <f>SUM(H493:H496)</f>
        <v>156012</v>
      </c>
      <c r="I497" s="108"/>
      <c r="J497" s="106">
        <f>SUM(J493:J496)</f>
        <v>0</v>
      </c>
      <c r="K497" s="108">
        <f>SUM(K493:K496)</f>
        <v>80142</v>
      </c>
    </row>
    <row r="498" spans="1:11" ht="12">
      <c r="A498" s="143">
        <v>6</v>
      </c>
      <c r="C498" s="144" t="s">
        <v>193</v>
      </c>
      <c r="E498" s="143">
        <v>6</v>
      </c>
      <c r="F498" s="145"/>
      <c r="G498" s="106">
        <v>3.5</v>
      </c>
      <c r="H498" s="108">
        <v>137434</v>
      </c>
      <c r="I498" s="108"/>
      <c r="J498" s="106">
        <v>3</v>
      </c>
      <c r="K498" s="108">
        <v>151827</v>
      </c>
    </row>
    <row r="499" spans="1:11" ht="12">
      <c r="A499" s="143">
        <v>7</v>
      </c>
      <c r="C499" s="144" t="s">
        <v>194</v>
      </c>
      <c r="E499" s="143">
        <v>7</v>
      </c>
      <c r="F499" s="145"/>
      <c r="G499" s="106"/>
      <c r="H499" s="108">
        <v>40025</v>
      </c>
      <c r="I499" s="108"/>
      <c r="J499" s="106"/>
      <c r="K499" s="108">
        <v>42814</v>
      </c>
    </row>
    <row r="500" spans="1:11" ht="12">
      <c r="A500" s="143">
        <v>8</v>
      </c>
      <c r="C500" s="144" t="s">
        <v>208</v>
      </c>
      <c r="E500" s="143">
        <v>8</v>
      </c>
      <c r="F500" s="145"/>
      <c r="G500" s="106">
        <f>G497+G498+G499</f>
        <v>3.5</v>
      </c>
      <c r="H500" s="108">
        <f>H497+H498+H499</f>
        <v>333471</v>
      </c>
      <c r="I500" s="106"/>
      <c r="J500" s="106">
        <f>J497+J498+J499</f>
        <v>3</v>
      </c>
      <c r="K500" s="108">
        <f>K497+K498+K499</f>
        <v>274783</v>
      </c>
    </row>
    <row r="501" spans="1:11" ht="12">
      <c r="A501" s="143">
        <v>9</v>
      </c>
      <c r="E501" s="143">
        <v>9</v>
      </c>
      <c r="F501" s="145"/>
      <c r="G501" s="106"/>
      <c r="H501" s="108"/>
      <c r="I501" s="105"/>
      <c r="J501" s="106"/>
      <c r="K501" s="108"/>
    </row>
    <row r="502" spans="1:11" ht="12">
      <c r="A502" s="143">
        <v>10</v>
      </c>
      <c r="C502" s="144" t="s">
        <v>196</v>
      </c>
      <c r="E502" s="143">
        <v>10</v>
      </c>
      <c r="F502" s="145"/>
      <c r="G502" s="106">
        <v>0</v>
      </c>
      <c r="H502" s="108">
        <v>0</v>
      </c>
      <c r="I502" s="108"/>
      <c r="J502" s="106">
        <f>G502</f>
        <v>0</v>
      </c>
      <c r="K502" s="108">
        <v>0</v>
      </c>
    </row>
    <row r="503" spans="1:11" ht="12">
      <c r="A503" s="143">
        <v>11</v>
      </c>
      <c r="C503" s="144" t="s">
        <v>197</v>
      </c>
      <c r="E503" s="143">
        <v>11</v>
      </c>
      <c r="F503" s="145"/>
      <c r="G503" s="106">
        <v>0</v>
      </c>
      <c r="H503" s="108"/>
      <c r="I503" s="108"/>
      <c r="J503" s="106">
        <f>G503</f>
        <v>0</v>
      </c>
      <c r="K503" s="108"/>
    </row>
    <row r="504" spans="1:11" ht="12">
      <c r="A504" s="143">
        <v>12</v>
      </c>
      <c r="C504" s="144" t="s">
        <v>198</v>
      </c>
      <c r="E504" s="143">
        <v>12</v>
      </c>
      <c r="F504" s="145"/>
      <c r="G504" s="106"/>
      <c r="H504" s="108">
        <v>14644</v>
      </c>
      <c r="I504" s="108"/>
      <c r="J504" s="106"/>
      <c r="K504" s="108">
        <v>20427</v>
      </c>
    </row>
    <row r="505" spans="1:11" ht="12">
      <c r="A505" s="143">
        <v>13</v>
      </c>
      <c r="C505" s="144" t="s">
        <v>209</v>
      </c>
      <c r="E505" s="143">
        <v>13</v>
      </c>
      <c r="F505" s="145"/>
      <c r="G505" s="106">
        <f>SUM(G502:G504)</f>
        <v>0</v>
      </c>
      <c r="H505" s="108">
        <f>SUM(H502:H504)</f>
        <v>14644</v>
      </c>
      <c r="I505" s="104"/>
      <c r="J505" s="106">
        <f>SUM(J502:J504)</f>
        <v>0</v>
      </c>
      <c r="K505" s="108">
        <f>SUM(K502:K504)</f>
        <v>20427</v>
      </c>
    </row>
    <row r="506" spans="1:11" ht="12">
      <c r="A506" s="143">
        <v>14</v>
      </c>
      <c r="E506" s="143">
        <v>14</v>
      </c>
      <c r="F506" s="145"/>
      <c r="G506" s="109"/>
      <c r="H506" s="108"/>
      <c r="I506" s="105"/>
      <c r="J506" s="109"/>
      <c r="K506" s="108"/>
    </row>
    <row r="507" spans="1:11" ht="12">
      <c r="A507" s="143">
        <v>15</v>
      </c>
      <c r="C507" s="144" t="s">
        <v>200</v>
      </c>
      <c r="E507" s="143">
        <v>15</v>
      </c>
      <c r="G507" s="110">
        <f>SUM(G500+G505)</f>
        <v>3.5</v>
      </c>
      <c r="H507" s="105">
        <f>SUM(H500+H505)</f>
        <v>348115</v>
      </c>
      <c r="I507" s="105"/>
      <c r="J507" s="110">
        <f>SUM(J500+J505)</f>
        <v>3</v>
      </c>
      <c r="K507" s="105">
        <f>SUM(K500+K505)</f>
        <v>295210</v>
      </c>
    </row>
    <row r="508" spans="1:11" ht="12">
      <c r="A508" s="143">
        <v>16</v>
      </c>
      <c r="E508" s="143">
        <v>16</v>
      </c>
      <c r="G508" s="110"/>
      <c r="H508" s="105"/>
      <c r="I508" s="105"/>
      <c r="J508" s="110"/>
      <c r="K508" s="105"/>
    </row>
    <row r="509" spans="1:11" ht="12">
      <c r="A509" s="143">
        <v>17</v>
      </c>
      <c r="C509" s="144" t="s">
        <v>201</v>
      </c>
      <c r="E509" s="143">
        <v>17</v>
      </c>
      <c r="F509" s="145"/>
      <c r="G509" s="106"/>
      <c r="H509" s="108">
        <v>43498</v>
      </c>
      <c r="I509" s="108"/>
      <c r="J509" s="106"/>
      <c r="K509" s="108">
        <f>2680+734</f>
        <v>3414</v>
      </c>
    </row>
    <row r="510" spans="1:11" ht="12">
      <c r="A510" s="143">
        <v>18</v>
      </c>
      <c r="E510" s="143">
        <v>18</v>
      </c>
      <c r="F510" s="145"/>
      <c r="G510" s="106"/>
      <c r="H510" s="108"/>
      <c r="I510" s="108"/>
      <c r="J510" s="106"/>
      <c r="K510" s="108"/>
    </row>
    <row r="511" spans="1:11" ht="12">
      <c r="A511" s="143">
        <v>19</v>
      </c>
      <c r="C511" s="144" t="s">
        <v>202</v>
      </c>
      <c r="E511" s="143">
        <v>19</v>
      </c>
      <c r="F511" s="145"/>
      <c r="G511" s="106"/>
      <c r="H511" s="108">
        <v>22624</v>
      </c>
      <c r="I511" s="108"/>
      <c r="J511" s="106"/>
      <c r="K511" s="108">
        <v>9335</v>
      </c>
    </row>
    <row r="512" spans="1:11" ht="12" customHeight="1">
      <c r="A512" s="143">
        <v>20</v>
      </c>
      <c r="C512" s="233" t="s">
        <v>203</v>
      </c>
      <c r="E512" s="143">
        <v>20</v>
      </c>
      <c r="F512" s="145"/>
      <c r="G512" s="106"/>
      <c r="H512" s="108">
        <f>134759-5287</f>
        <v>129472</v>
      </c>
      <c r="I512" s="108"/>
      <c r="J512" s="106"/>
      <c r="K512" s="108">
        <v>-69534</v>
      </c>
    </row>
    <row r="513" spans="1:11" s="234" customFormat="1" ht="12" customHeight="1">
      <c r="A513" s="143">
        <v>21</v>
      </c>
      <c r="B513" s="134"/>
      <c r="C513" s="233"/>
      <c r="D513" s="134"/>
      <c r="E513" s="143">
        <v>21</v>
      </c>
      <c r="F513" s="145"/>
      <c r="G513" s="106"/>
      <c r="H513" s="108"/>
      <c r="I513" s="108"/>
      <c r="J513" s="106"/>
      <c r="K513" s="108"/>
    </row>
    <row r="514" spans="1:11" ht="12">
      <c r="A514" s="143">
        <v>22</v>
      </c>
      <c r="C514" s="144"/>
      <c r="E514" s="143">
        <v>22</v>
      </c>
      <c r="G514" s="106"/>
      <c r="H514" s="108"/>
      <c r="I514" s="108"/>
      <c r="J514" s="106"/>
      <c r="K514" s="108"/>
    </row>
    <row r="515" spans="1:11" ht="12">
      <c r="A515" s="143">
        <v>23</v>
      </c>
      <c r="C515" s="144" t="s">
        <v>204</v>
      </c>
      <c r="E515" s="143">
        <v>23</v>
      </c>
      <c r="G515" s="106"/>
      <c r="H515" s="108">
        <v>0</v>
      </c>
      <c r="I515" s="108"/>
      <c r="J515" s="106"/>
      <c r="K515" s="108">
        <v>0</v>
      </c>
    </row>
    <row r="516" spans="1:11" ht="12">
      <c r="A516" s="143">
        <v>24</v>
      </c>
      <c r="C516" s="144"/>
      <c r="E516" s="143">
        <v>24</v>
      </c>
      <c r="G516" s="106"/>
      <c r="H516" s="108"/>
      <c r="I516" s="108"/>
      <c r="J516" s="106"/>
      <c r="K516" s="108"/>
    </row>
    <row r="517" spans="1:11" ht="12">
      <c r="A517" s="143"/>
      <c r="E517" s="143"/>
      <c r="F517" s="184" t="s">
        <v>6</v>
      </c>
      <c r="G517" s="235"/>
      <c r="H517" s="156"/>
      <c r="I517" s="184"/>
      <c r="J517" s="235"/>
      <c r="K517" s="156"/>
    </row>
    <row r="518" spans="1:11" ht="12">
      <c r="A518" s="143">
        <v>25</v>
      </c>
      <c r="C518" s="144" t="s">
        <v>210</v>
      </c>
      <c r="E518" s="143">
        <v>25</v>
      </c>
      <c r="G518" s="292">
        <f>SUM(G507:G516)</f>
        <v>3.5</v>
      </c>
      <c r="H518" s="105">
        <f>SUM(H507:H516)</f>
        <v>543709</v>
      </c>
      <c r="I518" s="111"/>
      <c r="J518" s="110">
        <f>SUM(J507:J516)</f>
        <v>3</v>
      </c>
      <c r="K518" s="105">
        <f>SUM(K507:K516)</f>
        <v>238425</v>
      </c>
    </row>
    <row r="519" spans="6:11" ht="12">
      <c r="F519" s="184" t="s">
        <v>6</v>
      </c>
      <c r="G519" s="155"/>
      <c r="H519" s="156"/>
      <c r="I519" s="184"/>
      <c r="J519" s="155"/>
      <c r="K519" s="156"/>
    </row>
    <row r="520" spans="3:11" ht="12">
      <c r="C520" s="134" t="s">
        <v>53</v>
      </c>
      <c r="F520" s="184"/>
      <c r="G520" s="155"/>
      <c r="H520" s="156"/>
      <c r="I520" s="184"/>
      <c r="J520" s="155"/>
      <c r="K520" s="156"/>
    </row>
    <row r="521" ht="12">
      <c r="A521" s="144"/>
    </row>
    <row r="522" spans="8:11" ht="12">
      <c r="H522" s="188"/>
      <c r="K522" s="188"/>
    </row>
    <row r="523" spans="1:11" s="175" customFormat="1" ht="12">
      <c r="A523" s="151" t="str">
        <f>$A$82</f>
        <v>Institution No.: GFC  </v>
      </c>
      <c r="E523" s="185"/>
      <c r="G523" s="186"/>
      <c r="H523" s="187"/>
      <c r="J523" s="186"/>
      <c r="K523" s="150" t="s">
        <v>211</v>
      </c>
    </row>
    <row r="524" spans="1:11" s="175" customFormat="1" ht="12">
      <c r="A524" s="325" t="s">
        <v>212</v>
      </c>
      <c r="B524" s="325"/>
      <c r="C524" s="325"/>
      <c r="D524" s="325"/>
      <c r="E524" s="325"/>
      <c r="F524" s="325"/>
      <c r="G524" s="325"/>
      <c r="H524" s="325"/>
      <c r="I524" s="325"/>
      <c r="J524" s="325"/>
      <c r="K524" s="325"/>
    </row>
    <row r="525" spans="1:11" ht="12">
      <c r="A525" s="151" t="str">
        <f>$A$41</f>
        <v>NAME: University of Colorado Colorado Springs</v>
      </c>
      <c r="G525" s="229"/>
      <c r="H525" s="215"/>
      <c r="J525" s="149"/>
      <c r="K525" s="153" t="str">
        <f>$K$3</f>
        <v>Date: October 1, 2012</v>
      </c>
    </row>
    <row r="526" spans="1:11" ht="12">
      <c r="A526" s="154" t="s">
        <v>6</v>
      </c>
      <c r="B526" s="154" t="s">
        <v>6</v>
      </c>
      <c r="C526" s="154" t="s">
        <v>6</v>
      </c>
      <c r="D526" s="154" t="s">
        <v>6</v>
      </c>
      <c r="E526" s="154" t="s">
        <v>6</v>
      </c>
      <c r="F526" s="154" t="s">
        <v>6</v>
      </c>
      <c r="G526" s="155" t="s">
        <v>6</v>
      </c>
      <c r="H526" s="156" t="s">
        <v>6</v>
      </c>
      <c r="I526" s="154" t="s">
        <v>6</v>
      </c>
      <c r="J526" s="155" t="s">
        <v>6</v>
      </c>
      <c r="K526" s="156" t="s">
        <v>6</v>
      </c>
    </row>
    <row r="527" spans="1:11" ht="12">
      <c r="A527" s="282" t="s">
        <v>7</v>
      </c>
      <c r="E527" s="282" t="s">
        <v>7</v>
      </c>
      <c r="F527" s="244"/>
      <c r="G527" s="283"/>
      <c r="H527" s="255" t="s">
        <v>9</v>
      </c>
      <c r="I527" s="244"/>
      <c r="J527" s="283"/>
      <c r="K527" s="255" t="s">
        <v>250</v>
      </c>
    </row>
    <row r="528" spans="1:11" ht="12">
      <c r="A528" s="282" t="s">
        <v>10</v>
      </c>
      <c r="C528" s="161" t="s">
        <v>57</v>
      </c>
      <c r="E528" s="282" t="s">
        <v>10</v>
      </c>
      <c r="F528" s="244"/>
      <c r="G528" s="283" t="s">
        <v>12</v>
      </c>
      <c r="H528" s="255" t="s">
        <v>13</v>
      </c>
      <c r="I528" s="244"/>
      <c r="J528" s="283" t="s">
        <v>12</v>
      </c>
      <c r="K528" s="255" t="s">
        <v>14</v>
      </c>
    </row>
    <row r="529" spans="1:11" ht="12">
      <c r="A529" s="154" t="s">
        <v>6</v>
      </c>
      <c r="B529" s="154" t="s">
        <v>6</v>
      </c>
      <c r="C529" s="154" t="s">
        <v>6</v>
      </c>
      <c r="D529" s="154" t="s">
        <v>6</v>
      </c>
      <c r="E529" s="154" t="s">
        <v>6</v>
      </c>
      <c r="F529" s="154" t="s">
        <v>6</v>
      </c>
      <c r="G529" s="155" t="s">
        <v>6</v>
      </c>
      <c r="H529" s="156" t="s">
        <v>6</v>
      </c>
      <c r="I529" s="154" t="s">
        <v>6</v>
      </c>
      <c r="J529" s="155" t="s">
        <v>6</v>
      </c>
      <c r="K529" s="156" t="s">
        <v>6</v>
      </c>
    </row>
    <row r="530" spans="1:11" ht="12">
      <c r="A530" s="237">
        <v>1</v>
      </c>
      <c r="B530" s="238"/>
      <c r="C530" s="238" t="s">
        <v>253</v>
      </c>
      <c r="D530" s="238"/>
      <c r="E530" s="237">
        <v>1</v>
      </c>
      <c r="F530" s="239"/>
      <c r="G530" s="118"/>
      <c r="H530" s="119"/>
      <c r="I530" s="240"/>
      <c r="J530" s="121"/>
      <c r="K530" s="122"/>
    </row>
    <row r="531" spans="1:11" ht="12">
      <c r="A531" s="237">
        <v>2</v>
      </c>
      <c r="B531" s="238"/>
      <c r="C531" s="238" t="s">
        <v>253</v>
      </c>
      <c r="D531" s="238"/>
      <c r="E531" s="237">
        <v>2</v>
      </c>
      <c r="F531" s="239"/>
      <c r="G531" s="118"/>
      <c r="H531" s="119"/>
      <c r="I531" s="240"/>
      <c r="J531" s="121"/>
      <c r="K531" s="119"/>
    </row>
    <row r="532" spans="1:11" ht="12">
      <c r="A532" s="237">
        <v>3</v>
      </c>
      <c r="B532" s="238"/>
      <c r="C532" s="238" t="s">
        <v>253</v>
      </c>
      <c r="D532" s="238"/>
      <c r="E532" s="237">
        <v>3</v>
      </c>
      <c r="F532" s="239"/>
      <c r="G532" s="118"/>
      <c r="H532" s="119"/>
      <c r="I532" s="240"/>
      <c r="J532" s="121"/>
      <c r="K532" s="119"/>
    </row>
    <row r="533" spans="1:11" ht="12">
      <c r="A533" s="237">
        <v>4</v>
      </c>
      <c r="B533" s="238"/>
      <c r="C533" s="238" t="s">
        <v>253</v>
      </c>
      <c r="D533" s="238"/>
      <c r="E533" s="237">
        <v>4</v>
      </c>
      <c r="F533" s="239"/>
      <c r="G533" s="118"/>
      <c r="H533" s="119"/>
      <c r="I533" s="241"/>
      <c r="J533" s="121"/>
      <c r="K533" s="119"/>
    </row>
    <row r="534" spans="1:11" ht="12">
      <c r="A534" s="237">
        <v>5</v>
      </c>
      <c r="B534" s="238"/>
      <c r="C534" s="238" t="s">
        <v>253</v>
      </c>
      <c r="D534" s="238"/>
      <c r="E534" s="237">
        <v>5</v>
      </c>
      <c r="F534" s="239"/>
      <c r="G534" s="118"/>
      <c r="H534" s="119"/>
      <c r="I534" s="241"/>
      <c r="J534" s="121"/>
      <c r="K534" s="119"/>
    </row>
    <row r="535" spans="1:11" ht="12">
      <c r="A535" s="143">
        <v>6</v>
      </c>
      <c r="C535" s="144" t="s">
        <v>213</v>
      </c>
      <c r="E535" s="143">
        <v>6</v>
      </c>
      <c r="F535" s="145"/>
      <c r="G535" s="112"/>
      <c r="H535" s="100">
        <f>5000+1477</f>
        <v>6477</v>
      </c>
      <c r="I535" s="164"/>
      <c r="J535" s="101"/>
      <c r="K535" s="100">
        <v>0</v>
      </c>
    </row>
    <row r="536" spans="1:11" ht="12">
      <c r="A536" s="143">
        <v>7</v>
      </c>
      <c r="C536" s="144" t="s">
        <v>214</v>
      </c>
      <c r="E536" s="143">
        <v>7</v>
      </c>
      <c r="F536" s="145"/>
      <c r="G536" s="112"/>
      <c r="H536" s="100">
        <f>-70756+14510</f>
        <v>-56246</v>
      </c>
      <c r="I536" s="242"/>
      <c r="J536" s="101"/>
      <c r="K536" s="100">
        <v>0</v>
      </c>
    </row>
    <row r="537" spans="1:11" ht="12">
      <c r="A537" s="143">
        <v>8</v>
      </c>
      <c r="C537" s="144" t="s">
        <v>215</v>
      </c>
      <c r="E537" s="143">
        <v>8</v>
      </c>
      <c r="F537" s="145"/>
      <c r="G537" s="112">
        <f>SUM(G535:G536)</f>
        <v>0</v>
      </c>
      <c r="H537" s="100">
        <f>SUM(H535:H536)</f>
        <v>-49769</v>
      </c>
      <c r="I537" s="242"/>
      <c r="J537" s="112">
        <f>SUM(J535:J536)</f>
        <v>0</v>
      </c>
      <c r="K537" s="112">
        <f>SUM(K535:K536)</f>
        <v>0</v>
      </c>
    </row>
    <row r="538" spans="1:13" ht="12">
      <c r="A538" s="143">
        <v>9</v>
      </c>
      <c r="C538" s="144"/>
      <c r="E538" s="143">
        <v>9</v>
      </c>
      <c r="F538" s="145"/>
      <c r="G538" s="112"/>
      <c r="H538" s="100"/>
      <c r="I538" s="168"/>
      <c r="J538" s="101"/>
      <c r="K538" s="100"/>
      <c r="M538" s="134" t="s">
        <v>39</v>
      </c>
    </row>
    <row r="539" spans="1:11" ht="12">
      <c r="A539" s="143">
        <v>10</v>
      </c>
      <c r="C539" s="144"/>
      <c r="E539" s="143">
        <v>10</v>
      </c>
      <c r="F539" s="145"/>
      <c r="G539" s="112"/>
      <c r="H539" s="100"/>
      <c r="I539" s="164"/>
      <c r="J539" s="101"/>
      <c r="K539" s="100"/>
    </row>
    <row r="540" spans="1:11" ht="12">
      <c r="A540" s="143">
        <v>11</v>
      </c>
      <c r="C540" s="144" t="s">
        <v>197</v>
      </c>
      <c r="E540" s="143">
        <v>11</v>
      </c>
      <c r="G540" s="96"/>
      <c r="H540" s="96"/>
      <c r="I540" s="168"/>
      <c r="J540" s="96"/>
      <c r="K540" s="97">
        <v>0</v>
      </c>
    </row>
    <row r="541" spans="1:11" ht="12">
      <c r="A541" s="143">
        <v>12</v>
      </c>
      <c r="C541" s="144" t="s">
        <v>198</v>
      </c>
      <c r="E541" s="143">
        <v>12</v>
      </c>
      <c r="G541" s="113"/>
      <c r="H541" s="97">
        <v>2006</v>
      </c>
      <c r="I541" s="164"/>
      <c r="J541" s="96"/>
      <c r="K541" s="97">
        <v>0</v>
      </c>
    </row>
    <row r="542" spans="1:11" ht="12">
      <c r="A542" s="143">
        <v>13</v>
      </c>
      <c r="C542" s="144" t="s">
        <v>216</v>
      </c>
      <c r="E542" s="143">
        <v>13</v>
      </c>
      <c r="F542" s="145"/>
      <c r="G542" s="112">
        <f>SUM(G540:G541)</f>
        <v>0</v>
      </c>
      <c r="H542" s="100">
        <f>SUM(H540:H541)</f>
        <v>2006</v>
      </c>
      <c r="I542" s="242"/>
      <c r="J542" s="112">
        <f>SUM(J540:J541)</f>
        <v>0</v>
      </c>
      <c r="K542" s="112">
        <f>SUM(K540:K541)</f>
        <v>0</v>
      </c>
    </row>
    <row r="543" spans="1:11" ht="12">
      <c r="A543" s="143">
        <v>14</v>
      </c>
      <c r="E543" s="143">
        <v>14</v>
      </c>
      <c r="F543" s="145"/>
      <c r="G543" s="112"/>
      <c r="H543" s="100"/>
      <c r="I543" s="242"/>
      <c r="J543" s="101"/>
      <c r="K543" s="100"/>
    </row>
    <row r="544" spans="1:11" ht="12">
      <c r="A544" s="143">
        <v>15</v>
      </c>
      <c r="C544" s="144" t="s">
        <v>200</v>
      </c>
      <c r="E544" s="143">
        <v>15</v>
      </c>
      <c r="F544" s="145"/>
      <c r="G544" s="112">
        <f>G537+G542</f>
        <v>0</v>
      </c>
      <c r="H544" s="100">
        <f>H537+H542</f>
        <v>-47763</v>
      </c>
      <c r="I544" s="242"/>
      <c r="J544" s="112">
        <f>J537+J542</f>
        <v>0</v>
      </c>
      <c r="K544" s="112">
        <f>K537+K542</f>
        <v>0</v>
      </c>
    </row>
    <row r="545" spans="1:11" ht="12">
      <c r="A545" s="143">
        <v>16</v>
      </c>
      <c r="E545" s="143">
        <v>16</v>
      </c>
      <c r="F545" s="145"/>
      <c r="G545" s="112"/>
      <c r="H545" s="100"/>
      <c r="I545" s="242"/>
      <c r="J545" s="101"/>
      <c r="K545" s="100"/>
    </row>
    <row r="546" spans="1:11" ht="12">
      <c r="A546" s="143">
        <v>17</v>
      </c>
      <c r="C546" s="144" t="s">
        <v>201</v>
      </c>
      <c r="E546" s="143">
        <v>17</v>
      </c>
      <c r="F546" s="145"/>
      <c r="G546" s="112"/>
      <c r="H546" s="100"/>
      <c r="I546" s="242"/>
      <c r="J546" s="101"/>
      <c r="K546" s="100"/>
    </row>
    <row r="547" spans="1:11" ht="12">
      <c r="A547" s="143">
        <v>18</v>
      </c>
      <c r="C547" s="144"/>
      <c r="E547" s="143">
        <v>18</v>
      </c>
      <c r="F547" s="145"/>
      <c r="G547" s="112"/>
      <c r="H547" s="100"/>
      <c r="I547" s="242"/>
      <c r="J547" s="101"/>
      <c r="K547" s="100"/>
    </row>
    <row r="548" spans="1:11" ht="12">
      <c r="A548" s="143">
        <v>19</v>
      </c>
      <c r="C548" s="144" t="s">
        <v>202</v>
      </c>
      <c r="E548" s="143">
        <v>19</v>
      </c>
      <c r="F548" s="145"/>
      <c r="G548" s="112"/>
      <c r="H548" s="100"/>
      <c r="I548" s="242"/>
      <c r="J548" s="101"/>
      <c r="K548" s="100"/>
    </row>
    <row r="549" spans="1:11" ht="12">
      <c r="A549" s="143">
        <v>20</v>
      </c>
      <c r="C549" s="144" t="s">
        <v>203</v>
      </c>
      <c r="E549" s="143">
        <v>20</v>
      </c>
      <c r="F549" s="145"/>
      <c r="G549" s="112"/>
      <c r="H549" s="100">
        <v>3730</v>
      </c>
      <c r="I549" s="242"/>
      <c r="J549" s="101"/>
      <c r="K549" s="100">
        <v>0</v>
      </c>
    </row>
    <row r="550" spans="1:11" ht="12">
      <c r="A550" s="143">
        <v>21</v>
      </c>
      <c r="C550" s="144"/>
      <c r="E550" s="143">
        <v>21</v>
      </c>
      <c r="F550" s="145"/>
      <c r="G550" s="112"/>
      <c r="H550" s="100"/>
      <c r="I550" s="242"/>
      <c r="J550" s="101"/>
      <c r="K550" s="100"/>
    </row>
    <row r="551" spans="1:11" ht="12">
      <c r="A551" s="143">
        <v>22</v>
      </c>
      <c r="C551" s="144"/>
      <c r="E551" s="143">
        <v>22</v>
      </c>
      <c r="F551" s="145"/>
      <c r="G551" s="112"/>
      <c r="H551" s="100"/>
      <c r="I551" s="242"/>
      <c r="J551" s="101"/>
      <c r="K551" s="100"/>
    </row>
    <row r="552" spans="1:11" ht="12">
      <c r="A552" s="143">
        <v>23</v>
      </c>
      <c r="C552" s="144" t="s">
        <v>217</v>
      </c>
      <c r="E552" s="143">
        <v>23</v>
      </c>
      <c r="F552" s="145"/>
      <c r="G552" s="112"/>
      <c r="H552" s="100"/>
      <c r="I552" s="242"/>
      <c r="J552" s="101"/>
      <c r="K552" s="100"/>
    </row>
    <row r="553" spans="1:11" ht="12">
      <c r="A553" s="143">
        <v>24</v>
      </c>
      <c r="C553" s="144"/>
      <c r="E553" s="143">
        <v>24</v>
      </c>
      <c r="F553" s="145"/>
      <c r="G553" s="112"/>
      <c r="H553" s="100"/>
      <c r="I553" s="242"/>
      <c r="J553" s="101"/>
      <c r="K553" s="100"/>
    </row>
    <row r="554" spans="5:11" ht="12">
      <c r="E554" s="183"/>
      <c r="F554" s="184" t="s">
        <v>6</v>
      </c>
      <c r="G554" s="156" t="s">
        <v>6</v>
      </c>
      <c r="H554" s="156" t="s">
        <v>6</v>
      </c>
      <c r="I554" s="184" t="s">
        <v>6</v>
      </c>
      <c r="J554" s="156" t="s">
        <v>6</v>
      </c>
      <c r="K554" s="156" t="s">
        <v>6</v>
      </c>
    </row>
    <row r="555" spans="1:11" ht="12">
      <c r="A555" s="143">
        <v>25</v>
      </c>
      <c r="C555" s="144" t="s">
        <v>218</v>
      </c>
      <c r="E555" s="143">
        <v>25</v>
      </c>
      <c r="G555" s="96">
        <f>SUM(G544:G554)</f>
        <v>0</v>
      </c>
      <c r="H555" s="97">
        <f>SUM(H544:H554)</f>
        <v>-44033</v>
      </c>
      <c r="I555" s="97"/>
      <c r="J555" s="96">
        <f>SUM(J544:J554)</f>
        <v>0</v>
      </c>
      <c r="K555" s="96">
        <f>SUM(K544:K554)</f>
        <v>0</v>
      </c>
    </row>
    <row r="556" spans="5:11" ht="12">
      <c r="E556" s="183"/>
      <c r="F556" s="184" t="s">
        <v>6</v>
      </c>
      <c r="G556" s="155" t="s">
        <v>6</v>
      </c>
      <c r="H556" s="156" t="s">
        <v>6</v>
      </c>
      <c r="I556" s="184" t="s">
        <v>6</v>
      </c>
      <c r="J556" s="155" t="s">
        <v>6</v>
      </c>
      <c r="K556" s="156" t="s">
        <v>6</v>
      </c>
    </row>
    <row r="557" spans="3:11" ht="12">
      <c r="C557" s="134" t="s">
        <v>53</v>
      </c>
      <c r="E557" s="183"/>
      <c r="F557" s="184"/>
      <c r="G557" s="155"/>
      <c r="H557" s="156"/>
      <c r="I557" s="184"/>
      <c r="J557" s="155"/>
      <c r="K557" s="156"/>
    </row>
    <row r="558" spans="1:11" ht="12">
      <c r="A558" s="144"/>
      <c r="H558" s="188"/>
      <c r="K558" s="188"/>
    </row>
    <row r="559" spans="8:11" ht="12">
      <c r="H559" s="188"/>
      <c r="K559" s="188"/>
    </row>
    <row r="560" spans="1:11" s="175" customFormat="1" ht="12">
      <c r="A560" s="151" t="str">
        <f>$A$82</f>
        <v>Institution No.: GFC  </v>
      </c>
      <c r="E560" s="185"/>
      <c r="G560" s="186"/>
      <c r="H560" s="187"/>
      <c r="J560" s="186"/>
      <c r="K560" s="150" t="s">
        <v>219</v>
      </c>
    </row>
    <row r="561" spans="1:11" s="175" customFormat="1" ht="12">
      <c r="A561" s="325" t="s">
        <v>220</v>
      </c>
      <c r="B561" s="325"/>
      <c r="C561" s="325"/>
      <c r="D561" s="325"/>
      <c r="E561" s="325"/>
      <c r="F561" s="325"/>
      <c r="G561" s="325"/>
      <c r="H561" s="325"/>
      <c r="I561" s="325"/>
      <c r="J561" s="325"/>
      <c r="K561" s="325"/>
    </row>
    <row r="562" spans="1:11" ht="12">
      <c r="A562" s="151" t="str">
        <f>$A$41</f>
        <v>NAME: University of Colorado Colorado Springs</v>
      </c>
      <c r="B562" s="151"/>
      <c r="G562" s="229"/>
      <c r="H562" s="215"/>
      <c r="J562" s="149"/>
      <c r="K562" s="153" t="str">
        <f>$K$3</f>
        <v>Date: October 1, 2012</v>
      </c>
    </row>
    <row r="563" spans="1:11" ht="12">
      <c r="A563" s="154" t="s">
        <v>6</v>
      </c>
      <c r="B563" s="154" t="s">
        <v>6</v>
      </c>
      <c r="C563" s="154" t="s">
        <v>6</v>
      </c>
      <c r="D563" s="154" t="s">
        <v>6</v>
      </c>
      <c r="E563" s="154" t="s">
        <v>6</v>
      </c>
      <c r="F563" s="154" t="s">
        <v>6</v>
      </c>
      <c r="G563" s="155" t="s">
        <v>6</v>
      </c>
      <c r="H563" s="156" t="s">
        <v>6</v>
      </c>
      <c r="I563" s="154" t="s">
        <v>6</v>
      </c>
      <c r="J563" s="155" t="s">
        <v>6</v>
      </c>
      <c r="K563" s="156" t="s">
        <v>6</v>
      </c>
    </row>
    <row r="564" spans="1:11" ht="12">
      <c r="A564" s="282" t="s">
        <v>7</v>
      </c>
      <c r="E564" s="282" t="s">
        <v>7</v>
      </c>
      <c r="F564" s="244"/>
      <c r="G564" s="283"/>
      <c r="H564" s="255" t="s">
        <v>9</v>
      </c>
      <c r="I564" s="244"/>
      <c r="J564" s="283"/>
      <c r="K564" s="255" t="s">
        <v>250</v>
      </c>
    </row>
    <row r="565" spans="1:11" ht="12">
      <c r="A565" s="282" t="s">
        <v>10</v>
      </c>
      <c r="C565" s="161" t="s">
        <v>57</v>
      </c>
      <c r="E565" s="282" t="s">
        <v>10</v>
      </c>
      <c r="F565" s="244"/>
      <c r="G565" s="283" t="s">
        <v>12</v>
      </c>
      <c r="H565" s="255" t="s">
        <v>13</v>
      </c>
      <c r="I565" s="244"/>
      <c r="J565" s="283" t="s">
        <v>12</v>
      </c>
      <c r="K565" s="255" t="s">
        <v>14</v>
      </c>
    </row>
    <row r="566" spans="1:11" ht="12">
      <c r="A566" s="154" t="s">
        <v>6</v>
      </c>
      <c r="B566" s="154" t="s">
        <v>6</v>
      </c>
      <c r="C566" s="154" t="s">
        <v>6</v>
      </c>
      <c r="D566" s="154" t="s">
        <v>6</v>
      </c>
      <c r="E566" s="154" t="s">
        <v>6</v>
      </c>
      <c r="F566" s="154" t="s">
        <v>6</v>
      </c>
      <c r="G566" s="155" t="s">
        <v>6</v>
      </c>
      <c r="H566" s="156" t="s">
        <v>6</v>
      </c>
      <c r="I566" s="154" t="s">
        <v>6</v>
      </c>
      <c r="J566" s="243" t="s">
        <v>6</v>
      </c>
      <c r="K566" s="156" t="s">
        <v>6</v>
      </c>
    </row>
    <row r="567" spans="1:11" ht="12">
      <c r="A567" s="237">
        <v>1</v>
      </c>
      <c r="B567" s="238"/>
      <c r="C567" s="238" t="s">
        <v>253</v>
      </c>
      <c r="D567" s="238"/>
      <c r="E567" s="237">
        <v>1</v>
      </c>
      <c r="F567" s="239"/>
      <c r="G567" s="118"/>
      <c r="H567" s="119"/>
      <c r="I567" s="240"/>
      <c r="J567" s="121"/>
      <c r="K567" s="122"/>
    </row>
    <row r="568" spans="1:11" ht="12">
      <c r="A568" s="237">
        <v>2</v>
      </c>
      <c r="B568" s="238"/>
      <c r="C568" s="238" t="s">
        <v>253</v>
      </c>
      <c r="D568" s="238"/>
      <c r="E568" s="237">
        <v>2</v>
      </c>
      <c r="F568" s="239"/>
      <c r="G568" s="118"/>
      <c r="H568" s="119"/>
      <c r="I568" s="240"/>
      <c r="J568" s="121"/>
      <c r="K568" s="119"/>
    </row>
    <row r="569" spans="1:11" ht="12">
      <c r="A569" s="237">
        <v>3</v>
      </c>
      <c r="B569" s="238"/>
      <c r="C569" s="238" t="s">
        <v>253</v>
      </c>
      <c r="D569" s="238"/>
      <c r="E569" s="237">
        <v>3</v>
      </c>
      <c r="F569" s="239"/>
      <c r="G569" s="118"/>
      <c r="H569" s="119"/>
      <c r="I569" s="240"/>
      <c r="J569" s="121"/>
      <c r="K569" s="119"/>
    </row>
    <row r="570" spans="1:11" ht="12">
      <c r="A570" s="237">
        <v>4</v>
      </c>
      <c r="B570" s="238"/>
      <c r="C570" s="238" t="s">
        <v>253</v>
      </c>
      <c r="D570" s="238"/>
      <c r="E570" s="237">
        <v>4</v>
      </c>
      <c r="F570" s="239"/>
      <c r="G570" s="118"/>
      <c r="H570" s="119"/>
      <c r="I570" s="241"/>
      <c r="J570" s="121"/>
      <c r="K570" s="119"/>
    </row>
    <row r="571" spans="1:11" ht="12">
      <c r="A571" s="237">
        <v>5</v>
      </c>
      <c r="B571" s="238"/>
      <c r="C571" s="238" t="s">
        <v>253</v>
      </c>
      <c r="D571" s="238"/>
      <c r="E571" s="237">
        <v>5</v>
      </c>
      <c r="F571" s="239"/>
      <c r="G571" s="121"/>
      <c r="H571" s="119"/>
      <c r="I571" s="241"/>
      <c r="J571" s="121"/>
      <c r="K571" s="119"/>
    </row>
    <row r="572" spans="1:11" ht="12">
      <c r="A572" s="143">
        <v>6</v>
      </c>
      <c r="C572" s="144" t="s">
        <v>213</v>
      </c>
      <c r="E572" s="143">
        <v>6</v>
      </c>
      <c r="F572" s="145"/>
      <c r="G572" s="101">
        <f>10.5+38.55</f>
        <v>49.05</v>
      </c>
      <c r="H572" s="100">
        <v>3678935</v>
      </c>
      <c r="I572" s="164"/>
      <c r="J572" s="101">
        <f>10.3+38.65</f>
        <v>48.95</v>
      </c>
      <c r="K572" s="100">
        <f>911269+3060+3752549</f>
        <v>4666878</v>
      </c>
    </row>
    <row r="573" spans="1:11" ht="12">
      <c r="A573" s="143">
        <v>7</v>
      </c>
      <c r="C573" s="144" t="s">
        <v>214</v>
      </c>
      <c r="E573" s="143">
        <v>7</v>
      </c>
      <c r="F573" s="145"/>
      <c r="G573" s="101"/>
      <c r="H573" s="100">
        <v>1030958</v>
      </c>
      <c r="I573" s="242"/>
      <c r="J573" s="101"/>
      <c r="K573" s="100">
        <f>229380+11017+750061</f>
        <v>990458</v>
      </c>
    </row>
    <row r="574" spans="1:11" ht="12">
      <c r="A574" s="143">
        <v>8</v>
      </c>
      <c r="C574" s="144" t="s">
        <v>215</v>
      </c>
      <c r="E574" s="143">
        <v>8</v>
      </c>
      <c r="F574" s="145"/>
      <c r="G574" s="101">
        <f>SUM(G572:G573)</f>
        <v>49.05</v>
      </c>
      <c r="H574" s="100">
        <f>SUM(H572:H573)</f>
        <v>4709893</v>
      </c>
      <c r="I574" s="242"/>
      <c r="J574" s="101">
        <f>SUM(J572:J573)</f>
        <v>48.95</v>
      </c>
      <c r="K574" s="100">
        <f>SUM(K572:K573)</f>
        <v>5657336</v>
      </c>
    </row>
    <row r="575" spans="1:11" ht="12">
      <c r="A575" s="143">
        <v>9</v>
      </c>
      <c r="C575" s="144"/>
      <c r="E575" s="143">
        <v>9</v>
      </c>
      <c r="F575" s="145"/>
      <c r="G575" s="101"/>
      <c r="H575" s="100"/>
      <c r="I575" s="168"/>
      <c r="J575" s="101"/>
      <c r="K575" s="100"/>
    </row>
    <row r="576" spans="1:11" ht="12">
      <c r="A576" s="143">
        <v>10</v>
      </c>
      <c r="C576" s="144"/>
      <c r="E576" s="143">
        <v>10</v>
      </c>
      <c r="F576" s="145"/>
      <c r="G576" s="101"/>
      <c r="H576" s="100"/>
      <c r="I576" s="164"/>
      <c r="J576" s="101"/>
      <c r="K576" s="100"/>
    </row>
    <row r="577" spans="1:11" ht="12">
      <c r="A577" s="143">
        <v>11</v>
      </c>
      <c r="C577" s="144" t="s">
        <v>197</v>
      </c>
      <c r="E577" s="143">
        <v>11</v>
      </c>
      <c r="G577" s="96">
        <v>24.7</v>
      </c>
      <c r="H577" s="97">
        <f>1324679+1</f>
        <v>1324680</v>
      </c>
      <c r="I577" s="168"/>
      <c r="J577" s="96">
        <v>23.35</v>
      </c>
      <c r="K577" s="97">
        <v>1165056</v>
      </c>
    </row>
    <row r="578" spans="1:11" ht="12">
      <c r="A578" s="143">
        <v>12</v>
      </c>
      <c r="C578" s="144" t="s">
        <v>198</v>
      </c>
      <c r="E578" s="143">
        <v>12</v>
      </c>
      <c r="G578" s="96"/>
      <c r="H578" s="97">
        <v>385188</v>
      </c>
      <c r="I578" s="164"/>
      <c r="J578" s="96"/>
      <c r="K578" s="97">
        <v>591038</v>
      </c>
    </row>
    <row r="579" spans="1:11" ht="12">
      <c r="A579" s="143">
        <v>13</v>
      </c>
      <c r="C579" s="144" t="s">
        <v>216</v>
      </c>
      <c r="E579" s="143">
        <v>13</v>
      </c>
      <c r="F579" s="145"/>
      <c r="G579" s="101">
        <f>SUM(G577:G578)</f>
        <v>24.7</v>
      </c>
      <c r="H579" s="100">
        <f>SUM(H577:H578)</f>
        <v>1709868</v>
      </c>
      <c r="I579" s="242"/>
      <c r="J579" s="101">
        <f>SUM(J577:J578)</f>
        <v>23.35</v>
      </c>
      <c r="K579" s="100">
        <f>SUM(K577:K578)</f>
        <v>1756094</v>
      </c>
    </row>
    <row r="580" spans="1:11" ht="12">
      <c r="A580" s="143">
        <v>14</v>
      </c>
      <c r="E580" s="143">
        <v>14</v>
      </c>
      <c r="F580" s="145"/>
      <c r="G580" s="101"/>
      <c r="H580" s="100"/>
      <c r="I580" s="242"/>
      <c r="J580" s="101"/>
      <c r="K580" s="100"/>
    </row>
    <row r="581" spans="1:11" ht="12">
      <c r="A581" s="143">
        <v>15</v>
      </c>
      <c r="C581" s="144" t="s">
        <v>200</v>
      </c>
      <c r="E581" s="143">
        <v>15</v>
      </c>
      <c r="F581" s="145"/>
      <c r="G581" s="101">
        <f>G574+G579</f>
        <v>73.75</v>
      </c>
      <c r="H581" s="100">
        <f>H574+H579</f>
        <v>6419761</v>
      </c>
      <c r="I581" s="242"/>
      <c r="J581" s="101">
        <f>J574+J579</f>
        <v>72.30000000000001</v>
      </c>
      <c r="K581" s="100">
        <f>K574+K579</f>
        <v>7413430</v>
      </c>
    </row>
    <row r="582" spans="1:11" ht="12">
      <c r="A582" s="143">
        <v>16</v>
      </c>
      <c r="E582" s="143">
        <v>16</v>
      </c>
      <c r="F582" s="145"/>
      <c r="G582" s="101"/>
      <c r="H582" s="100"/>
      <c r="I582" s="242"/>
      <c r="J582" s="101"/>
      <c r="K582" s="100"/>
    </row>
    <row r="583" spans="1:11" ht="12">
      <c r="A583" s="143">
        <v>17</v>
      </c>
      <c r="C583" s="144" t="s">
        <v>201</v>
      </c>
      <c r="E583" s="143">
        <v>17</v>
      </c>
      <c r="F583" s="145"/>
      <c r="G583" s="112"/>
      <c r="H583" s="100">
        <v>354335</v>
      </c>
      <c r="I583" s="242"/>
      <c r="J583" s="101"/>
      <c r="K583" s="100">
        <f>424925+1390</f>
        <v>426315</v>
      </c>
    </row>
    <row r="584" spans="1:11" ht="12">
      <c r="A584" s="143">
        <v>18</v>
      </c>
      <c r="C584" s="144"/>
      <c r="E584" s="143">
        <v>18</v>
      </c>
      <c r="F584" s="145"/>
      <c r="G584" s="112"/>
      <c r="H584" s="100"/>
      <c r="I584" s="242"/>
      <c r="J584" s="101"/>
      <c r="K584" s="100"/>
    </row>
    <row r="585" spans="1:11" ht="12">
      <c r="A585" s="143">
        <v>19</v>
      </c>
      <c r="C585" s="144" t="s">
        <v>202</v>
      </c>
      <c r="E585" s="143">
        <v>19</v>
      </c>
      <c r="F585" s="145"/>
      <c r="G585" s="112"/>
      <c r="H585" s="100">
        <v>33030</v>
      </c>
      <c r="I585" s="242"/>
      <c r="J585" s="101"/>
      <c r="K585" s="100">
        <v>82517</v>
      </c>
    </row>
    <row r="586" spans="1:11" ht="12">
      <c r="A586" s="143">
        <v>20</v>
      </c>
      <c r="C586" s="144" t="s">
        <v>203</v>
      </c>
      <c r="E586" s="143">
        <v>20</v>
      </c>
      <c r="F586" s="145"/>
      <c r="G586" s="112"/>
      <c r="H586" s="100">
        <v>932635</v>
      </c>
      <c r="I586" s="242"/>
      <c r="J586" s="101"/>
      <c r="K586" s="100">
        <f>1345556+220870</f>
        <v>1566426</v>
      </c>
    </row>
    <row r="587" spans="1:11" ht="12">
      <c r="A587" s="143">
        <v>21</v>
      </c>
      <c r="C587" s="144"/>
      <c r="E587" s="143">
        <v>21</v>
      </c>
      <c r="F587" s="145"/>
      <c r="G587" s="112"/>
      <c r="H587" s="100"/>
      <c r="I587" s="242"/>
      <c r="J587" s="101"/>
      <c r="K587" s="100"/>
    </row>
    <row r="588" spans="1:11" ht="12">
      <c r="A588" s="143">
        <v>22</v>
      </c>
      <c r="C588" s="144"/>
      <c r="E588" s="143">
        <v>22</v>
      </c>
      <c r="F588" s="145"/>
      <c r="G588" s="112"/>
      <c r="H588" s="100"/>
      <c r="I588" s="242"/>
      <c r="J588" s="101"/>
      <c r="K588" s="100"/>
    </row>
    <row r="589" spans="1:11" ht="12">
      <c r="A589" s="143">
        <v>23</v>
      </c>
      <c r="C589" s="144" t="s">
        <v>217</v>
      </c>
      <c r="E589" s="143">
        <v>23</v>
      </c>
      <c r="F589" s="145"/>
      <c r="G589" s="112"/>
      <c r="H589" s="100">
        <v>293750</v>
      </c>
      <c r="I589" s="242"/>
      <c r="J589" s="101"/>
      <c r="K589" s="100">
        <v>0</v>
      </c>
    </row>
    <row r="590" spans="1:11" ht="12">
      <c r="A590" s="143">
        <v>24</v>
      </c>
      <c r="C590" s="144"/>
      <c r="E590" s="143">
        <v>24</v>
      </c>
      <c r="F590" s="145"/>
      <c r="G590" s="112"/>
      <c r="H590" s="100"/>
      <c r="I590" s="242"/>
      <c r="J590" s="101"/>
      <c r="K590" s="100"/>
    </row>
    <row r="591" spans="5:11" ht="12">
      <c r="E591" s="183"/>
      <c r="F591" s="184" t="s">
        <v>6</v>
      </c>
      <c r="G591" s="156" t="s">
        <v>6</v>
      </c>
      <c r="H591" s="156" t="s">
        <v>6</v>
      </c>
      <c r="I591" s="184" t="s">
        <v>6</v>
      </c>
      <c r="J591" s="156" t="s">
        <v>6</v>
      </c>
      <c r="K591" s="156" t="s">
        <v>6</v>
      </c>
    </row>
    <row r="592" spans="1:11" ht="12">
      <c r="A592" s="143">
        <v>25</v>
      </c>
      <c r="C592" s="144" t="s">
        <v>221</v>
      </c>
      <c r="E592" s="143">
        <v>25</v>
      </c>
      <c r="G592" s="96">
        <f>SUM(G581:G591)</f>
        <v>73.75</v>
      </c>
      <c r="H592" s="97">
        <f>SUM(H581:H591)</f>
        <v>8033511</v>
      </c>
      <c r="I592" s="97"/>
      <c r="J592" s="96">
        <f>SUM(J581:J591)</f>
        <v>72.30000000000001</v>
      </c>
      <c r="K592" s="97">
        <f>SUM(K581:K591)</f>
        <v>9488688</v>
      </c>
    </row>
    <row r="593" spans="1:11" ht="12">
      <c r="A593" s="143"/>
      <c r="C593" s="144"/>
      <c r="E593" s="143"/>
      <c r="F593" s="184" t="s">
        <v>6</v>
      </c>
      <c r="G593" s="155" t="s">
        <v>6</v>
      </c>
      <c r="H593" s="156" t="s">
        <v>6</v>
      </c>
      <c r="I593" s="184" t="s">
        <v>6</v>
      </c>
      <c r="J593" s="155" t="s">
        <v>6</v>
      </c>
      <c r="K593" s="156" t="s">
        <v>6</v>
      </c>
    </row>
    <row r="594" spans="1:11" ht="12">
      <c r="A594" s="143"/>
      <c r="C594" s="134" t="s">
        <v>53</v>
      </c>
      <c r="E594" s="143"/>
      <c r="G594" s="96"/>
      <c r="H594" s="96"/>
      <c r="I594" s="97"/>
      <c r="J594" s="96"/>
      <c r="K594" s="96"/>
    </row>
    <row r="595" spans="5:11" ht="12">
      <c r="E595" s="183"/>
      <c r="F595" s="184"/>
      <c r="G595" s="155"/>
      <c r="H595" s="156"/>
      <c r="I595" s="184"/>
      <c r="J595" s="155"/>
      <c r="K595" s="156"/>
    </row>
    <row r="596" spans="1:12" ht="12">
      <c r="A596" s="144"/>
      <c r="H596" s="188"/>
      <c r="K596" s="188"/>
      <c r="L596" s="134" t="s">
        <v>39</v>
      </c>
    </row>
    <row r="597" spans="1:11" s="175" customFormat="1" ht="12">
      <c r="A597" s="151" t="str">
        <f>$A$82</f>
        <v>Institution No.: GFC  </v>
      </c>
      <c r="E597" s="185"/>
      <c r="G597" s="186"/>
      <c r="H597" s="187"/>
      <c r="J597" s="186"/>
      <c r="K597" s="150" t="s">
        <v>222</v>
      </c>
    </row>
    <row r="598" spans="1:11" s="175" customFormat="1" ht="12">
      <c r="A598" s="325" t="s">
        <v>223</v>
      </c>
      <c r="B598" s="325"/>
      <c r="C598" s="325"/>
      <c r="D598" s="325"/>
      <c r="E598" s="325"/>
      <c r="F598" s="325"/>
      <c r="G598" s="325"/>
      <c r="H598" s="325"/>
      <c r="I598" s="325"/>
      <c r="J598" s="325"/>
      <c r="K598" s="325"/>
    </row>
    <row r="599" spans="1:11" ht="12">
      <c r="A599" s="151" t="str">
        <f>$A$41</f>
        <v>NAME: University of Colorado Colorado Springs</v>
      </c>
      <c r="G599" s="229"/>
      <c r="H599" s="215"/>
      <c r="J599" s="149"/>
      <c r="K599" s="153" t="str">
        <f>$K$3</f>
        <v>Date: October 1, 2012</v>
      </c>
    </row>
    <row r="600" spans="1:11" ht="12">
      <c r="A600" s="154" t="s">
        <v>6</v>
      </c>
      <c r="B600" s="154" t="s">
        <v>6</v>
      </c>
      <c r="C600" s="154" t="s">
        <v>6</v>
      </c>
      <c r="D600" s="154" t="s">
        <v>6</v>
      </c>
      <c r="E600" s="154" t="s">
        <v>6</v>
      </c>
      <c r="F600" s="154" t="s">
        <v>6</v>
      </c>
      <c r="G600" s="155" t="s">
        <v>6</v>
      </c>
      <c r="H600" s="156" t="s">
        <v>6</v>
      </c>
      <c r="I600" s="154" t="s">
        <v>6</v>
      </c>
      <c r="J600" s="155" t="s">
        <v>6</v>
      </c>
      <c r="K600" s="156" t="s">
        <v>6</v>
      </c>
    </row>
    <row r="601" spans="1:11" ht="12">
      <c r="A601" s="282" t="s">
        <v>7</v>
      </c>
      <c r="E601" s="282" t="s">
        <v>7</v>
      </c>
      <c r="F601" s="244"/>
      <c r="G601" s="283"/>
      <c r="H601" s="255" t="s">
        <v>9</v>
      </c>
      <c r="I601" s="244"/>
      <c r="J601" s="283"/>
      <c r="K601" s="255" t="s">
        <v>250</v>
      </c>
    </row>
    <row r="602" spans="1:11" ht="12">
      <c r="A602" s="282" t="s">
        <v>10</v>
      </c>
      <c r="C602" s="161" t="s">
        <v>57</v>
      </c>
      <c r="E602" s="282" t="s">
        <v>10</v>
      </c>
      <c r="F602" s="244"/>
      <c r="G602" s="283" t="s">
        <v>12</v>
      </c>
      <c r="H602" s="255" t="s">
        <v>13</v>
      </c>
      <c r="I602" s="244"/>
      <c r="J602" s="283" t="s">
        <v>12</v>
      </c>
      <c r="K602" s="255" t="s">
        <v>14</v>
      </c>
    </row>
    <row r="603" spans="1:11" ht="12">
      <c r="A603" s="154" t="s">
        <v>6</v>
      </c>
      <c r="B603" s="154" t="s">
        <v>6</v>
      </c>
      <c r="C603" s="154" t="s">
        <v>6</v>
      </c>
      <c r="D603" s="154" t="s">
        <v>6</v>
      </c>
      <c r="E603" s="154" t="s">
        <v>6</v>
      </c>
      <c r="F603" s="154" t="s">
        <v>6</v>
      </c>
      <c r="G603" s="155" t="s">
        <v>6</v>
      </c>
      <c r="H603" s="156" t="s">
        <v>6</v>
      </c>
      <c r="I603" s="154" t="s">
        <v>6</v>
      </c>
      <c r="J603" s="155" t="s">
        <v>6</v>
      </c>
      <c r="K603" s="156" t="s">
        <v>6</v>
      </c>
    </row>
    <row r="604" spans="1:11" ht="12">
      <c r="A604" s="237">
        <v>1</v>
      </c>
      <c r="B604" s="238"/>
      <c r="C604" s="238" t="s">
        <v>253</v>
      </c>
      <c r="D604" s="238"/>
      <c r="E604" s="237">
        <v>1</v>
      </c>
      <c r="F604" s="239"/>
      <c r="G604" s="118"/>
      <c r="H604" s="119"/>
      <c r="I604" s="240"/>
      <c r="J604" s="121"/>
      <c r="K604" s="122"/>
    </row>
    <row r="605" spans="1:11" ht="12">
      <c r="A605" s="237">
        <v>2</v>
      </c>
      <c r="B605" s="238"/>
      <c r="C605" s="238" t="s">
        <v>253</v>
      </c>
      <c r="D605" s="238"/>
      <c r="E605" s="237">
        <v>2</v>
      </c>
      <c r="F605" s="239"/>
      <c r="G605" s="118"/>
      <c r="H605" s="119"/>
      <c r="I605" s="240"/>
      <c r="J605" s="121"/>
      <c r="K605" s="119"/>
    </row>
    <row r="606" spans="1:11" ht="12">
      <c r="A606" s="237">
        <v>3</v>
      </c>
      <c r="B606" s="238"/>
      <c r="C606" s="238" t="s">
        <v>253</v>
      </c>
      <c r="D606" s="238"/>
      <c r="E606" s="237">
        <v>3</v>
      </c>
      <c r="F606" s="239"/>
      <c r="G606" s="118"/>
      <c r="H606" s="119"/>
      <c r="I606" s="240"/>
      <c r="J606" s="121"/>
      <c r="K606" s="119"/>
    </row>
    <row r="607" spans="1:11" ht="12">
      <c r="A607" s="237">
        <v>4</v>
      </c>
      <c r="B607" s="238"/>
      <c r="C607" s="238" t="s">
        <v>253</v>
      </c>
      <c r="D607" s="238"/>
      <c r="E607" s="237">
        <v>4</v>
      </c>
      <c r="F607" s="239"/>
      <c r="G607" s="118"/>
      <c r="H607" s="119"/>
      <c r="I607" s="241"/>
      <c r="J607" s="121"/>
      <c r="K607" s="119"/>
    </row>
    <row r="608" spans="1:11" ht="12">
      <c r="A608" s="237">
        <v>5</v>
      </c>
      <c r="B608" s="238"/>
      <c r="C608" s="238" t="s">
        <v>253</v>
      </c>
      <c r="D608" s="238"/>
      <c r="E608" s="237">
        <v>5</v>
      </c>
      <c r="F608" s="239"/>
      <c r="G608" s="118"/>
      <c r="H608" s="119"/>
      <c r="I608" s="241"/>
      <c r="J608" s="121"/>
      <c r="K608" s="119"/>
    </row>
    <row r="609" spans="1:11" ht="12">
      <c r="A609" s="143">
        <v>6</v>
      </c>
      <c r="C609" s="144" t="s">
        <v>213</v>
      </c>
      <c r="E609" s="143">
        <v>6</v>
      </c>
      <c r="F609" s="145"/>
      <c r="G609" s="293">
        <f>0.25+40.01</f>
        <v>40.26</v>
      </c>
      <c r="H609" s="100">
        <f>2547684-1</f>
        <v>2547683</v>
      </c>
      <c r="I609" s="164"/>
      <c r="J609" s="101">
        <f>0.25+53.08</f>
        <v>53.33</v>
      </c>
      <c r="K609" s="100">
        <f>13082+15000+3403985</f>
        <v>3432067</v>
      </c>
    </row>
    <row r="610" spans="1:11" ht="12">
      <c r="A610" s="143">
        <v>7</v>
      </c>
      <c r="C610" s="144" t="s">
        <v>214</v>
      </c>
      <c r="E610" s="143">
        <v>7</v>
      </c>
      <c r="F610" s="145"/>
      <c r="G610" s="293"/>
      <c r="H610" s="100">
        <v>802783</v>
      </c>
      <c r="I610" s="242"/>
      <c r="J610" s="101"/>
      <c r="K610" s="100">
        <f>32785+2314+722338</f>
        <v>757437</v>
      </c>
    </row>
    <row r="611" spans="1:11" ht="12">
      <c r="A611" s="143">
        <v>8</v>
      </c>
      <c r="C611" s="144" t="s">
        <v>215</v>
      </c>
      <c r="E611" s="143">
        <v>8</v>
      </c>
      <c r="F611" s="145"/>
      <c r="G611" s="293">
        <f>SUM(G609:G610)</f>
        <v>40.26</v>
      </c>
      <c r="H611" s="100">
        <f>SUM(H609:H610)</f>
        <v>3350466</v>
      </c>
      <c r="I611" s="242"/>
      <c r="J611" s="101">
        <f>SUM(J609:J610)</f>
        <v>53.33</v>
      </c>
      <c r="K611" s="100">
        <f>SUM(K609:K610)</f>
        <v>4189504</v>
      </c>
    </row>
    <row r="612" spans="1:11" ht="12">
      <c r="A612" s="143">
        <v>9</v>
      </c>
      <c r="C612" s="144"/>
      <c r="E612" s="143">
        <v>9</v>
      </c>
      <c r="F612" s="145"/>
      <c r="G612" s="293"/>
      <c r="H612" s="100"/>
      <c r="I612" s="168"/>
      <c r="J612" s="101"/>
      <c r="K612" s="100"/>
    </row>
    <row r="613" spans="1:11" ht="12">
      <c r="A613" s="143">
        <v>10</v>
      </c>
      <c r="C613" s="144"/>
      <c r="E613" s="143">
        <v>10</v>
      </c>
      <c r="F613" s="145"/>
      <c r="G613" s="293"/>
      <c r="H613" s="100"/>
      <c r="I613" s="164"/>
      <c r="J613" s="101"/>
      <c r="K613" s="100"/>
    </row>
    <row r="614" spans="1:11" ht="12">
      <c r="A614" s="143">
        <v>11</v>
      </c>
      <c r="C614" s="144" t="s">
        <v>197</v>
      </c>
      <c r="E614" s="143">
        <v>11</v>
      </c>
      <c r="G614" s="294">
        <v>25.48</v>
      </c>
      <c r="H614" s="97">
        <v>1318054</v>
      </c>
      <c r="I614" s="168"/>
      <c r="J614" s="96">
        <v>24.38</v>
      </c>
      <c r="K614" s="97">
        <v>1030603</v>
      </c>
    </row>
    <row r="615" spans="1:11" ht="12">
      <c r="A615" s="143">
        <v>12</v>
      </c>
      <c r="C615" s="144" t="s">
        <v>198</v>
      </c>
      <c r="E615" s="143">
        <v>12</v>
      </c>
      <c r="G615" s="294"/>
      <c r="H615" s="97">
        <v>339115</v>
      </c>
      <c r="I615" s="164"/>
      <c r="J615" s="96"/>
      <c r="K615" s="97">
        <v>553969</v>
      </c>
    </row>
    <row r="616" spans="1:11" ht="12">
      <c r="A616" s="143">
        <v>13</v>
      </c>
      <c r="C616" s="144" t="s">
        <v>216</v>
      </c>
      <c r="E616" s="143">
        <v>13</v>
      </c>
      <c r="F616" s="145"/>
      <c r="G616" s="293">
        <f>SUM(G614:G615)</f>
        <v>25.48</v>
      </c>
      <c r="H616" s="100">
        <f>SUM(H614:H615)</f>
        <v>1657169</v>
      </c>
      <c r="I616" s="242"/>
      <c r="J616" s="101">
        <f>SUM(J614:J615)</f>
        <v>24.38</v>
      </c>
      <c r="K616" s="100">
        <f>SUM(K614:K615)</f>
        <v>1584572</v>
      </c>
    </row>
    <row r="617" spans="1:11" ht="12">
      <c r="A617" s="143">
        <v>14</v>
      </c>
      <c r="E617" s="143">
        <v>14</v>
      </c>
      <c r="F617" s="145"/>
      <c r="G617" s="293"/>
      <c r="H617" s="100"/>
      <c r="I617" s="242"/>
      <c r="J617" s="101"/>
      <c r="K617" s="100"/>
    </row>
    <row r="618" spans="1:11" ht="12">
      <c r="A618" s="143">
        <v>15</v>
      </c>
      <c r="C618" s="144" t="s">
        <v>200</v>
      </c>
      <c r="E618" s="143">
        <v>15</v>
      </c>
      <c r="F618" s="145"/>
      <c r="G618" s="293">
        <f>G611+G616</f>
        <v>65.74</v>
      </c>
      <c r="H618" s="100">
        <f>H611+H616</f>
        <v>5007635</v>
      </c>
      <c r="I618" s="242"/>
      <c r="J618" s="101">
        <f>J611+J616</f>
        <v>77.71</v>
      </c>
      <c r="K618" s="100">
        <f>K611+K616</f>
        <v>5774076</v>
      </c>
    </row>
    <row r="619" spans="1:11" ht="12">
      <c r="A619" s="143">
        <v>16</v>
      </c>
      <c r="E619" s="143">
        <v>16</v>
      </c>
      <c r="F619" s="145"/>
      <c r="G619" s="293"/>
      <c r="H619" s="100"/>
      <c r="I619" s="242"/>
      <c r="J619" s="101"/>
      <c r="K619" s="100"/>
    </row>
    <row r="620" spans="1:11" ht="12">
      <c r="A620" s="143">
        <v>17</v>
      </c>
      <c r="C620" s="144" t="s">
        <v>201</v>
      </c>
      <c r="E620" s="143">
        <v>17</v>
      </c>
      <c r="F620" s="145"/>
      <c r="G620" s="293"/>
      <c r="H620" s="100">
        <v>496783</v>
      </c>
      <c r="I620" s="242"/>
      <c r="J620" s="101"/>
      <c r="K620" s="100">
        <f>407177+4153</f>
        <v>411330</v>
      </c>
    </row>
    <row r="621" spans="1:11" ht="12">
      <c r="A621" s="143">
        <v>18</v>
      </c>
      <c r="C621" s="144"/>
      <c r="E621" s="143">
        <v>18</v>
      </c>
      <c r="F621" s="145"/>
      <c r="G621" s="293"/>
      <c r="H621" s="100"/>
      <c r="I621" s="242"/>
      <c r="J621" s="101"/>
      <c r="K621" s="100"/>
    </row>
    <row r="622" spans="1:11" ht="12">
      <c r="A622" s="143">
        <v>19</v>
      </c>
      <c r="C622" s="144" t="s">
        <v>202</v>
      </c>
      <c r="E622" s="143">
        <v>19</v>
      </c>
      <c r="F622" s="145"/>
      <c r="G622" s="293"/>
      <c r="H622" s="100">
        <v>117164</v>
      </c>
      <c r="I622" s="242"/>
      <c r="J622" s="101"/>
      <c r="K622" s="100">
        <v>56014</v>
      </c>
    </row>
    <row r="623" spans="1:11" ht="12">
      <c r="A623" s="143">
        <v>20</v>
      </c>
      <c r="C623" s="144" t="s">
        <v>203</v>
      </c>
      <c r="E623" s="143">
        <v>20</v>
      </c>
      <c r="F623" s="145"/>
      <c r="G623" s="293"/>
      <c r="H623" s="100">
        <v>933453</v>
      </c>
      <c r="I623" s="242"/>
      <c r="J623" s="101"/>
      <c r="K623" s="100">
        <f>2340925-600000</f>
        <v>1740925</v>
      </c>
    </row>
    <row r="624" spans="1:11" ht="12">
      <c r="A624" s="143">
        <v>21</v>
      </c>
      <c r="C624" s="144"/>
      <c r="E624" s="143">
        <v>21</v>
      </c>
      <c r="F624" s="145"/>
      <c r="G624" s="293"/>
      <c r="H624" s="100"/>
      <c r="I624" s="242"/>
      <c r="J624" s="101"/>
      <c r="K624" s="100"/>
    </row>
    <row r="625" spans="1:11" ht="12">
      <c r="A625" s="143">
        <v>22</v>
      </c>
      <c r="C625" s="144"/>
      <c r="E625" s="143">
        <v>22</v>
      </c>
      <c r="F625" s="145"/>
      <c r="G625" s="293"/>
      <c r="H625" s="100"/>
      <c r="I625" s="242"/>
      <c r="J625" s="101"/>
      <c r="K625" s="100"/>
    </row>
    <row r="626" spans="1:11" ht="12">
      <c r="A626" s="143">
        <v>23</v>
      </c>
      <c r="C626" s="144" t="s">
        <v>217</v>
      </c>
      <c r="E626" s="143">
        <v>23</v>
      </c>
      <c r="F626" s="145"/>
      <c r="G626" s="293"/>
      <c r="H626" s="100"/>
      <c r="I626" s="242"/>
      <c r="J626" s="101"/>
      <c r="K626" s="100"/>
    </row>
    <row r="627" spans="1:11" ht="12">
      <c r="A627" s="143">
        <v>24</v>
      </c>
      <c r="C627" s="144"/>
      <c r="E627" s="143">
        <v>24</v>
      </c>
      <c r="F627" s="145"/>
      <c r="G627" s="293"/>
      <c r="H627" s="100"/>
      <c r="I627" s="242"/>
      <c r="J627" s="101"/>
      <c r="K627" s="100"/>
    </row>
    <row r="628" spans="5:11" ht="12">
      <c r="E628" s="183"/>
      <c r="F628" s="184" t="s">
        <v>6</v>
      </c>
      <c r="G628" s="156" t="s">
        <v>6</v>
      </c>
      <c r="H628" s="156" t="s">
        <v>6</v>
      </c>
      <c r="I628" s="184" t="s">
        <v>6</v>
      </c>
      <c r="J628" s="156" t="s">
        <v>6</v>
      </c>
      <c r="K628" s="156" t="s">
        <v>6</v>
      </c>
    </row>
    <row r="629" spans="1:11" ht="12">
      <c r="A629" s="143">
        <v>25</v>
      </c>
      <c r="C629" s="144" t="s">
        <v>224</v>
      </c>
      <c r="E629" s="143">
        <v>25</v>
      </c>
      <c r="G629" s="96">
        <f>SUM(G618:G628)</f>
        <v>65.74</v>
      </c>
      <c r="H629" s="97">
        <f>SUM(H618:H628)</f>
        <v>6555035</v>
      </c>
      <c r="I629" s="97"/>
      <c r="J629" s="96">
        <f>SUM(J618:J628)</f>
        <v>77.71</v>
      </c>
      <c r="K629" s="97">
        <f>SUM(K618:K628)</f>
        <v>7982345</v>
      </c>
    </row>
    <row r="630" spans="5:11" ht="12">
      <c r="E630" s="183"/>
      <c r="F630" s="184" t="s">
        <v>6</v>
      </c>
      <c r="G630" s="155" t="s">
        <v>6</v>
      </c>
      <c r="H630" s="156" t="s">
        <v>6</v>
      </c>
      <c r="I630" s="184" t="s">
        <v>6</v>
      </c>
      <c r="J630" s="155" t="s">
        <v>6</v>
      </c>
      <c r="K630" s="156" t="s">
        <v>6</v>
      </c>
    </row>
    <row r="631" spans="3:11" ht="12">
      <c r="C631" s="134" t="s">
        <v>53</v>
      </c>
      <c r="E631" s="183"/>
      <c r="F631" s="184"/>
      <c r="G631" s="155"/>
      <c r="H631" s="156"/>
      <c r="I631" s="184"/>
      <c r="J631" s="155"/>
      <c r="K631" s="156"/>
    </row>
    <row r="633" ht="12">
      <c r="A633" s="144"/>
    </row>
    <row r="634" spans="1:11" s="175" customFormat="1" ht="12">
      <c r="A634" s="151" t="str">
        <f>$A$82</f>
        <v>Institution No.: GFC  </v>
      </c>
      <c r="E634" s="185"/>
      <c r="G634" s="186"/>
      <c r="H634" s="187"/>
      <c r="J634" s="186"/>
      <c r="K634" s="150" t="s">
        <v>225</v>
      </c>
    </row>
    <row r="635" spans="1:11" s="175" customFormat="1" ht="12">
      <c r="A635" s="325" t="s">
        <v>226</v>
      </c>
      <c r="B635" s="325"/>
      <c r="C635" s="325"/>
      <c r="D635" s="325"/>
      <c r="E635" s="325"/>
      <c r="F635" s="325"/>
      <c r="G635" s="325"/>
      <c r="H635" s="325"/>
      <c r="I635" s="325"/>
      <c r="J635" s="325"/>
      <c r="K635" s="325"/>
    </row>
    <row r="636" spans="1:11" ht="12">
      <c r="A636" s="151" t="str">
        <f>$A$41</f>
        <v>NAME: University of Colorado Colorado Springs</v>
      </c>
      <c r="F636" s="222"/>
      <c r="G636" s="214"/>
      <c r="H636" s="188"/>
      <c r="J636" s="149"/>
      <c r="K636" s="153" t="str">
        <f>$K$3</f>
        <v>Date: October 1, 2012</v>
      </c>
    </row>
    <row r="637" spans="1:11" ht="12">
      <c r="A637" s="154" t="s">
        <v>6</v>
      </c>
      <c r="B637" s="154" t="s">
        <v>6</v>
      </c>
      <c r="C637" s="154" t="s">
        <v>6</v>
      </c>
      <c r="D637" s="154" t="s">
        <v>6</v>
      </c>
      <c r="E637" s="154" t="s">
        <v>6</v>
      </c>
      <c r="F637" s="154" t="s">
        <v>6</v>
      </c>
      <c r="G637" s="155" t="s">
        <v>6</v>
      </c>
      <c r="H637" s="156" t="s">
        <v>6</v>
      </c>
      <c r="I637" s="154" t="s">
        <v>6</v>
      </c>
      <c r="J637" s="155" t="s">
        <v>6</v>
      </c>
      <c r="K637" s="156" t="s">
        <v>6</v>
      </c>
    </row>
    <row r="638" spans="1:11" ht="12">
      <c r="A638" s="282" t="s">
        <v>7</v>
      </c>
      <c r="E638" s="282" t="s">
        <v>7</v>
      </c>
      <c r="F638" s="244"/>
      <c r="G638" s="283"/>
      <c r="H638" s="255" t="s">
        <v>9</v>
      </c>
      <c r="I638" s="244"/>
      <c r="J638" s="283"/>
      <c r="K638" s="255" t="s">
        <v>250</v>
      </c>
    </row>
    <row r="639" spans="1:11" ht="12">
      <c r="A639" s="282" t="s">
        <v>10</v>
      </c>
      <c r="C639" s="161" t="s">
        <v>57</v>
      </c>
      <c r="E639" s="282" t="s">
        <v>10</v>
      </c>
      <c r="F639" s="244"/>
      <c r="G639" s="283" t="s">
        <v>12</v>
      </c>
      <c r="H639" s="255" t="s">
        <v>13</v>
      </c>
      <c r="I639" s="244"/>
      <c r="J639" s="283" t="s">
        <v>12</v>
      </c>
      <c r="K639" s="255" t="s">
        <v>14</v>
      </c>
    </row>
    <row r="640" spans="1:11" ht="12">
      <c r="A640" s="154" t="s">
        <v>6</v>
      </c>
      <c r="B640" s="154" t="s">
        <v>6</v>
      </c>
      <c r="C640" s="154" t="s">
        <v>6</v>
      </c>
      <c r="D640" s="154" t="s">
        <v>6</v>
      </c>
      <c r="E640" s="154" t="s">
        <v>6</v>
      </c>
      <c r="F640" s="154" t="s">
        <v>6</v>
      </c>
      <c r="G640" s="155" t="s">
        <v>6</v>
      </c>
      <c r="H640" s="156" t="s">
        <v>6</v>
      </c>
      <c r="I640" s="154" t="s">
        <v>6</v>
      </c>
      <c r="J640" s="155" t="s">
        <v>6</v>
      </c>
      <c r="K640" s="156" t="s">
        <v>6</v>
      </c>
    </row>
    <row r="641" spans="1:11" ht="12">
      <c r="A641" s="237">
        <v>1</v>
      </c>
      <c r="B641" s="238"/>
      <c r="C641" s="238" t="s">
        <v>253</v>
      </c>
      <c r="D641" s="238"/>
      <c r="E641" s="237">
        <v>1</v>
      </c>
      <c r="F641" s="239"/>
      <c r="G641" s="118"/>
      <c r="H641" s="119"/>
      <c r="I641" s="240"/>
      <c r="J641" s="121"/>
      <c r="K641" s="122"/>
    </row>
    <row r="642" spans="1:11" ht="12">
      <c r="A642" s="237">
        <v>2</v>
      </c>
      <c r="B642" s="238"/>
      <c r="C642" s="238" t="s">
        <v>253</v>
      </c>
      <c r="D642" s="238"/>
      <c r="E642" s="237">
        <v>2</v>
      </c>
      <c r="F642" s="239"/>
      <c r="G642" s="118"/>
      <c r="H642" s="119"/>
      <c r="I642" s="240"/>
      <c r="J642" s="121"/>
      <c r="K642" s="119"/>
    </row>
    <row r="643" spans="1:11" ht="12">
      <c r="A643" s="237">
        <v>3</v>
      </c>
      <c r="B643" s="238"/>
      <c r="C643" s="238" t="s">
        <v>253</v>
      </c>
      <c r="D643" s="238"/>
      <c r="E643" s="237">
        <v>3</v>
      </c>
      <c r="F643" s="239"/>
      <c r="G643" s="118"/>
      <c r="H643" s="119"/>
      <c r="I643" s="240"/>
      <c r="J643" s="121"/>
      <c r="K643" s="119"/>
    </row>
    <row r="644" spans="1:15" ht="14.25" customHeight="1">
      <c r="A644" s="237">
        <v>4</v>
      </c>
      <c r="B644" s="238"/>
      <c r="C644" s="238" t="s">
        <v>253</v>
      </c>
      <c r="D644" s="238"/>
      <c r="E644" s="237">
        <v>4</v>
      </c>
      <c r="F644" s="239"/>
      <c r="G644" s="118"/>
      <c r="H644" s="119"/>
      <c r="I644" s="241"/>
      <c r="J644" s="121"/>
      <c r="K644" s="119"/>
      <c r="M644" s="333"/>
      <c r="N644" s="225"/>
      <c r="O644" s="333"/>
    </row>
    <row r="645" spans="1:15" ht="12">
      <c r="A645" s="237">
        <v>5</v>
      </c>
      <c r="B645" s="238"/>
      <c r="C645" s="238" t="s">
        <v>253</v>
      </c>
      <c r="D645" s="238"/>
      <c r="E645" s="237">
        <v>5</v>
      </c>
      <c r="F645" s="239"/>
      <c r="G645" s="121"/>
      <c r="H645" s="119"/>
      <c r="I645" s="241"/>
      <c r="J645" s="121"/>
      <c r="K645" s="119"/>
      <c r="M645" s="333"/>
      <c r="N645" s="295"/>
      <c r="O645" s="333"/>
    </row>
    <row r="646" spans="1:15" ht="12">
      <c r="A646" s="143">
        <v>6</v>
      </c>
      <c r="C646" s="144" t="s">
        <v>213</v>
      </c>
      <c r="E646" s="143">
        <v>6</v>
      </c>
      <c r="F646" s="145"/>
      <c r="G646" s="101">
        <v>49.52</v>
      </c>
      <c r="H646" s="100">
        <f>3946225+1509525</f>
        <v>5455750</v>
      </c>
      <c r="I646" s="164"/>
      <c r="J646" s="101">
        <v>53.79</v>
      </c>
      <c r="K646" s="100">
        <f>142077+4717093+1660478</f>
        <v>6519648</v>
      </c>
      <c r="M646" s="296"/>
      <c r="N646" s="297"/>
      <c r="O646" s="296"/>
    </row>
    <row r="647" spans="1:15" ht="12">
      <c r="A647" s="143">
        <v>7</v>
      </c>
      <c r="C647" s="144" t="s">
        <v>214</v>
      </c>
      <c r="E647" s="143">
        <v>7</v>
      </c>
      <c r="F647" s="145"/>
      <c r="G647" s="101"/>
      <c r="H647" s="100">
        <f>1740328+396509</f>
        <v>2136837</v>
      </c>
      <c r="I647" s="242"/>
      <c r="J647" s="101"/>
      <c r="K647" s="100">
        <f>503721+10969+1094102+436160</f>
        <v>2044952</v>
      </c>
      <c r="M647" s="296"/>
      <c r="N647" s="297"/>
      <c r="O647" s="296"/>
    </row>
    <row r="648" spans="1:15" ht="12">
      <c r="A648" s="143">
        <v>8</v>
      </c>
      <c r="C648" s="144" t="s">
        <v>215</v>
      </c>
      <c r="E648" s="143">
        <v>8</v>
      </c>
      <c r="F648" s="145"/>
      <c r="G648" s="101">
        <f>SUM(G646:G647)</f>
        <v>49.52</v>
      </c>
      <c r="H648" s="100">
        <f>SUM(H646:H647)</f>
        <v>7592587</v>
      </c>
      <c r="I648" s="242"/>
      <c r="J648" s="101">
        <f>SUM(J646:J647)</f>
        <v>53.79</v>
      </c>
      <c r="K648" s="100">
        <f>SUM(K646:K647)</f>
        <v>8564600</v>
      </c>
      <c r="M648" s="296"/>
      <c r="N648" s="297"/>
      <c r="O648" s="296"/>
    </row>
    <row r="649" spans="1:15" ht="12">
      <c r="A649" s="143">
        <v>9</v>
      </c>
      <c r="C649" s="144"/>
      <c r="E649" s="143">
        <v>9</v>
      </c>
      <c r="F649" s="145"/>
      <c r="G649" s="112"/>
      <c r="H649" s="100"/>
      <c r="I649" s="168"/>
      <c r="J649" s="101"/>
      <c r="K649" s="100"/>
      <c r="M649" s="296"/>
      <c r="N649" s="297"/>
      <c r="O649" s="296"/>
    </row>
    <row r="650" spans="1:15" ht="12">
      <c r="A650" s="143">
        <v>10</v>
      </c>
      <c r="C650" s="144"/>
      <c r="E650" s="143">
        <v>10</v>
      </c>
      <c r="F650" s="145"/>
      <c r="G650" s="112"/>
      <c r="H650" s="100"/>
      <c r="I650" s="164"/>
      <c r="J650" s="101"/>
      <c r="K650" s="100"/>
      <c r="M650" s="296"/>
      <c r="N650" s="297"/>
      <c r="O650" s="296"/>
    </row>
    <row r="651" spans="1:15" ht="12">
      <c r="A651" s="143">
        <v>11</v>
      </c>
      <c r="C651" s="144" t="s">
        <v>197</v>
      </c>
      <c r="E651" s="143">
        <v>11</v>
      </c>
      <c r="G651" s="96">
        <v>18.3</v>
      </c>
      <c r="H651" s="97">
        <f>1126159+243574</f>
        <v>1369733</v>
      </c>
      <c r="I651" s="168"/>
      <c r="J651" s="96">
        <v>18.8</v>
      </c>
      <c r="K651" s="97">
        <f>813114+267931</f>
        <v>1081045</v>
      </c>
      <c r="M651" s="296"/>
      <c r="N651" s="297"/>
      <c r="O651" s="296"/>
    </row>
    <row r="652" spans="1:15" ht="12">
      <c r="A652" s="143">
        <v>12</v>
      </c>
      <c r="C652" s="144" t="s">
        <v>198</v>
      </c>
      <c r="E652" s="143">
        <v>12</v>
      </c>
      <c r="G652" s="113"/>
      <c r="H652" s="97">
        <f>489712+58430</f>
        <v>548142</v>
      </c>
      <c r="I652" s="164"/>
      <c r="J652" s="96"/>
      <c r="K652" s="97">
        <f>756210+64273</f>
        <v>820483</v>
      </c>
      <c r="M652" s="296"/>
      <c r="N652" s="297"/>
      <c r="O652" s="296"/>
    </row>
    <row r="653" spans="1:15" ht="12">
      <c r="A653" s="143">
        <v>13</v>
      </c>
      <c r="C653" s="144" t="s">
        <v>216</v>
      </c>
      <c r="E653" s="143">
        <v>13</v>
      </c>
      <c r="F653" s="145"/>
      <c r="G653" s="101">
        <f>SUM(G651:G652)</f>
        <v>18.3</v>
      </c>
      <c r="H653" s="100">
        <f>SUM(H651:H652)</f>
        <v>1917875</v>
      </c>
      <c r="I653" s="242"/>
      <c r="J653" s="101">
        <f>SUM(J651:J652)</f>
        <v>18.8</v>
      </c>
      <c r="K653" s="100">
        <f>SUM(K651:K652)</f>
        <v>1901528</v>
      </c>
      <c r="M653" s="296"/>
      <c r="N653" s="297"/>
      <c r="O653" s="296"/>
    </row>
    <row r="654" spans="1:15" ht="12">
      <c r="A654" s="143">
        <v>14</v>
      </c>
      <c r="E654" s="143">
        <v>14</v>
      </c>
      <c r="F654" s="145"/>
      <c r="G654" s="101"/>
      <c r="H654" s="100"/>
      <c r="I654" s="242"/>
      <c r="J654" s="101"/>
      <c r="K654" s="100"/>
      <c r="M654" s="296"/>
      <c r="N654" s="297"/>
      <c r="O654" s="296"/>
    </row>
    <row r="655" spans="1:15" ht="12">
      <c r="A655" s="143">
        <v>15</v>
      </c>
      <c r="C655" s="144" t="s">
        <v>200</v>
      </c>
      <c r="E655" s="143">
        <v>15</v>
      </c>
      <c r="F655" s="145"/>
      <c r="G655" s="101">
        <f>G648+G653</f>
        <v>67.82000000000001</v>
      </c>
      <c r="H655" s="100">
        <f>H648+H653</f>
        <v>9510462</v>
      </c>
      <c r="I655" s="242"/>
      <c r="J655" s="101">
        <f>J648+J653</f>
        <v>72.59</v>
      </c>
      <c r="K655" s="100">
        <f>K648+K653</f>
        <v>10466128</v>
      </c>
      <c r="M655" s="296"/>
      <c r="N655" s="297"/>
      <c r="O655" s="296"/>
    </row>
    <row r="656" spans="1:15" ht="12">
      <c r="A656" s="143">
        <v>16</v>
      </c>
      <c r="E656" s="143">
        <v>16</v>
      </c>
      <c r="F656" s="145"/>
      <c r="G656" s="112"/>
      <c r="H656" s="100"/>
      <c r="I656" s="242"/>
      <c r="J656" s="101"/>
      <c r="K656" s="100"/>
      <c r="M656" s="296"/>
      <c r="N656" s="297"/>
      <c r="O656" s="296"/>
    </row>
    <row r="657" spans="1:15" ht="12">
      <c r="A657" s="143">
        <v>17</v>
      </c>
      <c r="C657" s="144" t="s">
        <v>201</v>
      </c>
      <c r="E657" s="143">
        <v>17</v>
      </c>
      <c r="F657" s="145"/>
      <c r="G657" s="112"/>
      <c r="H657" s="100">
        <f>96011+30992+2479</f>
        <v>129482</v>
      </c>
      <c r="I657" s="242"/>
      <c r="J657" s="101"/>
      <c r="K657" s="100">
        <f>115523+5075+36818</f>
        <v>157416</v>
      </c>
      <c r="M657" s="296"/>
      <c r="N657" s="297"/>
      <c r="O657" s="296"/>
    </row>
    <row r="658" spans="1:15" ht="12">
      <c r="A658" s="143">
        <v>18</v>
      </c>
      <c r="C658" s="144"/>
      <c r="E658" s="143">
        <v>18</v>
      </c>
      <c r="F658" s="145"/>
      <c r="G658" s="112"/>
      <c r="H658" s="100"/>
      <c r="I658" s="242"/>
      <c r="J658" s="101"/>
      <c r="K658" s="100"/>
      <c r="M658" s="296"/>
      <c r="N658" s="297"/>
      <c r="O658" s="296"/>
    </row>
    <row r="659" spans="1:15" ht="12">
      <c r="A659" s="143">
        <v>19</v>
      </c>
      <c r="C659" s="144" t="s">
        <v>202</v>
      </c>
      <c r="E659" s="143">
        <v>19</v>
      </c>
      <c r="F659" s="145"/>
      <c r="G659" s="112"/>
      <c r="H659" s="100">
        <f>125464+1</f>
        <v>125465</v>
      </c>
      <c r="I659" s="242"/>
      <c r="J659" s="101"/>
      <c r="K659" s="100">
        <v>89915</v>
      </c>
      <c r="M659" s="296"/>
      <c r="N659" s="297"/>
      <c r="O659" s="296"/>
    </row>
    <row r="660" spans="1:15" ht="12">
      <c r="A660" s="143">
        <v>20</v>
      </c>
      <c r="C660" s="144" t="s">
        <v>203</v>
      </c>
      <c r="E660" s="143">
        <v>20</v>
      </c>
      <c r="F660" s="145"/>
      <c r="G660" s="112"/>
      <c r="H660" s="100">
        <f>1717+1346+2860839+725664</f>
        <v>3589566</v>
      </c>
      <c r="I660" s="242"/>
      <c r="J660" s="101"/>
      <c r="K660" s="100">
        <f>4422754+-1360346+798231</f>
        <v>3860639</v>
      </c>
      <c r="M660" s="296"/>
      <c r="N660" s="297"/>
      <c r="O660" s="296"/>
    </row>
    <row r="661" spans="1:15" ht="12">
      <c r="A661" s="143">
        <v>21</v>
      </c>
      <c r="C661" s="144"/>
      <c r="E661" s="143">
        <v>21</v>
      </c>
      <c r="F661" s="145"/>
      <c r="G661" s="112"/>
      <c r="H661" s="100"/>
      <c r="I661" s="242"/>
      <c r="J661" s="101"/>
      <c r="K661" s="100"/>
      <c r="M661" s="298"/>
      <c r="N661" s="299"/>
      <c r="O661" s="298"/>
    </row>
    <row r="662" spans="1:15" ht="12">
      <c r="A662" s="143">
        <v>22</v>
      </c>
      <c r="C662" s="144"/>
      <c r="E662" s="143">
        <v>22</v>
      </c>
      <c r="F662" s="145"/>
      <c r="G662" s="112"/>
      <c r="H662" s="100"/>
      <c r="I662" s="242"/>
      <c r="J662" s="101"/>
      <c r="K662" s="100"/>
      <c r="M662" s="225"/>
      <c r="N662" s="225"/>
      <c r="O662" s="225"/>
    </row>
    <row r="663" spans="1:15" ht="12">
      <c r="A663" s="143">
        <v>23</v>
      </c>
      <c r="C663" s="144" t="s">
        <v>217</v>
      </c>
      <c r="E663" s="143">
        <v>23</v>
      </c>
      <c r="F663" s="145"/>
      <c r="G663" s="112"/>
      <c r="H663" s="100">
        <v>0</v>
      </c>
      <c r="I663" s="242"/>
      <c r="J663" s="101"/>
      <c r="K663" s="100"/>
      <c r="M663" s="225"/>
      <c r="N663" s="225"/>
      <c r="O663" s="296"/>
    </row>
    <row r="664" spans="1:15" ht="12">
      <c r="A664" s="143">
        <v>24</v>
      </c>
      <c r="C664" s="144"/>
      <c r="E664" s="143">
        <v>24</v>
      </c>
      <c r="F664" s="145"/>
      <c r="G664" s="112"/>
      <c r="H664" s="100"/>
      <c r="I664" s="242"/>
      <c r="J664" s="101"/>
      <c r="K664" s="100"/>
      <c r="M664" s="225"/>
      <c r="N664" s="225"/>
      <c r="O664" s="225"/>
    </row>
    <row r="665" spans="5:11" ht="12">
      <c r="E665" s="183"/>
      <c r="F665" s="184" t="s">
        <v>6</v>
      </c>
      <c r="G665" s="156" t="s">
        <v>6</v>
      </c>
      <c r="H665" s="156" t="s">
        <v>6</v>
      </c>
      <c r="I665" s="184" t="s">
        <v>6</v>
      </c>
      <c r="J665" s="156" t="s">
        <v>6</v>
      </c>
      <c r="K665" s="156" t="s">
        <v>6</v>
      </c>
    </row>
    <row r="666" spans="1:11" ht="12">
      <c r="A666" s="143">
        <v>25</v>
      </c>
      <c r="C666" s="144" t="s">
        <v>227</v>
      </c>
      <c r="E666" s="143">
        <v>25</v>
      </c>
      <c r="G666" s="96">
        <f>SUM(G655:G665)</f>
        <v>67.82000000000001</v>
      </c>
      <c r="H666" s="97">
        <f>SUM(H655:H665)</f>
        <v>13354975</v>
      </c>
      <c r="I666" s="97"/>
      <c r="J666" s="96">
        <f>SUM(J655:J665)</f>
        <v>72.59</v>
      </c>
      <c r="K666" s="97">
        <f>SUM(K655:K665)</f>
        <v>14574098</v>
      </c>
    </row>
    <row r="667" spans="5:11" ht="12">
      <c r="E667" s="183"/>
      <c r="F667" s="184" t="s">
        <v>6</v>
      </c>
      <c r="G667" s="155" t="s">
        <v>6</v>
      </c>
      <c r="H667" s="156" t="s">
        <v>6</v>
      </c>
      <c r="I667" s="184" t="s">
        <v>6</v>
      </c>
      <c r="J667" s="155" t="s">
        <v>6</v>
      </c>
      <c r="K667" s="156" t="s">
        <v>6</v>
      </c>
    </row>
    <row r="668" ht="12">
      <c r="C668" s="134" t="s">
        <v>53</v>
      </c>
    </row>
    <row r="671" spans="1:11" s="175" customFormat="1" ht="12">
      <c r="A671" s="151" t="str">
        <f>$A$82</f>
        <v>Institution No.: GFC  </v>
      </c>
      <c r="E671" s="185"/>
      <c r="G671" s="186"/>
      <c r="H671" s="187"/>
      <c r="J671" s="186"/>
      <c r="K671" s="150" t="s">
        <v>228</v>
      </c>
    </row>
    <row r="672" spans="1:11" s="175" customFormat="1" ht="12">
      <c r="A672" s="325" t="s">
        <v>229</v>
      </c>
      <c r="B672" s="325"/>
      <c r="C672" s="325"/>
      <c r="D672" s="325"/>
      <c r="E672" s="325"/>
      <c r="F672" s="325"/>
      <c r="G672" s="325"/>
      <c r="H672" s="325"/>
      <c r="I672" s="325"/>
      <c r="J672" s="325"/>
      <c r="K672" s="325"/>
    </row>
    <row r="673" spans="1:11" ht="12">
      <c r="A673" s="151" t="str">
        <f>$A$41</f>
        <v>NAME: University of Colorado Colorado Springs</v>
      </c>
      <c r="F673" s="222"/>
      <c r="G673" s="214"/>
      <c r="H673" s="215"/>
      <c r="J673" s="149"/>
      <c r="K673" s="153" t="str">
        <f>$K$3</f>
        <v>Date: October 1, 2012</v>
      </c>
    </row>
    <row r="674" spans="1:11" ht="12">
      <c r="A674" s="154" t="s">
        <v>6</v>
      </c>
      <c r="B674" s="154" t="s">
        <v>6</v>
      </c>
      <c r="C674" s="154" t="s">
        <v>6</v>
      </c>
      <c r="D674" s="154" t="s">
        <v>6</v>
      </c>
      <c r="E674" s="154" t="s">
        <v>6</v>
      </c>
      <c r="F674" s="154" t="s">
        <v>6</v>
      </c>
      <c r="G674" s="155" t="s">
        <v>6</v>
      </c>
      <c r="H674" s="156" t="s">
        <v>6</v>
      </c>
      <c r="I674" s="154" t="s">
        <v>6</v>
      </c>
      <c r="J674" s="155" t="s">
        <v>6</v>
      </c>
      <c r="K674" s="156" t="s">
        <v>6</v>
      </c>
    </row>
    <row r="675" spans="1:11" ht="12">
      <c r="A675" s="282" t="s">
        <v>7</v>
      </c>
      <c r="E675" s="282" t="s">
        <v>7</v>
      </c>
      <c r="F675" s="244"/>
      <c r="G675" s="283"/>
      <c r="H675" s="255" t="s">
        <v>9</v>
      </c>
      <c r="I675" s="244"/>
      <c r="J675" s="283"/>
      <c r="K675" s="255" t="s">
        <v>250</v>
      </c>
    </row>
    <row r="676" spans="1:11" ht="12">
      <c r="A676" s="282" t="s">
        <v>10</v>
      </c>
      <c r="C676" s="161" t="s">
        <v>57</v>
      </c>
      <c r="E676" s="282" t="s">
        <v>10</v>
      </c>
      <c r="F676" s="244"/>
      <c r="G676" s="283" t="s">
        <v>12</v>
      </c>
      <c r="H676" s="255" t="s">
        <v>13</v>
      </c>
      <c r="I676" s="244"/>
      <c r="J676" s="283" t="s">
        <v>12</v>
      </c>
      <c r="K676" s="255" t="s">
        <v>14</v>
      </c>
    </row>
    <row r="677" spans="1:11" ht="12">
      <c r="A677" s="154" t="s">
        <v>6</v>
      </c>
      <c r="B677" s="154" t="s">
        <v>6</v>
      </c>
      <c r="C677" s="154" t="s">
        <v>6</v>
      </c>
      <c r="D677" s="154" t="s">
        <v>6</v>
      </c>
      <c r="E677" s="154" t="s">
        <v>6</v>
      </c>
      <c r="F677" s="154" t="s">
        <v>6</v>
      </c>
      <c r="G677" s="155"/>
      <c r="H677" s="156"/>
      <c r="I677" s="154"/>
      <c r="J677" s="155"/>
      <c r="K677" s="156"/>
    </row>
    <row r="678" spans="1:11" ht="12">
      <c r="A678" s="237">
        <v>1</v>
      </c>
      <c r="B678" s="238"/>
      <c r="C678" s="238" t="s">
        <v>253</v>
      </c>
      <c r="D678" s="238"/>
      <c r="E678" s="237">
        <v>1</v>
      </c>
      <c r="F678" s="239"/>
      <c r="G678" s="118"/>
      <c r="H678" s="119"/>
      <c r="I678" s="240"/>
      <c r="J678" s="121"/>
      <c r="K678" s="122"/>
    </row>
    <row r="679" spans="1:11" ht="12">
      <c r="A679" s="237">
        <v>2</v>
      </c>
      <c r="B679" s="238"/>
      <c r="C679" s="238" t="s">
        <v>253</v>
      </c>
      <c r="D679" s="238"/>
      <c r="E679" s="237">
        <v>2</v>
      </c>
      <c r="F679" s="239"/>
      <c r="G679" s="118"/>
      <c r="H679" s="119"/>
      <c r="I679" s="240"/>
      <c r="J679" s="121"/>
      <c r="K679" s="119"/>
    </row>
    <row r="680" spans="1:11" ht="12">
      <c r="A680" s="237">
        <v>3</v>
      </c>
      <c r="B680" s="238"/>
      <c r="C680" s="238" t="s">
        <v>253</v>
      </c>
      <c r="D680" s="238"/>
      <c r="E680" s="237">
        <v>3</v>
      </c>
      <c r="F680" s="239"/>
      <c r="G680" s="118"/>
      <c r="H680" s="119"/>
      <c r="I680" s="240"/>
      <c r="J680" s="121"/>
      <c r="K680" s="119"/>
    </row>
    <row r="681" spans="1:11" ht="12">
      <c r="A681" s="237">
        <v>4</v>
      </c>
      <c r="B681" s="238"/>
      <c r="C681" s="238" t="s">
        <v>253</v>
      </c>
      <c r="D681" s="238"/>
      <c r="E681" s="237">
        <v>4</v>
      </c>
      <c r="F681" s="239"/>
      <c r="G681" s="118"/>
      <c r="H681" s="119"/>
      <c r="I681" s="241"/>
      <c r="J681" s="121"/>
      <c r="K681" s="119"/>
    </row>
    <row r="682" spans="1:11" ht="12">
      <c r="A682" s="237">
        <v>5</v>
      </c>
      <c r="B682" s="238"/>
      <c r="C682" s="238" t="s">
        <v>253</v>
      </c>
      <c r="D682" s="238"/>
      <c r="E682" s="237">
        <v>5</v>
      </c>
      <c r="F682" s="239"/>
      <c r="G682" s="118"/>
      <c r="H682" s="119"/>
      <c r="I682" s="241"/>
      <c r="J682" s="121"/>
      <c r="K682" s="119"/>
    </row>
    <row r="683" spans="1:11" ht="12">
      <c r="A683" s="143">
        <v>6</v>
      </c>
      <c r="C683" s="144" t="s">
        <v>213</v>
      </c>
      <c r="E683" s="143">
        <v>6</v>
      </c>
      <c r="F683" s="145"/>
      <c r="G683" s="293">
        <v>11</v>
      </c>
      <c r="H683" s="100">
        <f>759894+1</f>
        <v>759895</v>
      </c>
      <c r="I683" s="164"/>
      <c r="J683" s="101">
        <v>14.75</v>
      </c>
      <c r="K683" s="100">
        <v>1082458</v>
      </c>
    </row>
    <row r="684" spans="1:11" ht="12">
      <c r="A684" s="143">
        <v>7</v>
      </c>
      <c r="C684" s="144" t="s">
        <v>214</v>
      </c>
      <c r="E684" s="143">
        <v>7</v>
      </c>
      <c r="F684" s="145"/>
      <c r="G684" s="293"/>
      <c r="H684" s="100">
        <v>250192</v>
      </c>
      <c r="I684" s="242"/>
      <c r="J684" s="101"/>
      <c r="K684" s="100">
        <v>205560</v>
      </c>
    </row>
    <row r="685" spans="1:11" ht="12">
      <c r="A685" s="143">
        <v>8</v>
      </c>
      <c r="C685" s="144" t="s">
        <v>215</v>
      </c>
      <c r="E685" s="143">
        <v>8</v>
      </c>
      <c r="F685" s="145"/>
      <c r="G685" s="293">
        <f>SUM(G683:G684)</f>
        <v>11</v>
      </c>
      <c r="H685" s="100">
        <f>SUM(H683:H684)</f>
        <v>1010087</v>
      </c>
      <c r="I685" s="242"/>
      <c r="J685" s="101">
        <f>SUM(J683:J684)</f>
        <v>14.75</v>
      </c>
      <c r="K685" s="100">
        <f>SUM(K683:K684)</f>
        <v>1288018</v>
      </c>
    </row>
    <row r="686" spans="1:11" ht="12">
      <c r="A686" s="143">
        <v>9</v>
      </c>
      <c r="C686" s="144"/>
      <c r="E686" s="143">
        <v>9</v>
      </c>
      <c r="F686" s="145"/>
      <c r="G686" s="293"/>
      <c r="H686" s="100"/>
      <c r="I686" s="168"/>
      <c r="J686" s="101"/>
      <c r="K686" s="100"/>
    </row>
    <row r="687" spans="1:11" ht="12">
      <c r="A687" s="143">
        <v>10</v>
      </c>
      <c r="C687" s="144"/>
      <c r="E687" s="143">
        <v>10</v>
      </c>
      <c r="F687" s="145"/>
      <c r="G687" s="293"/>
      <c r="H687" s="100"/>
      <c r="I687" s="164"/>
      <c r="J687" s="101"/>
      <c r="K687" s="100"/>
    </row>
    <row r="688" spans="1:11" ht="12">
      <c r="A688" s="143">
        <v>11</v>
      </c>
      <c r="C688" s="144" t="s">
        <v>197</v>
      </c>
      <c r="E688" s="143">
        <v>11</v>
      </c>
      <c r="G688" s="294">
        <v>52.57</v>
      </c>
      <c r="H688" s="97">
        <v>2063288</v>
      </c>
      <c r="I688" s="168"/>
      <c r="J688" s="96">
        <v>52.34</v>
      </c>
      <c r="K688" s="97">
        <v>2078509</v>
      </c>
    </row>
    <row r="689" spans="1:11" ht="12">
      <c r="A689" s="143">
        <v>12</v>
      </c>
      <c r="C689" s="144" t="s">
        <v>198</v>
      </c>
      <c r="E689" s="143">
        <v>12</v>
      </c>
      <c r="G689" s="294"/>
      <c r="H689" s="97">
        <v>639506</v>
      </c>
      <c r="I689" s="164"/>
      <c r="J689" s="96"/>
      <c r="K689" s="97">
        <v>688314</v>
      </c>
    </row>
    <row r="690" spans="1:11" ht="12">
      <c r="A690" s="143">
        <v>13</v>
      </c>
      <c r="C690" s="144" t="s">
        <v>216</v>
      </c>
      <c r="E690" s="143">
        <v>13</v>
      </c>
      <c r="F690" s="145"/>
      <c r="G690" s="293">
        <f>SUM(G688:G689)</f>
        <v>52.57</v>
      </c>
      <c r="H690" s="100">
        <f>SUM(H688:H689)</f>
        <v>2702794</v>
      </c>
      <c r="I690" s="242"/>
      <c r="J690" s="101">
        <f>SUM(J688:J689)</f>
        <v>52.34</v>
      </c>
      <c r="K690" s="100">
        <f>SUM(K688:K689)</f>
        <v>2766823</v>
      </c>
    </row>
    <row r="691" spans="1:11" ht="12">
      <c r="A691" s="143">
        <v>14</v>
      </c>
      <c r="E691" s="143">
        <v>14</v>
      </c>
      <c r="F691" s="145"/>
      <c r="G691" s="293"/>
      <c r="H691" s="100"/>
      <c r="I691" s="242"/>
      <c r="J691" s="101"/>
      <c r="K691" s="100"/>
    </row>
    <row r="692" spans="1:11" ht="12">
      <c r="A692" s="143">
        <v>15</v>
      </c>
      <c r="C692" s="144" t="s">
        <v>200</v>
      </c>
      <c r="E692" s="143">
        <v>15</v>
      </c>
      <c r="F692" s="145"/>
      <c r="G692" s="293">
        <f>G685+G690</f>
        <v>63.57</v>
      </c>
      <c r="H692" s="100">
        <f>H685+H690</f>
        <v>3712881</v>
      </c>
      <c r="I692" s="242"/>
      <c r="J692" s="101">
        <f>J685+J690</f>
        <v>67.09</v>
      </c>
      <c r="K692" s="100">
        <f>K685+K690</f>
        <v>4054841</v>
      </c>
    </row>
    <row r="693" spans="1:11" ht="12">
      <c r="A693" s="143">
        <v>16</v>
      </c>
      <c r="E693" s="143">
        <v>16</v>
      </c>
      <c r="F693" s="145"/>
      <c r="G693" s="293"/>
      <c r="H693" s="100"/>
      <c r="I693" s="242"/>
      <c r="J693" s="101"/>
      <c r="K693" s="100"/>
    </row>
    <row r="694" spans="1:11" ht="12">
      <c r="A694" s="143">
        <v>17</v>
      </c>
      <c r="C694" s="144" t="s">
        <v>201</v>
      </c>
      <c r="E694" s="143">
        <v>17</v>
      </c>
      <c r="F694" s="145"/>
      <c r="G694" s="293"/>
      <c r="H694" s="100">
        <v>177113</v>
      </c>
      <c r="I694" s="242"/>
      <c r="J694" s="101"/>
      <c r="K694" s="100">
        <f>204737+11253</f>
        <v>215990</v>
      </c>
    </row>
    <row r="695" spans="1:11" ht="12">
      <c r="A695" s="143">
        <v>18</v>
      </c>
      <c r="C695" s="144"/>
      <c r="E695" s="143">
        <v>18</v>
      </c>
      <c r="F695" s="145"/>
      <c r="G695" s="293"/>
      <c r="H695" s="100"/>
      <c r="I695" s="242"/>
      <c r="J695" s="101"/>
      <c r="K695" s="100"/>
    </row>
    <row r="696" spans="1:11" ht="12">
      <c r="A696" s="143">
        <v>19</v>
      </c>
      <c r="C696" s="144" t="s">
        <v>202</v>
      </c>
      <c r="E696" s="143">
        <v>19</v>
      </c>
      <c r="F696" s="145"/>
      <c r="G696" s="293"/>
      <c r="H696" s="100">
        <v>7371</v>
      </c>
      <c r="I696" s="242"/>
      <c r="J696" s="101"/>
      <c r="K696" s="100">
        <v>6853</v>
      </c>
    </row>
    <row r="697" spans="1:11" ht="12">
      <c r="A697" s="143">
        <v>20</v>
      </c>
      <c r="C697" s="144" t="s">
        <v>203</v>
      </c>
      <c r="E697" s="143">
        <v>20</v>
      </c>
      <c r="F697" s="145"/>
      <c r="G697" s="293"/>
      <c r="H697" s="100">
        <v>1726386</v>
      </c>
      <c r="I697" s="242"/>
      <c r="J697" s="101"/>
      <c r="K697" s="100">
        <f>1952011+36220+-53530</f>
        <v>1934701</v>
      </c>
    </row>
    <row r="698" spans="1:11" ht="12">
      <c r="A698" s="143">
        <v>21</v>
      </c>
      <c r="C698" s="144" t="s">
        <v>249</v>
      </c>
      <c r="E698" s="143">
        <v>21</v>
      </c>
      <c r="F698" s="145"/>
      <c r="G698" s="293"/>
      <c r="H698" s="100">
        <v>1711612</v>
      </c>
      <c r="I698" s="242"/>
      <c r="J698" s="101"/>
      <c r="K698" s="100">
        <f>2452241-1</f>
        <v>2452240</v>
      </c>
    </row>
    <row r="699" spans="1:11" ht="12">
      <c r="A699" s="143">
        <v>22</v>
      </c>
      <c r="C699" s="144"/>
      <c r="E699" s="143">
        <v>22</v>
      </c>
      <c r="F699" s="145"/>
      <c r="G699" s="293"/>
      <c r="H699" s="100"/>
      <c r="I699" s="242"/>
      <c r="J699" s="101"/>
      <c r="K699" s="100"/>
    </row>
    <row r="700" spans="1:11" ht="12">
      <c r="A700" s="143">
        <v>23</v>
      </c>
      <c r="C700" s="144" t="s">
        <v>217</v>
      </c>
      <c r="E700" s="143">
        <v>23</v>
      </c>
      <c r="F700" s="145"/>
      <c r="G700" s="293"/>
      <c r="H700" s="100">
        <v>0</v>
      </c>
      <c r="I700" s="242"/>
      <c r="J700" s="101"/>
      <c r="K700" s="100"/>
    </row>
    <row r="701" spans="1:11" ht="12">
      <c r="A701" s="143">
        <v>24</v>
      </c>
      <c r="C701" s="144"/>
      <c r="E701" s="143">
        <v>24</v>
      </c>
      <c r="F701" s="145"/>
      <c r="G701" s="293"/>
      <c r="H701" s="100"/>
      <c r="I701" s="242"/>
      <c r="J701" s="101"/>
      <c r="K701" s="100"/>
    </row>
    <row r="702" spans="5:11" ht="12">
      <c r="E702" s="183"/>
      <c r="F702" s="184" t="s">
        <v>6</v>
      </c>
      <c r="G702" s="156" t="s">
        <v>6</v>
      </c>
      <c r="H702" s="156" t="s">
        <v>6</v>
      </c>
      <c r="I702" s="184" t="s">
        <v>6</v>
      </c>
      <c r="J702" s="156" t="s">
        <v>6</v>
      </c>
      <c r="K702" s="156" t="s">
        <v>6</v>
      </c>
    </row>
    <row r="703" spans="1:11" ht="12">
      <c r="A703" s="143">
        <v>25</v>
      </c>
      <c r="C703" s="144" t="s">
        <v>230</v>
      </c>
      <c r="E703" s="143">
        <v>25</v>
      </c>
      <c r="G703" s="96">
        <f>SUM(G692:G702)</f>
        <v>63.57</v>
      </c>
      <c r="H703" s="97">
        <f>SUM(H692:H702)</f>
        <v>7335363</v>
      </c>
      <c r="I703" s="97"/>
      <c r="J703" s="96">
        <f>SUM(J692:J702)</f>
        <v>67.09</v>
      </c>
      <c r="K703" s="97">
        <f>SUM(K692:K702)</f>
        <v>8664625</v>
      </c>
    </row>
    <row r="704" spans="5:11" ht="12">
      <c r="E704" s="183"/>
      <c r="F704" s="184" t="s">
        <v>6</v>
      </c>
      <c r="G704" s="155" t="s">
        <v>6</v>
      </c>
      <c r="H704" s="156" t="s">
        <v>6</v>
      </c>
      <c r="I704" s="184" t="s">
        <v>6</v>
      </c>
      <c r="J704" s="155" t="s">
        <v>6</v>
      </c>
      <c r="K704" s="156" t="s">
        <v>6</v>
      </c>
    </row>
    <row r="705" spans="3:11" ht="12">
      <c r="C705" s="134" t="s">
        <v>53</v>
      </c>
      <c r="E705" s="183"/>
      <c r="F705" s="184"/>
      <c r="G705" s="155"/>
      <c r="H705" s="156"/>
      <c r="I705" s="184"/>
      <c r="J705" s="155"/>
      <c r="K705" s="156"/>
    </row>
    <row r="707" ht="12">
      <c r="A707" s="144"/>
    </row>
    <row r="708" spans="1:11" s="175" customFormat="1" ht="12">
      <c r="A708" s="151" t="str">
        <f>$A$82</f>
        <v>Institution No.: GFC  </v>
      </c>
      <c r="E708" s="185"/>
      <c r="G708" s="186"/>
      <c r="H708" s="187"/>
      <c r="J708" s="186"/>
      <c r="K708" s="150" t="s">
        <v>231</v>
      </c>
    </row>
    <row r="709" spans="1:11" s="175" customFormat="1" ht="12">
      <c r="A709" s="325" t="s">
        <v>232</v>
      </c>
      <c r="B709" s="325"/>
      <c r="C709" s="325"/>
      <c r="D709" s="325"/>
      <c r="E709" s="325"/>
      <c r="F709" s="325"/>
      <c r="G709" s="325"/>
      <c r="H709" s="325"/>
      <c r="I709" s="325"/>
      <c r="J709" s="325"/>
      <c r="K709" s="325"/>
    </row>
    <row r="710" spans="1:11" ht="12">
      <c r="A710" s="151" t="str">
        <f>$A$41</f>
        <v>NAME: University of Colorado Colorado Springs</v>
      </c>
      <c r="F710" s="222"/>
      <c r="G710" s="214"/>
      <c r="H710" s="215"/>
      <c r="J710" s="149"/>
      <c r="K710" s="153" t="str">
        <f>$K$3</f>
        <v>Date: October 1, 2012</v>
      </c>
    </row>
    <row r="711" spans="1:11" ht="12">
      <c r="A711" s="154" t="s">
        <v>6</v>
      </c>
      <c r="B711" s="154" t="s">
        <v>6</v>
      </c>
      <c r="C711" s="154" t="s">
        <v>6</v>
      </c>
      <c r="D711" s="154" t="s">
        <v>6</v>
      </c>
      <c r="E711" s="154" t="s">
        <v>6</v>
      </c>
      <c r="F711" s="154" t="s">
        <v>6</v>
      </c>
      <c r="G711" s="155" t="s">
        <v>6</v>
      </c>
      <c r="H711" s="156" t="s">
        <v>6</v>
      </c>
      <c r="I711" s="154" t="s">
        <v>6</v>
      </c>
      <c r="J711" s="155" t="s">
        <v>6</v>
      </c>
      <c r="K711" s="156" t="s">
        <v>6</v>
      </c>
    </row>
    <row r="712" spans="1:11" ht="12">
      <c r="A712" s="282" t="s">
        <v>7</v>
      </c>
      <c r="E712" s="282" t="s">
        <v>7</v>
      </c>
      <c r="F712" s="244"/>
      <c r="G712" s="283"/>
      <c r="H712" s="255" t="s">
        <v>9</v>
      </c>
      <c r="I712" s="244"/>
      <c r="J712" s="283"/>
      <c r="K712" s="255" t="s">
        <v>250</v>
      </c>
    </row>
    <row r="713" spans="1:11" ht="12">
      <c r="A713" s="282" t="s">
        <v>10</v>
      </c>
      <c r="C713" s="161" t="s">
        <v>57</v>
      </c>
      <c r="E713" s="282" t="s">
        <v>10</v>
      </c>
      <c r="F713" s="244"/>
      <c r="G713" s="283"/>
      <c r="H713" s="255" t="s">
        <v>13</v>
      </c>
      <c r="I713" s="244"/>
      <c r="J713" s="283"/>
      <c r="K713" s="255" t="s">
        <v>14</v>
      </c>
    </row>
    <row r="714" spans="1:11" ht="12">
      <c r="A714" s="154" t="s">
        <v>6</v>
      </c>
      <c r="B714" s="154" t="s">
        <v>6</v>
      </c>
      <c r="C714" s="154" t="s">
        <v>6</v>
      </c>
      <c r="D714" s="154" t="s">
        <v>6</v>
      </c>
      <c r="E714" s="154" t="s">
        <v>6</v>
      </c>
      <c r="F714" s="154" t="s">
        <v>6</v>
      </c>
      <c r="G714" s="155" t="s">
        <v>6</v>
      </c>
      <c r="H714" s="156" t="s">
        <v>6</v>
      </c>
      <c r="I714" s="154" t="s">
        <v>6</v>
      </c>
      <c r="J714" s="155" t="s">
        <v>6</v>
      </c>
      <c r="K714" s="156" t="s">
        <v>6</v>
      </c>
    </row>
    <row r="715" spans="1:11" ht="12">
      <c r="A715" s="143">
        <v>1</v>
      </c>
      <c r="C715" s="144" t="s">
        <v>233</v>
      </c>
      <c r="E715" s="143">
        <v>1</v>
      </c>
      <c r="F715" s="145"/>
      <c r="G715" s="108"/>
      <c r="H715" s="108">
        <f>17122410+816134+348028+-13455734</f>
        <v>4830838</v>
      </c>
      <c r="I715" s="108"/>
      <c r="J715" s="108"/>
      <c r="K715" s="108">
        <v>5336195</v>
      </c>
    </row>
    <row r="716" spans="1:11" ht="12">
      <c r="A716" s="143">
        <f aca="true" t="shared" si="3" ref="A716:A733">(A715+1)</f>
        <v>2</v>
      </c>
      <c r="C716" s="145"/>
      <c r="E716" s="143">
        <f aca="true" t="shared" si="4" ref="E716:E733">(E715+1)</f>
        <v>2</v>
      </c>
      <c r="F716" s="145"/>
      <c r="G716" s="146"/>
      <c r="H716" s="147"/>
      <c r="I716" s="145"/>
      <c r="J716" s="146"/>
      <c r="K716" s="147"/>
    </row>
    <row r="717" spans="1:11" ht="12">
      <c r="A717" s="143">
        <f t="shared" si="3"/>
        <v>3</v>
      </c>
      <c r="C717" s="145"/>
      <c r="E717" s="143">
        <f t="shared" si="4"/>
        <v>3</v>
      </c>
      <c r="F717" s="145"/>
      <c r="G717" s="146"/>
      <c r="H717" s="147"/>
      <c r="I717" s="145"/>
      <c r="J717" s="146"/>
      <c r="K717" s="147"/>
    </row>
    <row r="718" spans="1:11" ht="12">
      <c r="A718" s="143">
        <f t="shared" si="3"/>
        <v>4</v>
      </c>
      <c r="C718" s="145"/>
      <c r="E718" s="143">
        <f t="shared" si="4"/>
        <v>4</v>
      </c>
      <c r="F718" s="145"/>
      <c r="G718" s="146"/>
      <c r="H718" s="147"/>
      <c r="I718" s="145"/>
      <c r="J718" s="146"/>
      <c r="K718" s="147"/>
    </row>
    <row r="719" spans="1:11" ht="12">
      <c r="A719" s="143">
        <f t="shared" si="3"/>
        <v>5</v>
      </c>
      <c r="C719" s="145"/>
      <c r="E719" s="143">
        <f t="shared" si="4"/>
        <v>5</v>
      </c>
      <c r="F719" s="145"/>
      <c r="G719" s="146"/>
      <c r="H719" s="147"/>
      <c r="I719" s="145"/>
      <c r="J719" s="146"/>
      <c r="K719" s="147"/>
    </row>
    <row r="720" spans="1:11" ht="12">
      <c r="A720" s="143">
        <f t="shared" si="3"/>
        <v>6</v>
      </c>
      <c r="C720" s="145"/>
      <c r="E720" s="143">
        <f t="shared" si="4"/>
        <v>6</v>
      </c>
      <c r="F720" s="145"/>
      <c r="G720" s="146"/>
      <c r="H720" s="147"/>
      <c r="I720" s="145"/>
      <c r="J720" s="146"/>
      <c r="K720" s="147"/>
    </row>
    <row r="721" spans="1:11" ht="12">
      <c r="A721" s="143">
        <f t="shared" si="3"/>
        <v>7</v>
      </c>
      <c r="C721" s="145"/>
      <c r="E721" s="143">
        <f t="shared" si="4"/>
        <v>7</v>
      </c>
      <c r="F721" s="145"/>
      <c r="G721" s="146"/>
      <c r="H721" s="147"/>
      <c r="I721" s="145"/>
      <c r="J721" s="146"/>
      <c r="K721" s="147"/>
    </row>
    <row r="722" spans="1:11" ht="12">
      <c r="A722" s="143">
        <f t="shared" si="3"/>
        <v>8</v>
      </c>
      <c r="C722" s="145"/>
      <c r="E722" s="143">
        <f t="shared" si="4"/>
        <v>8</v>
      </c>
      <c r="F722" s="145"/>
      <c r="G722" s="146"/>
      <c r="H722" s="147"/>
      <c r="I722" s="145"/>
      <c r="J722" s="146"/>
      <c r="K722" s="147"/>
    </row>
    <row r="723" spans="1:11" ht="12">
      <c r="A723" s="143">
        <f t="shared" si="3"/>
        <v>9</v>
      </c>
      <c r="C723" s="145"/>
      <c r="E723" s="143">
        <f t="shared" si="4"/>
        <v>9</v>
      </c>
      <c r="F723" s="145"/>
      <c r="G723" s="146"/>
      <c r="H723" s="147"/>
      <c r="I723" s="145"/>
      <c r="J723" s="146"/>
      <c r="K723" s="147"/>
    </row>
    <row r="724" spans="1:11" ht="12">
      <c r="A724" s="143">
        <f t="shared" si="3"/>
        <v>10</v>
      </c>
      <c r="C724" s="145"/>
      <c r="E724" s="143">
        <f t="shared" si="4"/>
        <v>10</v>
      </c>
      <c r="F724" s="145"/>
      <c r="G724" s="146"/>
      <c r="H724" s="147"/>
      <c r="I724" s="145"/>
      <c r="J724" s="146"/>
      <c r="K724" s="147"/>
    </row>
    <row r="725" spans="1:11" ht="12">
      <c r="A725" s="143">
        <f t="shared" si="3"/>
        <v>11</v>
      </c>
      <c r="C725" s="145"/>
      <c r="E725" s="143">
        <f t="shared" si="4"/>
        <v>11</v>
      </c>
      <c r="G725" s="146"/>
      <c r="H725" s="147"/>
      <c r="I725" s="145"/>
      <c r="J725" s="146"/>
      <c r="K725" s="147"/>
    </row>
    <row r="726" spans="1:11" ht="12">
      <c r="A726" s="143">
        <f t="shared" si="3"/>
        <v>12</v>
      </c>
      <c r="C726" s="145"/>
      <c r="E726" s="143">
        <f t="shared" si="4"/>
        <v>12</v>
      </c>
      <c r="G726" s="146"/>
      <c r="H726" s="147"/>
      <c r="I726" s="145"/>
      <c r="J726" s="146"/>
      <c r="K726" s="147"/>
    </row>
    <row r="727" spans="1:11" ht="12">
      <c r="A727" s="143">
        <f t="shared" si="3"/>
        <v>13</v>
      </c>
      <c r="C727" s="145"/>
      <c r="E727" s="143">
        <f t="shared" si="4"/>
        <v>13</v>
      </c>
      <c r="F727" s="145"/>
      <c r="G727" s="146"/>
      <c r="H727" s="147"/>
      <c r="I727" s="145"/>
      <c r="J727" s="146"/>
      <c r="K727" s="147"/>
    </row>
    <row r="728" spans="1:11" ht="12">
      <c r="A728" s="143">
        <f t="shared" si="3"/>
        <v>14</v>
      </c>
      <c r="C728" s="145"/>
      <c r="E728" s="143">
        <f t="shared" si="4"/>
        <v>14</v>
      </c>
      <c r="F728" s="145"/>
      <c r="G728" s="146"/>
      <c r="H728" s="147"/>
      <c r="I728" s="145"/>
      <c r="J728" s="146"/>
      <c r="K728" s="147"/>
    </row>
    <row r="729" spans="1:11" ht="12">
      <c r="A729" s="143">
        <f t="shared" si="3"/>
        <v>15</v>
      </c>
      <c r="C729" s="145"/>
      <c r="E729" s="143">
        <f t="shared" si="4"/>
        <v>15</v>
      </c>
      <c r="F729" s="145"/>
      <c r="G729" s="146"/>
      <c r="H729" s="147"/>
      <c r="I729" s="145"/>
      <c r="J729" s="146"/>
      <c r="K729" s="147"/>
    </row>
    <row r="730" spans="1:11" ht="12">
      <c r="A730" s="143">
        <f t="shared" si="3"/>
        <v>16</v>
      </c>
      <c r="C730" s="145"/>
      <c r="E730" s="143">
        <f t="shared" si="4"/>
        <v>16</v>
      </c>
      <c r="F730" s="145"/>
      <c r="G730" s="146"/>
      <c r="H730" s="147"/>
      <c r="I730" s="145"/>
      <c r="J730" s="146"/>
      <c r="K730" s="147"/>
    </row>
    <row r="731" spans="1:11" ht="12">
      <c r="A731" s="143">
        <f t="shared" si="3"/>
        <v>17</v>
      </c>
      <c r="C731" s="145"/>
      <c r="E731" s="143">
        <f t="shared" si="4"/>
        <v>17</v>
      </c>
      <c r="F731" s="145"/>
      <c r="G731" s="146"/>
      <c r="H731" s="147"/>
      <c r="I731" s="145"/>
      <c r="J731" s="146"/>
      <c r="K731" s="147"/>
    </row>
    <row r="732" spans="1:11" ht="12">
      <c r="A732" s="143">
        <f t="shared" si="3"/>
        <v>18</v>
      </c>
      <c r="C732" s="145"/>
      <c r="E732" s="143">
        <f t="shared" si="4"/>
        <v>18</v>
      </c>
      <c r="F732" s="145"/>
      <c r="G732" s="146"/>
      <c r="H732" s="147"/>
      <c r="I732" s="145"/>
      <c r="J732" s="146"/>
      <c r="K732" s="147"/>
    </row>
    <row r="733" spans="1:11" ht="12">
      <c r="A733" s="143">
        <f t="shared" si="3"/>
        <v>19</v>
      </c>
      <c r="C733" s="145"/>
      <c r="E733" s="143">
        <f t="shared" si="4"/>
        <v>19</v>
      </c>
      <c r="F733" s="145"/>
      <c r="G733" s="146"/>
      <c r="H733" s="147"/>
      <c r="I733" s="145"/>
      <c r="J733" s="146"/>
      <c r="K733" s="147"/>
    </row>
    <row r="734" spans="1:11" ht="12">
      <c r="A734" s="143">
        <v>20</v>
      </c>
      <c r="E734" s="143">
        <v>20</v>
      </c>
      <c r="F734" s="184"/>
      <c r="G734" s="155"/>
      <c r="H734" s="156"/>
      <c r="I734" s="184"/>
      <c r="J734" s="155"/>
      <c r="K734" s="156"/>
    </row>
    <row r="735" spans="1:11" ht="12">
      <c r="A735" s="143">
        <v>21</v>
      </c>
      <c r="E735" s="143">
        <v>21</v>
      </c>
      <c r="F735" s="184"/>
      <c r="G735" s="155"/>
      <c r="H735" s="188"/>
      <c r="I735" s="184"/>
      <c r="J735" s="155"/>
      <c r="K735" s="188"/>
    </row>
    <row r="736" spans="1:11" ht="12">
      <c r="A736" s="143">
        <v>22</v>
      </c>
      <c r="E736" s="143">
        <v>22</v>
      </c>
      <c r="G736" s="149"/>
      <c r="H736" s="188"/>
      <c r="J736" s="149"/>
      <c r="K736" s="188"/>
    </row>
    <row r="737" spans="1:11" ht="12">
      <c r="A737" s="143">
        <v>23</v>
      </c>
      <c r="D737" s="244"/>
      <c r="E737" s="143">
        <v>23</v>
      </c>
      <c r="H737" s="188"/>
      <c r="K737" s="188"/>
    </row>
    <row r="738" spans="1:11" ht="12">
      <c r="A738" s="143">
        <v>24</v>
      </c>
      <c r="D738" s="244"/>
      <c r="E738" s="143">
        <v>24</v>
      </c>
      <c r="H738" s="188"/>
      <c r="K738" s="188"/>
    </row>
    <row r="739" spans="6:11" ht="12">
      <c r="F739" s="184" t="s">
        <v>6</v>
      </c>
      <c r="G739" s="155" t="s">
        <v>6</v>
      </c>
      <c r="H739" s="156"/>
      <c r="I739" s="184"/>
      <c r="J739" s="155"/>
      <c r="K739" s="156"/>
    </row>
    <row r="740" spans="1:11" ht="12">
      <c r="A740" s="143">
        <v>25</v>
      </c>
      <c r="C740" s="144" t="s">
        <v>234</v>
      </c>
      <c r="E740" s="143">
        <v>25</v>
      </c>
      <c r="G740" s="104"/>
      <c r="H740" s="105">
        <f>SUM(H715:H738)</f>
        <v>4830838</v>
      </c>
      <c r="I740" s="105"/>
      <c r="J740" s="104"/>
      <c r="K740" s="105">
        <f>SUM(K715:K738)</f>
        <v>5336195</v>
      </c>
    </row>
    <row r="741" spans="4:11" ht="12">
      <c r="D741" s="244"/>
      <c r="F741" s="184" t="s">
        <v>6</v>
      </c>
      <c r="G741" s="155" t="s">
        <v>6</v>
      </c>
      <c r="H741" s="156"/>
      <c r="I741" s="184"/>
      <c r="J741" s="155"/>
      <c r="K741" s="156"/>
    </row>
    <row r="742" spans="6:11" ht="12">
      <c r="F742" s="184"/>
      <c r="G742" s="155"/>
      <c r="H742" s="156"/>
      <c r="I742" s="184"/>
      <c r="J742" s="155"/>
      <c r="K742" s="156"/>
    </row>
    <row r="743" spans="3:11" ht="24.75" customHeight="1">
      <c r="C743" s="326" t="s">
        <v>235</v>
      </c>
      <c r="D743" s="326"/>
      <c r="E743" s="326"/>
      <c r="F743" s="326"/>
      <c r="G743" s="326"/>
      <c r="H743" s="326"/>
      <c r="I743" s="326"/>
      <c r="J743" s="326"/>
      <c r="K743" s="182"/>
    </row>
    <row r="744" spans="1:11" s="234" customFormat="1" ht="12">
      <c r="A744" s="134"/>
      <c r="B744" s="134"/>
      <c r="C744" s="134"/>
      <c r="D744" s="134"/>
      <c r="E744" s="134"/>
      <c r="F744" s="134"/>
      <c r="G744" s="149"/>
      <c r="H744" s="188"/>
      <c r="I744" s="134"/>
      <c r="J744" s="149"/>
      <c r="K744" s="188"/>
    </row>
    <row r="745" ht="12">
      <c r="A745" s="144"/>
    </row>
    <row r="746" spans="1:11" ht="12">
      <c r="A746" s="151" t="str">
        <f>$A$82</f>
        <v>Institution No.: GFC  </v>
      </c>
      <c r="B746" s="175"/>
      <c r="C746" s="175"/>
      <c r="D746" s="175"/>
      <c r="E746" s="185"/>
      <c r="F746" s="175"/>
      <c r="G746" s="186"/>
      <c r="H746" s="187"/>
      <c r="I746" s="175"/>
      <c r="J746" s="186"/>
      <c r="K746" s="150" t="s">
        <v>236</v>
      </c>
    </row>
    <row r="747" spans="1:11" s="175" customFormat="1" ht="12">
      <c r="A747" s="325" t="s">
        <v>237</v>
      </c>
      <c r="B747" s="325"/>
      <c r="C747" s="325"/>
      <c r="D747" s="325"/>
      <c r="E747" s="325"/>
      <c r="F747" s="325"/>
      <c r="G747" s="325"/>
      <c r="H747" s="325"/>
      <c r="I747" s="325"/>
      <c r="J747" s="325"/>
      <c r="K747" s="325"/>
    </row>
    <row r="748" spans="1:11" s="175" customFormat="1" ht="12">
      <c r="A748" s="151" t="str">
        <f>$A$41</f>
        <v>NAME: University of Colorado Colorado Springs</v>
      </c>
      <c r="B748" s="134"/>
      <c r="C748" s="134"/>
      <c r="D748" s="134"/>
      <c r="E748" s="134"/>
      <c r="F748" s="134"/>
      <c r="G748" s="229"/>
      <c r="H748" s="188"/>
      <c r="I748" s="134"/>
      <c r="J748" s="149"/>
      <c r="K748" s="153" t="str">
        <f>$K$3</f>
        <v>Date: October 1, 2012</v>
      </c>
    </row>
    <row r="749" spans="1:11" ht="12">
      <c r="A749" s="154" t="s">
        <v>6</v>
      </c>
      <c r="B749" s="154" t="s">
        <v>6</v>
      </c>
      <c r="C749" s="154" t="s">
        <v>6</v>
      </c>
      <c r="D749" s="154" t="s">
        <v>6</v>
      </c>
      <c r="E749" s="154" t="s">
        <v>6</v>
      </c>
      <c r="F749" s="154" t="s">
        <v>6</v>
      </c>
      <c r="G749" s="155" t="s">
        <v>6</v>
      </c>
      <c r="H749" s="156" t="s">
        <v>6</v>
      </c>
      <c r="I749" s="154" t="s">
        <v>6</v>
      </c>
      <c r="J749" s="155" t="s">
        <v>6</v>
      </c>
      <c r="K749" s="156" t="s">
        <v>6</v>
      </c>
    </row>
    <row r="750" spans="1:11" ht="12">
      <c r="A750" s="282" t="s">
        <v>7</v>
      </c>
      <c r="E750" s="282" t="s">
        <v>7</v>
      </c>
      <c r="F750" s="244"/>
      <c r="G750" s="283"/>
      <c r="H750" s="255" t="s">
        <v>9</v>
      </c>
      <c r="I750" s="244"/>
      <c r="J750" s="283"/>
      <c r="K750" s="255" t="s">
        <v>250</v>
      </c>
    </row>
    <row r="751" spans="1:11" ht="12">
      <c r="A751" s="282" t="s">
        <v>10</v>
      </c>
      <c r="C751" s="161" t="s">
        <v>57</v>
      </c>
      <c r="E751" s="282" t="s">
        <v>10</v>
      </c>
      <c r="F751" s="244"/>
      <c r="G751" s="283" t="s">
        <v>12</v>
      </c>
      <c r="H751" s="255" t="s">
        <v>13</v>
      </c>
      <c r="I751" s="244"/>
      <c r="J751" s="283" t="s">
        <v>12</v>
      </c>
      <c r="K751" s="255" t="s">
        <v>14</v>
      </c>
    </row>
    <row r="752" spans="1:11" ht="12">
      <c r="A752" s="154" t="s">
        <v>6</v>
      </c>
      <c r="B752" s="154" t="s">
        <v>6</v>
      </c>
      <c r="C752" s="154" t="s">
        <v>6</v>
      </c>
      <c r="D752" s="154" t="s">
        <v>6</v>
      </c>
      <c r="E752" s="154" t="s">
        <v>6</v>
      </c>
      <c r="F752" s="154" t="s">
        <v>6</v>
      </c>
      <c r="G752" s="155" t="s">
        <v>6</v>
      </c>
      <c r="H752" s="156" t="s">
        <v>6</v>
      </c>
      <c r="I752" s="154" t="s">
        <v>6</v>
      </c>
      <c r="J752" s="155" t="s">
        <v>6</v>
      </c>
      <c r="K752" s="156" t="s">
        <v>6</v>
      </c>
    </row>
    <row r="753" spans="1:11" ht="12">
      <c r="A753" s="237">
        <v>1</v>
      </c>
      <c r="B753" s="245"/>
      <c r="C753" s="238" t="s">
        <v>253</v>
      </c>
      <c r="D753" s="245"/>
      <c r="E753" s="237">
        <v>1</v>
      </c>
      <c r="F753" s="245"/>
      <c r="G753" s="246"/>
      <c r="H753" s="247"/>
      <c r="I753" s="245"/>
      <c r="J753" s="246"/>
      <c r="K753" s="247"/>
    </row>
    <row r="754" spans="1:11" ht="12">
      <c r="A754" s="237">
        <v>2</v>
      </c>
      <c r="B754" s="245"/>
      <c r="C754" s="238" t="s">
        <v>253</v>
      </c>
      <c r="D754" s="245"/>
      <c r="E754" s="237">
        <v>2</v>
      </c>
      <c r="F754" s="245"/>
      <c r="G754" s="246"/>
      <c r="H754" s="247"/>
      <c r="I754" s="245"/>
      <c r="J754" s="246"/>
      <c r="K754" s="247"/>
    </row>
    <row r="755" spans="1:11" ht="12">
      <c r="A755" s="237">
        <v>3</v>
      </c>
      <c r="B755" s="238"/>
      <c r="C755" s="238" t="s">
        <v>253</v>
      </c>
      <c r="D755" s="238"/>
      <c r="E755" s="237">
        <v>3</v>
      </c>
      <c r="F755" s="239"/>
      <c r="G755" s="127"/>
      <c r="H755" s="122"/>
      <c r="I755" s="122"/>
      <c r="J755" s="127"/>
      <c r="K755" s="122"/>
    </row>
    <row r="756" spans="1:11" ht="12">
      <c r="A756" s="237">
        <v>4</v>
      </c>
      <c r="B756" s="238"/>
      <c r="C756" s="238" t="s">
        <v>253</v>
      </c>
      <c r="D756" s="238"/>
      <c r="E756" s="237">
        <v>4</v>
      </c>
      <c r="F756" s="239"/>
      <c r="G756" s="127"/>
      <c r="H756" s="122"/>
      <c r="I756" s="122"/>
      <c r="J756" s="127"/>
      <c r="K756" s="122"/>
    </row>
    <row r="757" spans="1:11" ht="12">
      <c r="A757" s="237">
        <v>5</v>
      </c>
      <c r="B757" s="238"/>
      <c r="C757" s="238" t="s">
        <v>253</v>
      </c>
      <c r="D757" s="238"/>
      <c r="E757" s="238">
        <v>5</v>
      </c>
      <c r="F757" s="238"/>
      <c r="G757" s="248"/>
      <c r="H757" s="249"/>
      <c r="I757" s="238"/>
      <c r="J757" s="248"/>
      <c r="K757" s="249"/>
    </row>
    <row r="758" spans="1:11" ht="12">
      <c r="A758" s="143">
        <v>6</v>
      </c>
      <c r="C758" s="144" t="s">
        <v>193</v>
      </c>
      <c r="E758" s="143">
        <v>6</v>
      </c>
      <c r="F758" s="145"/>
      <c r="G758" s="106"/>
      <c r="H758" s="106"/>
      <c r="I758" s="108"/>
      <c r="J758" s="106"/>
      <c r="K758" s="106"/>
    </row>
    <row r="759" spans="1:11" ht="12">
      <c r="A759" s="143">
        <v>7</v>
      </c>
      <c r="C759" s="144" t="s">
        <v>194</v>
      </c>
      <c r="E759" s="143">
        <v>7</v>
      </c>
      <c r="F759" s="145"/>
      <c r="G759" s="106"/>
      <c r="H759" s="108">
        <v>-13836</v>
      </c>
      <c r="I759" s="108"/>
      <c r="J759" s="106"/>
      <c r="K759" s="108"/>
    </row>
    <row r="760" spans="1:11" ht="12">
      <c r="A760" s="143">
        <v>8</v>
      </c>
      <c r="C760" s="144" t="s">
        <v>238</v>
      </c>
      <c r="E760" s="143">
        <v>8</v>
      </c>
      <c r="F760" s="145"/>
      <c r="G760" s="106"/>
      <c r="H760" s="108"/>
      <c r="I760" s="108"/>
      <c r="J760" s="106"/>
      <c r="K760" s="108"/>
    </row>
    <row r="761" spans="1:11" ht="12">
      <c r="A761" s="143">
        <v>9</v>
      </c>
      <c r="C761" s="144" t="s">
        <v>208</v>
      </c>
      <c r="E761" s="143">
        <v>9</v>
      </c>
      <c r="F761" s="145"/>
      <c r="G761" s="106">
        <f>SUM(G758:G760)</f>
        <v>0</v>
      </c>
      <c r="H761" s="108">
        <f>SUM(H758:H760)</f>
        <v>-13836</v>
      </c>
      <c r="I761" s="106"/>
      <c r="J761" s="106">
        <f>SUM(J758:J760)</f>
        <v>0</v>
      </c>
      <c r="K761" s="106">
        <f>SUM(K758:K760)</f>
        <v>0</v>
      </c>
    </row>
    <row r="762" spans="1:11" ht="12">
      <c r="A762" s="143">
        <v>10</v>
      </c>
      <c r="C762" s="144"/>
      <c r="E762" s="143">
        <v>10</v>
      </c>
      <c r="F762" s="145"/>
      <c r="G762" s="106"/>
      <c r="H762" s="108"/>
      <c r="I762" s="108"/>
      <c r="J762" s="106"/>
      <c r="K762" s="108"/>
    </row>
    <row r="763" spans="1:11" ht="12">
      <c r="A763" s="143">
        <v>11</v>
      </c>
      <c r="C763" s="144" t="s">
        <v>197</v>
      </c>
      <c r="E763" s="143">
        <v>11</v>
      </c>
      <c r="F763" s="145"/>
      <c r="G763" s="106"/>
      <c r="H763" s="108"/>
      <c r="I763" s="108"/>
      <c r="J763" s="106"/>
      <c r="K763" s="108"/>
    </row>
    <row r="764" spans="1:11" ht="12">
      <c r="A764" s="143">
        <v>12</v>
      </c>
      <c r="C764" s="144" t="s">
        <v>198</v>
      </c>
      <c r="E764" s="143">
        <v>12</v>
      </c>
      <c r="F764" s="145"/>
      <c r="G764" s="106"/>
      <c r="H764" s="108"/>
      <c r="I764" s="108"/>
      <c r="J764" s="106"/>
      <c r="K764" s="108"/>
    </row>
    <row r="765" spans="1:11" ht="12">
      <c r="A765" s="143">
        <v>13</v>
      </c>
      <c r="C765" s="144" t="s">
        <v>209</v>
      </c>
      <c r="E765" s="143">
        <v>13</v>
      </c>
      <c r="F765" s="145"/>
      <c r="G765" s="106">
        <f>SUM(G763:G764)</f>
        <v>0</v>
      </c>
      <c r="H765" s="106">
        <f>SUM(H763:H764)</f>
        <v>0</v>
      </c>
      <c r="I765" s="104"/>
      <c r="J765" s="106">
        <f>SUM(J763:J764)</f>
        <v>0</v>
      </c>
      <c r="K765" s="106">
        <f>SUM(K763:K764)</f>
        <v>0</v>
      </c>
    </row>
    <row r="766" spans="1:11" ht="12">
      <c r="A766" s="143">
        <v>14</v>
      </c>
      <c r="E766" s="143">
        <v>14</v>
      </c>
      <c r="F766" s="145"/>
      <c r="G766" s="109"/>
      <c r="H766" s="108"/>
      <c r="I766" s="105"/>
      <c r="J766" s="109"/>
      <c r="K766" s="108"/>
    </row>
    <row r="767" spans="1:11" ht="12">
      <c r="A767" s="143">
        <v>15</v>
      </c>
      <c r="C767" s="144" t="s">
        <v>200</v>
      </c>
      <c r="E767" s="143">
        <v>15</v>
      </c>
      <c r="G767" s="110">
        <f>SUM(G761+G765)</f>
        <v>0</v>
      </c>
      <c r="H767" s="105">
        <f>SUM(H761+H765)</f>
        <v>-13836</v>
      </c>
      <c r="I767" s="105"/>
      <c r="J767" s="110">
        <f>SUM(J761+J765)</f>
        <v>0</v>
      </c>
      <c r="K767" s="105">
        <f>SUM(K761+K765)</f>
        <v>0</v>
      </c>
    </row>
    <row r="768" spans="1:16" ht="12">
      <c r="A768" s="143">
        <v>16</v>
      </c>
      <c r="E768" s="143">
        <v>16</v>
      </c>
      <c r="G768" s="110"/>
      <c r="H768" s="105"/>
      <c r="I768" s="105"/>
      <c r="J768" s="110"/>
      <c r="K768" s="105"/>
      <c r="P768" s="134" t="s">
        <v>39</v>
      </c>
    </row>
    <row r="769" spans="1:11" ht="12">
      <c r="A769" s="143">
        <v>17</v>
      </c>
      <c r="C769" s="144" t="s">
        <v>201</v>
      </c>
      <c r="E769" s="143">
        <v>17</v>
      </c>
      <c r="F769" s="145"/>
      <c r="G769" s="106"/>
      <c r="H769" s="108"/>
      <c r="I769" s="108"/>
      <c r="J769" s="106"/>
      <c r="K769" s="108"/>
    </row>
    <row r="770" spans="1:11" ht="12">
      <c r="A770" s="143">
        <v>18</v>
      </c>
      <c r="E770" s="143">
        <v>18</v>
      </c>
      <c r="F770" s="145"/>
      <c r="G770" s="106"/>
      <c r="H770" s="108"/>
      <c r="I770" s="108"/>
      <c r="J770" s="106"/>
      <c r="K770" s="108"/>
    </row>
    <row r="771" spans="1:11" ht="12">
      <c r="A771" s="143">
        <v>19</v>
      </c>
      <c r="C771" s="144" t="s">
        <v>202</v>
      </c>
      <c r="E771" s="143">
        <v>19</v>
      </c>
      <c r="F771" s="145"/>
      <c r="G771" s="106"/>
      <c r="H771" s="108"/>
      <c r="I771" s="108"/>
      <c r="J771" s="106"/>
      <c r="K771" s="108"/>
    </row>
    <row r="772" spans="1:11" ht="12">
      <c r="A772" s="143">
        <v>20</v>
      </c>
      <c r="C772" s="233" t="s">
        <v>203</v>
      </c>
      <c r="E772" s="143">
        <v>20</v>
      </c>
      <c r="F772" s="145"/>
      <c r="G772" s="106"/>
      <c r="H772" s="108"/>
      <c r="I772" s="108"/>
      <c r="J772" s="106"/>
      <c r="K772" s="108"/>
    </row>
    <row r="773" spans="1:11" ht="12">
      <c r="A773" s="143">
        <v>21</v>
      </c>
      <c r="C773" s="233"/>
      <c r="E773" s="143">
        <v>21</v>
      </c>
      <c r="F773" s="145"/>
      <c r="G773" s="106"/>
      <c r="H773" s="108"/>
      <c r="I773" s="108"/>
      <c r="J773" s="106"/>
      <c r="K773" s="108"/>
    </row>
    <row r="774" spans="1:11" ht="12">
      <c r="A774" s="143">
        <v>22</v>
      </c>
      <c r="C774" s="144"/>
      <c r="E774" s="143">
        <v>22</v>
      </c>
      <c r="G774" s="106"/>
      <c r="H774" s="108"/>
      <c r="I774" s="108"/>
      <c r="J774" s="106"/>
      <c r="K774" s="108"/>
    </row>
    <row r="775" spans="1:11" ht="12">
      <c r="A775" s="143">
        <v>23</v>
      </c>
      <c r="C775" s="144" t="s">
        <v>204</v>
      </c>
      <c r="E775" s="143">
        <v>23</v>
      </c>
      <c r="G775" s="106"/>
      <c r="H775" s="108"/>
      <c r="I775" s="108"/>
      <c r="J775" s="106"/>
      <c r="K775" s="108"/>
    </row>
    <row r="776" spans="1:11" ht="12">
      <c r="A776" s="143">
        <v>24</v>
      </c>
      <c r="C776" s="144"/>
      <c r="E776" s="143">
        <v>24</v>
      </c>
      <c r="G776" s="106"/>
      <c r="H776" s="108"/>
      <c r="I776" s="108"/>
      <c r="J776" s="106"/>
      <c r="K776" s="108"/>
    </row>
    <row r="777" spans="1:11" ht="12">
      <c r="A777" s="143"/>
      <c r="E777" s="143">
        <v>25</v>
      </c>
      <c r="F777" s="184" t="s">
        <v>6</v>
      </c>
      <c r="G777" s="235"/>
      <c r="H777" s="156"/>
      <c r="I777" s="184"/>
      <c r="J777" s="235"/>
      <c r="K777" s="156"/>
    </row>
    <row r="778" spans="1:11" ht="12">
      <c r="A778" s="143">
        <v>25</v>
      </c>
      <c r="C778" s="144" t="s">
        <v>239</v>
      </c>
      <c r="E778" s="143"/>
      <c r="G778" s="105">
        <f>SUM(G767:G776)</f>
        <v>0</v>
      </c>
      <c r="H778" s="105">
        <f>SUM(H767:H776)</f>
        <v>-13836</v>
      </c>
      <c r="I778" s="111"/>
      <c r="J778" s="105">
        <f>SUM(J767:J776)</f>
        <v>0</v>
      </c>
      <c r="K778" s="105">
        <f>SUM(K767:K776)</f>
        <v>0</v>
      </c>
    </row>
    <row r="779" spans="6:11" ht="12">
      <c r="F779" s="184" t="s">
        <v>6</v>
      </c>
      <c r="G779" s="155"/>
      <c r="H779" s="156"/>
      <c r="I779" s="184"/>
      <c r="J779" s="155"/>
      <c r="K779" s="156"/>
    </row>
    <row r="780" spans="1:3" ht="12">
      <c r="A780" s="144"/>
      <c r="C780" s="134" t="s">
        <v>53</v>
      </c>
    </row>
    <row r="782" spans="1:11" ht="12">
      <c r="A782" s="144"/>
      <c r="H782" s="188"/>
      <c r="K782" s="188"/>
    </row>
    <row r="783" spans="1:11" ht="12">
      <c r="A783" s="151" t="str">
        <f>$A$82</f>
        <v>Institution No.: GFC  </v>
      </c>
      <c r="B783" s="175"/>
      <c r="C783" s="175"/>
      <c r="D783" s="175"/>
      <c r="E783" s="185"/>
      <c r="F783" s="175"/>
      <c r="G783" s="186"/>
      <c r="H783" s="187"/>
      <c r="I783" s="175"/>
      <c r="J783" s="186"/>
      <c r="K783" s="150" t="s">
        <v>240</v>
      </c>
    </row>
    <row r="784" spans="1:11" ht="12">
      <c r="A784" s="330" t="s">
        <v>241</v>
      </c>
      <c r="B784" s="330"/>
      <c r="C784" s="330"/>
      <c r="D784" s="330"/>
      <c r="E784" s="330"/>
      <c r="F784" s="330"/>
      <c r="G784" s="330"/>
      <c r="H784" s="330"/>
      <c r="I784" s="330"/>
      <c r="J784" s="330"/>
      <c r="K784" s="330"/>
    </row>
    <row r="785" spans="1:11" ht="12">
      <c r="A785" s="151" t="str">
        <f>$A$41</f>
        <v>NAME: University of Colorado Colorado Springs</v>
      </c>
      <c r="H785" s="250"/>
      <c r="J785" s="149"/>
      <c r="K785" s="153" t="str">
        <f>$K$3</f>
        <v>Date: October 1, 2012</v>
      </c>
    </row>
    <row r="786" spans="1:11" ht="12">
      <c r="A786" s="154" t="s">
        <v>6</v>
      </c>
      <c r="B786" s="154" t="s">
        <v>6</v>
      </c>
      <c r="C786" s="154" t="s">
        <v>6</v>
      </c>
      <c r="D786" s="154" t="s">
        <v>6</v>
      </c>
      <c r="E786" s="154" t="s">
        <v>6</v>
      </c>
      <c r="F786" s="154" t="s">
        <v>6</v>
      </c>
      <c r="G786" s="155" t="s">
        <v>6</v>
      </c>
      <c r="H786" s="156" t="s">
        <v>6</v>
      </c>
      <c r="I786" s="154" t="s">
        <v>6</v>
      </c>
      <c r="J786" s="155" t="s">
        <v>6</v>
      </c>
      <c r="K786" s="156" t="s">
        <v>6</v>
      </c>
    </row>
    <row r="787" spans="1:11" ht="12">
      <c r="A787" s="282" t="s">
        <v>7</v>
      </c>
      <c r="E787" s="282" t="s">
        <v>7</v>
      </c>
      <c r="F787" s="244"/>
      <c r="G787" s="283"/>
      <c r="H787" s="255" t="s">
        <v>9</v>
      </c>
      <c r="I787" s="244"/>
      <c r="J787" s="283"/>
      <c r="K787" s="255" t="s">
        <v>250</v>
      </c>
    </row>
    <row r="788" spans="1:11" ht="12">
      <c r="A788" s="282" t="s">
        <v>10</v>
      </c>
      <c r="C788" s="161" t="s">
        <v>57</v>
      </c>
      <c r="E788" s="282" t="s">
        <v>10</v>
      </c>
      <c r="F788" s="244"/>
      <c r="G788" s="283"/>
      <c r="H788" s="255" t="s">
        <v>13</v>
      </c>
      <c r="I788" s="244"/>
      <c r="J788" s="283"/>
      <c r="K788" s="255" t="s">
        <v>14</v>
      </c>
    </row>
    <row r="789" spans="1:11" ht="12">
      <c r="A789" s="154" t="s">
        <v>6</v>
      </c>
      <c r="B789" s="154" t="s">
        <v>6</v>
      </c>
      <c r="C789" s="154" t="s">
        <v>6</v>
      </c>
      <c r="D789" s="154" t="s">
        <v>6</v>
      </c>
      <c r="E789" s="154" t="s">
        <v>6</v>
      </c>
      <c r="F789" s="154" t="s">
        <v>6</v>
      </c>
      <c r="G789" s="155" t="s">
        <v>6</v>
      </c>
      <c r="H789" s="156" t="s">
        <v>6</v>
      </c>
      <c r="I789" s="154" t="s">
        <v>6</v>
      </c>
      <c r="J789" s="155" t="s">
        <v>6</v>
      </c>
      <c r="K789" s="156" t="s">
        <v>6</v>
      </c>
    </row>
    <row r="790" spans="1:11" ht="12">
      <c r="A790" s="223">
        <v>1</v>
      </c>
      <c r="C790" s="134" t="s">
        <v>242</v>
      </c>
      <c r="E790" s="223">
        <v>1</v>
      </c>
      <c r="F790" s="145"/>
      <c r="G790" s="108"/>
      <c r="H790" s="108"/>
      <c r="I790" s="108"/>
      <c r="J790" s="108"/>
      <c r="K790" s="108"/>
    </row>
    <row r="791" spans="1:11" ht="12">
      <c r="A791" s="223">
        <v>2</v>
      </c>
      <c r="C791" s="300" t="s">
        <v>271</v>
      </c>
      <c r="E791" s="223">
        <v>2</v>
      </c>
      <c r="F791" s="145"/>
      <c r="G791" s="108"/>
      <c r="H791" s="108">
        <f>420110.48+1393118.76</f>
        <v>1813229.24</v>
      </c>
      <c r="I791" s="108"/>
      <c r="J791" s="108"/>
      <c r="K791" s="108">
        <v>1619000</v>
      </c>
    </row>
    <row r="792" spans="1:11" ht="12">
      <c r="A792" s="223">
        <v>3</v>
      </c>
      <c r="C792" s="300" t="s">
        <v>272</v>
      </c>
      <c r="E792" s="223">
        <v>3</v>
      </c>
      <c r="F792" s="145"/>
      <c r="G792" s="108"/>
      <c r="H792" s="108">
        <f>105000+275419.44</f>
        <v>380419.44</v>
      </c>
      <c r="I792" s="108"/>
      <c r="J792" s="108"/>
      <c r="K792" s="108">
        <v>506646</v>
      </c>
    </row>
    <row r="793" spans="1:11" ht="12">
      <c r="A793" s="223">
        <v>4</v>
      </c>
      <c r="C793" s="300" t="s">
        <v>273</v>
      </c>
      <c r="E793" s="223">
        <v>4</v>
      </c>
      <c r="F793" s="145"/>
      <c r="G793" s="108"/>
      <c r="H793" s="108"/>
      <c r="I793" s="108"/>
      <c r="J793" s="108"/>
      <c r="K793" s="108">
        <v>1000000</v>
      </c>
    </row>
    <row r="794" spans="1:11" ht="12">
      <c r="A794" s="223">
        <v>5</v>
      </c>
      <c r="C794" s="144"/>
      <c r="E794" s="223">
        <v>5</v>
      </c>
      <c r="F794" s="145"/>
      <c r="G794" s="108"/>
      <c r="H794" s="108"/>
      <c r="I794" s="108"/>
      <c r="J794" s="108"/>
      <c r="K794" s="108"/>
    </row>
    <row r="795" spans="1:11" ht="12">
      <c r="A795" s="223">
        <v>6</v>
      </c>
      <c r="C795" s="145"/>
      <c r="E795" s="223">
        <v>6</v>
      </c>
      <c r="F795" s="145"/>
      <c r="G795" s="108"/>
      <c r="H795" s="108"/>
      <c r="I795" s="108"/>
      <c r="J795" s="108"/>
      <c r="K795" s="108"/>
    </row>
    <row r="796" spans="1:11" ht="12">
      <c r="A796" s="223">
        <v>7</v>
      </c>
      <c r="C796" s="145"/>
      <c r="E796" s="223">
        <v>7</v>
      </c>
      <c r="F796" s="145"/>
      <c r="G796" s="108"/>
      <c r="H796" s="108"/>
      <c r="I796" s="108"/>
      <c r="J796" s="108"/>
      <c r="K796" s="108"/>
    </row>
    <row r="797" spans="1:11" ht="12">
      <c r="A797" s="223">
        <v>8</v>
      </c>
      <c r="E797" s="223">
        <v>8</v>
      </c>
      <c r="F797" s="145"/>
      <c r="G797" s="108"/>
      <c r="H797" s="108"/>
      <c r="I797" s="108"/>
      <c r="J797" s="108"/>
      <c r="K797" s="108"/>
    </row>
    <row r="798" spans="1:11" ht="12">
      <c r="A798" s="223">
        <v>9</v>
      </c>
      <c r="E798" s="223">
        <v>9</v>
      </c>
      <c r="F798" s="145"/>
      <c r="G798" s="108"/>
      <c r="H798" s="108"/>
      <c r="I798" s="108"/>
      <c r="J798" s="108"/>
      <c r="K798" s="108"/>
    </row>
    <row r="799" spans="1:11" ht="12">
      <c r="A799" s="226"/>
      <c r="E799" s="226"/>
      <c r="F799" s="184" t="s">
        <v>6</v>
      </c>
      <c r="G799" s="243" t="s">
        <v>6</v>
      </c>
      <c r="H799" s="243"/>
      <c r="I799" s="243"/>
      <c r="J799" s="243"/>
      <c r="K799" s="243"/>
    </row>
    <row r="800" spans="1:11" ht="12">
      <c r="A800" s="223">
        <v>10</v>
      </c>
      <c r="C800" s="134" t="s">
        <v>243</v>
      </c>
      <c r="E800" s="223">
        <v>10</v>
      </c>
      <c r="G800" s="104"/>
      <c r="H800" s="108">
        <f>SUM(H790:H798)</f>
        <v>2193648.68</v>
      </c>
      <c r="I800" s="105"/>
      <c r="J800" s="104"/>
      <c r="K800" s="108">
        <f>SUM(K790:K798)</f>
        <v>3125646</v>
      </c>
    </row>
    <row r="801" spans="1:11" ht="12">
      <c r="A801" s="223"/>
      <c r="E801" s="223"/>
      <c r="F801" s="184" t="s">
        <v>6</v>
      </c>
      <c r="G801" s="243" t="s">
        <v>6</v>
      </c>
      <c r="H801" s="243"/>
      <c r="I801" s="243"/>
      <c r="J801" s="243"/>
      <c r="K801" s="243"/>
    </row>
    <row r="802" spans="1:11" ht="12">
      <c r="A802" s="223">
        <v>11</v>
      </c>
      <c r="C802" s="145"/>
      <c r="E802" s="223">
        <v>11</v>
      </c>
      <c r="F802" s="145"/>
      <c r="G802" s="108"/>
      <c r="H802" s="108"/>
      <c r="I802" s="108"/>
      <c r="J802" s="108"/>
      <c r="K802" s="108"/>
    </row>
    <row r="803" spans="1:13" ht="12.75">
      <c r="A803" s="223">
        <v>12</v>
      </c>
      <c r="C803" s="144" t="s">
        <v>244</v>
      </c>
      <c r="E803" s="223">
        <v>12</v>
      </c>
      <c r="F803" s="145"/>
      <c r="G803" s="108"/>
      <c r="H803" s="108">
        <v>6190325.97</v>
      </c>
      <c r="I803" s="108"/>
      <c r="J803" s="108"/>
      <c r="K803" s="108">
        <v>19292</v>
      </c>
      <c r="L803" s="181"/>
      <c r="M803" s="301"/>
    </row>
    <row r="804" spans="1:13" ht="12.75">
      <c r="A804" s="223">
        <v>13</v>
      </c>
      <c r="C804" s="145" t="s">
        <v>245</v>
      </c>
      <c r="E804" s="223">
        <v>13</v>
      </c>
      <c r="F804" s="145"/>
      <c r="G804" s="108"/>
      <c r="H804" s="108"/>
      <c r="I804" s="108"/>
      <c r="J804" s="108"/>
      <c r="K804" s="108"/>
      <c r="L804" s="181"/>
      <c r="M804" s="301"/>
    </row>
    <row r="805" spans="1:13" ht="12.75">
      <c r="A805" s="223">
        <v>14</v>
      </c>
      <c r="C805" s="134" t="s">
        <v>274</v>
      </c>
      <c r="E805" s="223">
        <v>14</v>
      </c>
      <c r="F805" s="145"/>
      <c r="G805" s="108"/>
      <c r="H805" s="108">
        <v>1731508</v>
      </c>
      <c r="I805" s="108"/>
      <c r="J805" s="108"/>
      <c r="K805" s="108">
        <v>1380832</v>
      </c>
      <c r="L805" s="181"/>
      <c r="M805" s="301"/>
    </row>
    <row r="806" spans="1:13" ht="12">
      <c r="A806" s="223">
        <v>15</v>
      </c>
      <c r="E806" s="223">
        <v>15</v>
      </c>
      <c r="F806" s="145"/>
      <c r="G806" s="108"/>
      <c r="H806" s="108"/>
      <c r="I806" s="108"/>
      <c r="J806" s="108"/>
      <c r="K806" s="108"/>
      <c r="M806" s="301"/>
    </row>
    <row r="807" spans="1:13" ht="12.75">
      <c r="A807" s="223">
        <v>16</v>
      </c>
      <c r="E807" s="223">
        <v>16</v>
      </c>
      <c r="F807" s="145"/>
      <c r="G807" s="108"/>
      <c r="H807" s="108"/>
      <c r="I807" s="108"/>
      <c r="J807" s="108"/>
      <c r="K807" s="108"/>
      <c r="L807" s="181"/>
      <c r="M807" s="301"/>
    </row>
    <row r="808" spans="1:11" ht="12">
      <c r="A808" s="223">
        <v>17</v>
      </c>
      <c r="C808" s="224"/>
      <c r="D808" s="225"/>
      <c r="E808" s="223">
        <v>17</v>
      </c>
      <c r="F808" s="145"/>
      <c r="G808" s="108"/>
      <c r="H808" s="108"/>
      <c r="I808" s="108"/>
      <c r="J808" s="108"/>
      <c r="K808" s="108"/>
    </row>
    <row r="809" spans="1:11" ht="12">
      <c r="A809" s="223">
        <v>18</v>
      </c>
      <c r="C809" s="225"/>
      <c r="D809" s="225"/>
      <c r="E809" s="223">
        <v>18</v>
      </c>
      <c r="F809" s="145"/>
      <c r="G809" s="108"/>
      <c r="H809" s="108"/>
      <c r="I809" s="108"/>
      <c r="J809" s="108"/>
      <c r="K809" s="108"/>
    </row>
    <row r="810" spans="1:11" ht="12">
      <c r="A810" s="223"/>
      <c r="C810" s="251"/>
      <c r="D810" s="225"/>
      <c r="E810" s="223"/>
      <c r="F810" s="184" t="s">
        <v>6</v>
      </c>
      <c r="G810" s="155" t="s">
        <v>6</v>
      </c>
      <c r="H810" s="156"/>
      <c r="I810" s="184"/>
      <c r="J810" s="155"/>
      <c r="K810" s="156"/>
    </row>
    <row r="811" spans="1:11" ht="12">
      <c r="A811" s="223">
        <v>19</v>
      </c>
      <c r="C811" s="134" t="s">
        <v>246</v>
      </c>
      <c r="D811" s="225"/>
      <c r="E811" s="223">
        <v>19</v>
      </c>
      <c r="G811" s="105"/>
      <c r="H811" s="105">
        <f>SUM(H802:H809)</f>
        <v>7921833.97</v>
      </c>
      <c r="I811" s="108"/>
      <c r="J811" s="108"/>
      <c r="K811" s="105">
        <f>SUM(K802:K809)</f>
        <v>1400124</v>
      </c>
    </row>
    <row r="812" spans="1:11" ht="12">
      <c r="A812" s="223"/>
      <c r="C812" s="251"/>
      <c r="D812" s="225"/>
      <c r="E812" s="223"/>
      <c r="F812" s="184" t="s">
        <v>6</v>
      </c>
      <c r="G812" s="155" t="s">
        <v>6</v>
      </c>
      <c r="H812" s="156"/>
      <c r="I812" s="184"/>
      <c r="J812" s="155"/>
      <c r="K812" s="156"/>
    </row>
    <row r="813" spans="1:8" ht="12">
      <c r="A813" s="223"/>
      <c r="C813" s="225"/>
      <c r="D813" s="225"/>
      <c r="E813" s="223"/>
      <c r="H813" s="147"/>
    </row>
    <row r="814" spans="1:11" ht="12">
      <c r="A814" s="223">
        <v>20</v>
      </c>
      <c r="C814" s="144" t="s">
        <v>247</v>
      </c>
      <c r="E814" s="223">
        <v>20</v>
      </c>
      <c r="G814" s="104"/>
      <c r="H814" s="105">
        <f>SUM(H800,H811)</f>
        <v>10115482.65</v>
      </c>
      <c r="I814" s="105"/>
      <c r="J814" s="104"/>
      <c r="K814" s="105">
        <f>SUM(K800,K811)</f>
        <v>4525770</v>
      </c>
    </row>
    <row r="815" spans="3:11" ht="12">
      <c r="C815" s="171" t="s">
        <v>248</v>
      </c>
      <c r="E815" s="183"/>
      <c r="F815" s="184" t="s">
        <v>6</v>
      </c>
      <c r="G815" s="155" t="s">
        <v>6</v>
      </c>
      <c r="H815" s="156"/>
      <c r="I815" s="184"/>
      <c r="J815" s="155"/>
      <c r="K815" s="156"/>
    </row>
    <row r="816" ht="12">
      <c r="C816" s="144" t="s">
        <v>39</v>
      </c>
    </row>
    <row r="817" spans="4:11" ht="12">
      <c r="D817" s="144"/>
      <c r="G817" s="149"/>
      <c r="H817" s="188"/>
      <c r="I817" s="207"/>
      <c r="J817" s="149"/>
      <c r="K817" s="188"/>
    </row>
    <row r="818" spans="4:11" ht="12">
      <c r="D818" s="144"/>
      <c r="G818" s="149"/>
      <c r="H818" s="188"/>
      <c r="I818" s="207"/>
      <c r="J818" s="149"/>
      <c r="K818" s="188"/>
    </row>
    <row r="819" spans="4:11" ht="12">
      <c r="D819" s="144"/>
      <c r="G819" s="149"/>
      <c r="H819" s="188"/>
      <c r="I819" s="207"/>
      <c r="J819" s="149"/>
      <c r="K819" s="188"/>
    </row>
    <row r="820" spans="4:11" ht="12">
      <c r="D820" s="144"/>
      <c r="G820" s="149"/>
      <c r="H820" s="188"/>
      <c r="I820" s="207"/>
      <c r="J820" s="149"/>
      <c r="K820" s="188"/>
    </row>
    <row r="821" spans="4:11" ht="12">
      <c r="D821" s="144"/>
      <c r="G821" s="149"/>
      <c r="H821" s="188"/>
      <c r="I821" s="207"/>
      <c r="J821" s="149"/>
      <c r="K821" s="188"/>
    </row>
    <row r="822" spans="4:11" ht="12">
      <c r="D822" s="144"/>
      <c r="G822" s="149"/>
      <c r="H822" s="188"/>
      <c r="I822" s="207"/>
      <c r="J822" s="149"/>
      <c r="K822" s="188"/>
    </row>
    <row r="823" spans="4:11" ht="12">
      <c r="D823" s="144"/>
      <c r="G823" s="149"/>
      <c r="H823" s="188"/>
      <c r="I823" s="207"/>
      <c r="J823" s="149"/>
      <c r="K823" s="188"/>
    </row>
    <row r="824" spans="4:11" ht="12">
      <c r="D824" s="144"/>
      <c r="G824" s="149"/>
      <c r="H824" s="188"/>
      <c r="I824" s="207"/>
      <c r="J824" s="149"/>
      <c r="K824" s="188"/>
    </row>
    <row r="825" spans="4:11" ht="12">
      <c r="D825" s="144"/>
      <c r="G825" s="149"/>
      <c r="H825" s="188"/>
      <c r="I825" s="207"/>
      <c r="J825" s="149"/>
      <c r="K825" s="188"/>
    </row>
    <row r="826" spans="4:11" ht="12">
      <c r="D826" s="144"/>
      <c r="G826" s="149"/>
      <c r="H826" s="188"/>
      <c r="I826" s="207"/>
      <c r="J826" s="149"/>
      <c r="K826" s="188"/>
    </row>
    <row r="827" spans="4:11" ht="12">
      <c r="D827" s="144"/>
      <c r="G827" s="149"/>
      <c r="H827" s="188"/>
      <c r="I827" s="207"/>
      <c r="J827" s="149"/>
      <c r="K827" s="188"/>
    </row>
    <row r="828" spans="4:11" ht="12">
      <c r="D828" s="144"/>
      <c r="G828" s="149"/>
      <c r="H828" s="188"/>
      <c r="I828" s="207"/>
      <c r="J828" s="149"/>
      <c r="K828" s="188"/>
    </row>
    <row r="829" spans="4:11" ht="12">
      <c r="D829" s="144"/>
      <c r="G829" s="149"/>
      <c r="H829" s="188"/>
      <c r="I829" s="207"/>
      <c r="J829" s="149"/>
      <c r="K829" s="188"/>
    </row>
    <row r="830" spans="4:11" ht="12">
      <c r="D830" s="144"/>
      <c r="G830" s="149"/>
      <c r="H830" s="188"/>
      <c r="I830" s="207"/>
      <c r="J830" s="149"/>
      <c r="K830" s="188"/>
    </row>
    <row r="831" spans="4:11" ht="12">
      <c r="D831" s="144"/>
      <c r="G831" s="149"/>
      <c r="H831" s="188"/>
      <c r="I831" s="207"/>
      <c r="J831" s="149"/>
      <c r="K831" s="188"/>
    </row>
    <row r="832" spans="4:11" ht="12">
      <c r="D832" s="144"/>
      <c r="G832" s="149"/>
      <c r="H832" s="188"/>
      <c r="I832" s="207"/>
      <c r="J832" s="149"/>
      <c r="K832" s="188"/>
    </row>
    <row r="833" spans="4:11" ht="12">
      <c r="D833" s="144"/>
      <c r="G833" s="149"/>
      <c r="H833" s="188"/>
      <c r="I833" s="207"/>
      <c r="J833" s="149"/>
      <c r="K833" s="188"/>
    </row>
    <row r="834" spans="4:11" ht="12">
      <c r="D834" s="144"/>
      <c r="G834" s="149"/>
      <c r="H834" s="188"/>
      <c r="I834" s="207"/>
      <c r="J834" s="149"/>
      <c r="K834" s="188"/>
    </row>
    <row r="835" spans="4:11" ht="12">
      <c r="D835" s="144"/>
      <c r="G835" s="149"/>
      <c r="H835" s="188"/>
      <c r="I835" s="207"/>
      <c r="J835" s="149"/>
      <c r="K835" s="188"/>
    </row>
    <row r="836" spans="4:11" ht="12">
      <c r="D836" s="144"/>
      <c r="G836" s="149"/>
      <c r="H836" s="188"/>
      <c r="I836" s="207"/>
      <c r="J836" s="149"/>
      <c r="K836" s="188"/>
    </row>
    <row r="837" spans="4:11" ht="12">
      <c r="D837" s="144"/>
      <c r="G837" s="149"/>
      <c r="H837" s="188"/>
      <c r="I837" s="207"/>
      <c r="J837" s="149"/>
      <c r="K837" s="188"/>
    </row>
    <row r="838" spans="4:11" ht="12">
      <c r="D838" s="144"/>
      <c r="G838" s="149"/>
      <c r="H838" s="188"/>
      <c r="I838" s="207"/>
      <c r="J838" s="149"/>
      <c r="K838" s="188"/>
    </row>
    <row r="839" spans="4:11" ht="12">
      <c r="D839" s="144"/>
      <c r="G839" s="149"/>
      <c r="H839" s="188"/>
      <c r="I839" s="207"/>
      <c r="J839" s="149"/>
      <c r="K839" s="188"/>
    </row>
    <row r="840" spans="4:11" ht="12">
      <c r="D840" s="144"/>
      <c r="G840" s="149"/>
      <c r="H840" s="188"/>
      <c r="I840" s="207"/>
      <c r="J840" s="149"/>
      <c r="K840" s="188"/>
    </row>
    <row r="841" spans="4:11" ht="12">
      <c r="D841" s="144"/>
      <c r="G841" s="149"/>
      <c r="H841" s="188"/>
      <c r="I841" s="207"/>
      <c r="J841" s="149"/>
      <c r="K841" s="188"/>
    </row>
    <row r="880" spans="4:11" ht="12">
      <c r="D880" s="158"/>
      <c r="F880" s="183"/>
      <c r="G880" s="149"/>
      <c r="H880" s="188"/>
      <c r="J880" s="149"/>
      <c r="K880" s="188"/>
    </row>
  </sheetData>
  <sheetProtection/>
  <mergeCells count="30">
    <mergeCell ref="A5:K5"/>
    <mergeCell ref="A8:K8"/>
    <mergeCell ref="A9:K9"/>
    <mergeCell ref="A20:C20"/>
    <mergeCell ref="A40:K40"/>
    <mergeCell ref="A16:K16"/>
    <mergeCell ref="A448:K448"/>
    <mergeCell ref="C78:J78"/>
    <mergeCell ref="A83:K83"/>
    <mergeCell ref="C120:J120"/>
    <mergeCell ref="A127:K127"/>
    <mergeCell ref="C134:D134"/>
    <mergeCell ref="C138:D138"/>
    <mergeCell ref="A174:K174"/>
    <mergeCell ref="C212:I212"/>
    <mergeCell ref="B226:K226"/>
    <mergeCell ref="C320:J320"/>
    <mergeCell ref="A410:K410"/>
    <mergeCell ref="A784:K784"/>
    <mergeCell ref="A487:K487"/>
    <mergeCell ref="A524:K524"/>
    <mergeCell ref="A561:K561"/>
    <mergeCell ref="A598:K598"/>
    <mergeCell ref="A635:K635"/>
    <mergeCell ref="O644:O645"/>
    <mergeCell ref="A672:K672"/>
    <mergeCell ref="A709:K709"/>
    <mergeCell ref="C743:J743"/>
    <mergeCell ref="A747:K747"/>
    <mergeCell ref="M644:M645"/>
  </mergeCells>
  <printOptions horizontalCentered="1"/>
  <pageMargins left="0.17" right="0.17" top="0.47" bottom="0.53" header="0.5" footer="0.24"/>
  <pageSetup fitToHeight="47" horizontalDpi="600" verticalDpi="600" orientation="landscape" scale="80" r:id="rId1"/>
  <rowBreaks count="19" manualBreakCount="19">
    <brk id="38" max="12" man="1"/>
    <brk id="81" max="12" man="1"/>
    <brk id="123" max="12" man="1"/>
    <brk id="171" max="12" man="1"/>
    <brk id="223" max="12" man="1"/>
    <brk id="273" max="12" man="1"/>
    <brk id="322" max="10" man="1"/>
    <brk id="354" max="12" man="1"/>
    <brk id="406" max="12" man="1"/>
    <brk id="445" max="12" man="1"/>
    <brk id="484" max="255" man="1"/>
    <brk id="521" max="12" man="1"/>
    <brk id="558" max="12" man="1"/>
    <brk id="595" max="12" man="1"/>
    <brk id="632" max="12" man="1"/>
    <brk id="669" max="12" man="1"/>
    <brk id="706" max="12" man="1"/>
    <brk id="745" max="12" man="1"/>
    <brk id="781" max="255" man="1"/>
  </rowBreaks>
</worksheet>
</file>

<file path=xl/worksheets/sheet5.xml><?xml version="1.0" encoding="utf-8"?>
<worksheet xmlns="http://schemas.openxmlformats.org/spreadsheetml/2006/main" xmlns:r="http://schemas.openxmlformats.org/officeDocument/2006/relationships">
  <sheetPr transitionEvaluation="1" transitionEntry="1">
    <tabColor theme="3" tint="0.39998000860214233"/>
  </sheetPr>
  <dimension ref="A1:IT880"/>
  <sheetViews>
    <sheetView showGridLines="0" view="pageBreakPreview" zoomScale="96" zoomScaleSheetLayoutView="96" zoomScalePageLayoutView="0" workbookViewId="0" topLeftCell="A1">
      <selection activeCell="A1" sqref="A1"/>
    </sheetView>
  </sheetViews>
  <sheetFormatPr defaultColWidth="9.625" defaultRowHeight="14.25"/>
  <cols>
    <col min="1" max="1" width="4.625" style="134" customWidth="1"/>
    <col min="2" max="2" width="1.875" style="134" customWidth="1"/>
    <col min="3" max="3" width="30.625" style="134" customWidth="1"/>
    <col min="4" max="4" width="28.625" style="134" customWidth="1"/>
    <col min="5" max="5" width="8.125" style="134" customWidth="1"/>
    <col min="6" max="6" width="7.50390625" style="134" customWidth="1"/>
    <col min="7" max="7" width="14.875" style="135" customWidth="1"/>
    <col min="8" max="8" width="14.875" style="136" customWidth="1"/>
    <col min="9" max="9" width="6.625" style="134" customWidth="1"/>
    <col min="10" max="10" width="13.25390625" style="135" customWidth="1"/>
    <col min="11" max="11" width="17.00390625" style="136" customWidth="1"/>
    <col min="12" max="16384" width="9.625" style="134" customWidth="1"/>
  </cols>
  <sheetData>
    <row r="1" ht="12">
      <c r="A1" s="261"/>
    </row>
    <row r="2" ht="12">
      <c r="K2" s="137" t="s">
        <v>0</v>
      </c>
    </row>
    <row r="3" ht="12">
      <c r="K3" s="138" t="s">
        <v>252</v>
      </c>
    </row>
    <row r="5" spans="1:11" ht="45">
      <c r="A5" s="321" t="s">
        <v>1</v>
      </c>
      <c r="B5" s="321"/>
      <c r="C5" s="321"/>
      <c r="D5" s="321"/>
      <c r="E5" s="321"/>
      <c r="F5" s="321"/>
      <c r="G5" s="321"/>
      <c r="H5" s="321"/>
      <c r="I5" s="321"/>
      <c r="J5" s="321"/>
      <c r="K5" s="321"/>
    </row>
    <row r="8" spans="1:11" s="139" customFormat="1" ht="33">
      <c r="A8" s="322" t="s">
        <v>266</v>
      </c>
      <c r="B8" s="322"/>
      <c r="C8" s="322"/>
      <c r="D8" s="322"/>
      <c r="E8" s="322"/>
      <c r="F8" s="322"/>
      <c r="G8" s="322"/>
      <c r="H8" s="322"/>
      <c r="I8" s="322"/>
      <c r="J8" s="322"/>
      <c r="K8" s="322"/>
    </row>
    <row r="9" spans="1:11" s="139" customFormat="1" ht="33">
      <c r="A9" s="322" t="s">
        <v>267</v>
      </c>
      <c r="B9" s="322"/>
      <c r="C9" s="322"/>
      <c r="D9" s="322"/>
      <c r="E9" s="322"/>
      <c r="F9" s="322"/>
      <c r="G9" s="322"/>
      <c r="H9" s="322"/>
      <c r="I9" s="322"/>
      <c r="J9" s="322"/>
      <c r="K9" s="322"/>
    </row>
    <row r="16" spans="1:11" ht="45">
      <c r="A16" s="324" t="s">
        <v>282</v>
      </c>
      <c r="B16" s="324"/>
      <c r="C16" s="324"/>
      <c r="D16" s="324"/>
      <c r="E16" s="324"/>
      <c r="F16" s="324"/>
      <c r="G16" s="324"/>
      <c r="H16" s="324"/>
      <c r="I16" s="324"/>
      <c r="J16" s="324"/>
      <c r="K16" s="324"/>
    </row>
    <row r="20" spans="1:11" ht="12">
      <c r="A20" s="334"/>
      <c r="B20" s="334"/>
      <c r="C20" s="334"/>
      <c r="D20" s="252"/>
      <c r="E20" s="141"/>
      <c r="F20" s="141"/>
      <c r="G20" s="141"/>
      <c r="H20" s="141"/>
      <c r="I20" s="141"/>
      <c r="J20" s="141"/>
      <c r="K20" s="141"/>
    </row>
    <row r="21" spans="3:4" ht="12">
      <c r="C21" s="253"/>
      <c r="D21" s="254"/>
    </row>
    <row r="22" spans="3:4" ht="12">
      <c r="C22" s="253"/>
      <c r="D22" s="254"/>
    </row>
    <row r="23" spans="3:4" ht="12">
      <c r="C23" s="253"/>
      <c r="D23" s="254"/>
    </row>
    <row r="30" ht="12">
      <c r="C30" s="134" t="s">
        <v>2</v>
      </c>
    </row>
    <row r="38" spans="1:11" ht="12">
      <c r="A38" s="143"/>
      <c r="C38" s="144"/>
      <c r="E38" s="143"/>
      <c r="F38" s="145"/>
      <c r="G38" s="146"/>
      <c r="H38" s="147"/>
      <c r="I38" s="145"/>
      <c r="J38" s="146"/>
      <c r="K38" s="147"/>
    </row>
    <row r="39" spans="1:11" ht="12">
      <c r="A39" s="148"/>
      <c r="G39" s="149"/>
      <c r="K39" s="150" t="s">
        <v>3</v>
      </c>
    </row>
    <row r="40" spans="1:11" ht="12">
      <c r="A40" s="327" t="s">
        <v>4</v>
      </c>
      <c r="B40" s="327"/>
      <c r="C40" s="327"/>
      <c r="D40" s="327"/>
      <c r="E40" s="327"/>
      <c r="F40" s="327"/>
      <c r="G40" s="327"/>
      <c r="H40" s="327"/>
      <c r="I40" s="327"/>
      <c r="J40" s="327"/>
      <c r="K40" s="327"/>
    </row>
    <row r="41" spans="1:11" ht="12">
      <c r="A41" s="151" t="s">
        <v>281</v>
      </c>
      <c r="G41" s="149"/>
      <c r="I41" s="152"/>
      <c r="J41" s="149"/>
      <c r="K41" s="153" t="str">
        <f>$K$3</f>
        <v>Date: October 1, 2012</v>
      </c>
    </row>
    <row r="42" spans="1:11" ht="12">
      <c r="A42" s="154" t="s">
        <v>6</v>
      </c>
      <c r="B42" s="154" t="s">
        <v>6</v>
      </c>
      <c r="C42" s="154" t="s">
        <v>6</v>
      </c>
      <c r="D42" s="154" t="s">
        <v>6</v>
      </c>
      <c r="E42" s="154" t="s">
        <v>6</v>
      </c>
      <c r="F42" s="154" t="s">
        <v>6</v>
      </c>
      <c r="G42" s="155" t="s">
        <v>6</v>
      </c>
      <c r="H42" s="156" t="s">
        <v>6</v>
      </c>
      <c r="I42" s="154" t="s">
        <v>6</v>
      </c>
      <c r="J42" s="155" t="s">
        <v>6</v>
      </c>
      <c r="K42" s="156" t="s">
        <v>6</v>
      </c>
    </row>
    <row r="43" spans="1:11" ht="12">
      <c r="A43" s="157" t="s">
        <v>7</v>
      </c>
      <c r="C43" s="144" t="s">
        <v>8</v>
      </c>
      <c r="E43" s="157" t="s">
        <v>7</v>
      </c>
      <c r="F43" s="158"/>
      <c r="G43" s="159"/>
      <c r="H43" s="160" t="s">
        <v>9</v>
      </c>
      <c r="I43" s="158"/>
      <c r="J43" s="159"/>
      <c r="K43" s="160" t="s">
        <v>250</v>
      </c>
    </row>
    <row r="44" spans="1:11" ht="12">
      <c r="A44" s="157" t="s">
        <v>10</v>
      </c>
      <c r="C44" s="161" t="s">
        <v>11</v>
      </c>
      <c r="E44" s="157" t="s">
        <v>10</v>
      </c>
      <c r="F44" s="158"/>
      <c r="G44" s="159" t="s">
        <v>12</v>
      </c>
      <c r="H44" s="160" t="s">
        <v>13</v>
      </c>
      <c r="I44" s="158"/>
      <c r="J44" s="159" t="s">
        <v>12</v>
      </c>
      <c r="K44" s="160" t="s">
        <v>14</v>
      </c>
    </row>
    <row r="45" spans="1:11" ht="12">
      <c r="A45" s="154" t="s">
        <v>6</v>
      </c>
      <c r="B45" s="154" t="s">
        <v>6</v>
      </c>
      <c r="C45" s="154" t="s">
        <v>6</v>
      </c>
      <c r="D45" s="154" t="s">
        <v>6</v>
      </c>
      <c r="E45" s="154" t="s">
        <v>6</v>
      </c>
      <c r="F45" s="154" t="s">
        <v>6</v>
      </c>
      <c r="G45" s="155" t="s">
        <v>6</v>
      </c>
      <c r="H45" s="156" t="s">
        <v>6</v>
      </c>
      <c r="I45" s="154" t="s">
        <v>6</v>
      </c>
      <c r="J45" s="155" t="s">
        <v>6</v>
      </c>
      <c r="K45" s="156" t="s">
        <v>6</v>
      </c>
    </row>
    <row r="46" spans="1:11" ht="12">
      <c r="A46" s="143">
        <v>1</v>
      </c>
      <c r="C46" s="144" t="s">
        <v>15</v>
      </c>
      <c r="D46" s="162" t="s">
        <v>16</v>
      </c>
      <c r="E46" s="143">
        <v>1</v>
      </c>
      <c r="G46" s="163">
        <v>0</v>
      </c>
      <c r="H46" s="163">
        <v>0</v>
      </c>
      <c r="I46" s="164"/>
      <c r="J46" s="163">
        <v>0</v>
      </c>
      <c r="K46" s="163">
        <v>0</v>
      </c>
    </row>
    <row r="47" spans="1:11" ht="12">
      <c r="A47" s="143">
        <v>2</v>
      </c>
      <c r="C47" s="144" t="s">
        <v>17</v>
      </c>
      <c r="D47" s="162" t="s">
        <v>18</v>
      </c>
      <c r="E47" s="143">
        <v>2</v>
      </c>
      <c r="G47" s="163">
        <v>0</v>
      </c>
      <c r="H47" s="163">
        <v>0</v>
      </c>
      <c r="I47" s="164"/>
      <c r="J47" s="163">
        <v>0</v>
      </c>
      <c r="K47" s="163">
        <v>0</v>
      </c>
    </row>
    <row r="48" spans="1:11" ht="12">
      <c r="A48" s="143">
        <v>3</v>
      </c>
      <c r="C48" s="144" t="s">
        <v>19</v>
      </c>
      <c r="D48" s="162" t="s">
        <v>20</v>
      </c>
      <c r="E48" s="143">
        <v>3</v>
      </c>
      <c r="G48" s="163">
        <v>0</v>
      </c>
      <c r="H48" s="163">
        <v>0</v>
      </c>
      <c r="I48" s="164"/>
      <c r="J48" s="163">
        <v>0</v>
      </c>
      <c r="K48" s="163">
        <v>0</v>
      </c>
    </row>
    <row r="49" spans="1:11" ht="12">
      <c r="A49" s="143">
        <v>4</v>
      </c>
      <c r="C49" s="144" t="s">
        <v>21</v>
      </c>
      <c r="D49" s="162" t="s">
        <v>22</v>
      </c>
      <c r="E49" s="143">
        <v>4</v>
      </c>
      <c r="G49" s="163">
        <v>0</v>
      </c>
      <c r="H49" s="163">
        <v>0</v>
      </c>
      <c r="I49" s="164"/>
      <c r="J49" s="163">
        <v>0</v>
      </c>
      <c r="K49" s="163">
        <v>0</v>
      </c>
    </row>
    <row r="50" spans="1:11" ht="12">
      <c r="A50" s="143">
        <v>5</v>
      </c>
      <c r="C50" s="144" t="s">
        <v>23</v>
      </c>
      <c r="D50" s="162" t="s">
        <v>24</v>
      </c>
      <c r="E50" s="143">
        <v>5</v>
      </c>
      <c r="G50" s="163">
        <v>0</v>
      </c>
      <c r="H50" s="163">
        <v>0</v>
      </c>
      <c r="I50" s="164"/>
      <c r="J50" s="163">
        <v>0</v>
      </c>
      <c r="K50" s="163">
        <v>0</v>
      </c>
    </row>
    <row r="51" spans="1:11" ht="12">
      <c r="A51" s="143">
        <v>6</v>
      </c>
      <c r="C51" s="144" t="s">
        <v>25</v>
      </c>
      <c r="D51" s="162" t="s">
        <v>26</v>
      </c>
      <c r="E51" s="143">
        <v>6</v>
      </c>
      <c r="G51" s="163">
        <v>0</v>
      </c>
      <c r="H51" s="163">
        <v>0</v>
      </c>
      <c r="I51" s="164"/>
      <c r="J51" s="163">
        <v>0</v>
      </c>
      <c r="K51" s="163">
        <v>0</v>
      </c>
    </row>
    <row r="52" spans="1:11" ht="12">
      <c r="A52" s="143">
        <v>7</v>
      </c>
      <c r="C52" s="144" t="s">
        <v>27</v>
      </c>
      <c r="D52" s="162" t="s">
        <v>28</v>
      </c>
      <c r="E52" s="143">
        <v>7</v>
      </c>
      <c r="G52" s="163">
        <v>0</v>
      </c>
      <c r="H52" s="163">
        <v>0</v>
      </c>
      <c r="I52" s="164"/>
      <c r="J52" s="163">
        <v>0</v>
      </c>
      <c r="K52" s="163">
        <v>0</v>
      </c>
    </row>
    <row r="53" spans="1:11" ht="12">
      <c r="A53" s="143">
        <v>8</v>
      </c>
      <c r="C53" s="144" t="s">
        <v>29</v>
      </c>
      <c r="D53" s="162" t="s">
        <v>30</v>
      </c>
      <c r="E53" s="143">
        <v>8</v>
      </c>
      <c r="G53" s="163">
        <v>0</v>
      </c>
      <c r="H53" s="163">
        <v>0</v>
      </c>
      <c r="I53" s="164"/>
      <c r="J53" s="163">
        <v>0</v>
      </c>
      <c r="K53" s="163">
        <v>0</v>
      </c>
    </row>
    <row r="54" spans="1:11" ht="12">
      <c r="A54" s="143">
        <v>9</v>
      </c>
      <c r="C54" s="144" t="s">
        <v>31</v>
      </c>
      <c r="D54" s="162" t="s">
        <v>32</v>
      </c>
      <c r="E54" s="143">
        <v>9</v>
      </c>
      <c r="G54" s="165">
        <v>0</v>
      </c>
      <c r="H54" s="165">
        <v>0</v>
      </c>
      <c r="I54" s="164" t="s">
        <v>39</v>
      </c>
      <c r="J54" s="165">
        <v>0</v>
      </c>
      <c r="K54" s="165">
        <v>0</v>
      </c>
    </row>
    <row r="55" spans="1:11" ht="12">
      <c r="A55" s="143">
        <v>10</v>
      </c>
      <c r="C55" s="144" t="s">
        <v>33</v>
      </c>
      <c r="D55" s="162" t="s">
        <v>34</v>
      </c>
      <c r="E55" s="143">
        <v>10</v>
      </c>
      <c r="G55" s="163">
        <v>0</v>
      </c>
      <c r="H55" s="163">
        <v>0</v>
      </c>
      <c r="I55" s="164"/>
      <c r="J55" s="163">
        <v>0</v>
      </c>
      <c r="K55" s="163">
        <v>0</v>
      </c>
    </row>
    <row r="56" spans="1:11" ht="12">
      <c r="A56" s="143"/>
      <c r="C56" s="144"/>
      <c r="D56" s="162"/>
      <c r="E56" s="143"/>
      <c r="F56" s="154" t="s">
        <v>6</v>
      </c>
      <c r="G56" s="155" t="s">
        <v>6</v>
      </c>
      <c r="H56" s="166"/>
      <c r="I56" s="167"/>
      <c r="J56" s="155"/>
      <c r="K56" s="166"/>
    </row>
    <row r="57" spans="1:11" ht="15" customHeight="1">
      <c r="A57" s="134">
        <v>11</v>
      </c>
      <c r="C57" s="144" t="s">
        <v>35</v>
      </c>
      <c r="E57" s="134">
        <v>11</v>
      </c>
      <c r="G57" s="163">
        <v>0</v>
      </c>
      <c r="H57" s="165">
        <v>0</v>
      </c>
      <c r="I57" s="164"/>
      <c r="J57" s="163">
        <v>0</v>
      </c>
      <c r="K57" s="165">
        <v>0</v>
      </c>
    </row>
    <row r="58" spans="1:11" ht="12">
      <c r="A58" s="143"/>
      <c r="E58" s="143"/>
      <c r="F58" s="154" t="s">
        <v>6</v>
      </c>
      <c r="G58" s="155" t="s">
        <v>6</v>
      </c>
      <c r="H58" s="156"/>
      <c r="I58" s="167"/>
      <c r="J58" s="155"/>
      <c r="K58" s="156"/>
    </row>
    <row r="59" spans="1:11" ht="12">
      <c r="A59" s="143"/>
      <c r="E59" s="143"/>
      <c r="F59" s="154"/>
      <c r="G59" s="149"/>
      <c r="H59" s="156"/>
      <c r="I59" s="167"/>
      <c r="J59" s="149"/>
      <c r="K59" s="156"/>
    </row>
    <row r="60" spans="1:11" ht="12">
      <c r="A60" s="134">
        <v>12</v>
      </c>
      <c r="C60" s="144" t="s">
        <v>36</v>
      </c>
      <c r="E60" s="134">
        <v>12</v>
      </c>
      <c r="G60" s="168"/>
      <c r="H60" s="168"/>
      <c r="I60" s="164"/>
      <c r="J60" s="163"/>
      <c r="K60" s="168"/>
    </row>
    <row r="61" spans="1:15" ht="12">
      <c r="A61" s="143">
        <v>13</v>
      </c>
      <c r="C61" s="144" t="s">
        <v>37</v>
      </c>
      <c r="D61" s="162" t="s">
        <v>38</v>
      </c>
      <c r="E61" s="143">
        <v>13</v>
      </c>
      <c r="G61" s="169"/>
      <c r="H61" s="170">
        <v>0</v>
      </c>
      <c r="I61" s="164"/>
      <c r="J61" s="169"/>
      <c r="K61" s="170">
        <v>0</v>
      </c>
      <c r="O61" s="134" t="s">
        <v>39</v>
      </c>
    </row>
    <row r="62" spans="1:11" ht="12">
      <c r="A62" s="143">
        <v>14</v>
      </c>
      <c r="C62" s="144" t="s">
        <v>40</v>
      </c>
      <c r="D62" s="162" t="s">
        <v>41</v>
      </c>
      <c r="E62" s="143">
        <v>14</v>
      </c>
      <c r="G62" s="169"/>
      <c r="H62" s="170">
        <v>0</v>
      </c>
      <c r="I62" s="164"/>
      <c r="J62" s="169"/>
      <c r="K62" s="170">
        <v>0</v>
      </c>
    </row>
    <row r="63" spans="1:11" ht="12">
      <c r="A63" s="143">
        <v>15</v>
      </c>
      <c r="C63" s="144" t="s">
        <v>42</v>
      </c>
      <c r="D63" s="162"/>
      <c r="E63" s="143">
        <v>15</v>
      </c>
      <c r="G63" s="169"/>
      <c r="H63" s="170">
        <v>0</v>
      </c>
      <c r="I63" s="164"/>
      <c r="J63" s="169"/>
      <c r="K63" s="170">
        <v>0</v>
      </c>
    </row>
    <row r="64" spans="1:11" ht="12">
      <c r="A64" s="143">
        <v>16</v>
      </c>
      <c r="C64" s="144" t="s">
        <v>43</v>
      </c>
      <c r="D64" s="162"/>
      <c r="E64" s="143">
        <v>16</v>
      </c>
      <c r="G64" s="169"/>
      <c r="H64" s="170">
        <v>0</v>
      </c>
      <c r="I64" s="164"/>
      <c r="J64" s="169"/>
      <c r="K64" s="170">
        <v>0</v>
      </c>
    </row>
    <row r="65" spans="1:254" ht="12">
      <c r="A65" s="162">
        <v>17</v>
      </c>
      <c r="B65" s="162"/>
      <c r="C65" s="171" t="s">
        <v>44</v>
      </c>
      <c r="D65" s="162"/>
      <c r="E65" s="162">
        <v>17</v>
      </c>
      <c r="F65" s="162"/>
      <c r="G65" s="163"/>
      <c r="H65" s="165">
        <v>0</v>
      </c>
      <c r="I65" s="171"/>
      <c r="J65" s="163"/>
      <c r="K65" s="165">
        <v>0</v>
      </c>
      <c r="L65" s="162"/>
      <c r="M65" s="171"/>
      <c r="N65" s="162"/>
      <c r="O65" s="171"/>
      <c r="P65" s="162"/>
      <c r="Q65" s="171"/>
      <c r="R65" s="162"/>
      <c r="S65" s="171"/>
      <c r="T65" s="162"/>
      <c r="U65" s="171"/>
      <c r="V65" s="162"/>
      <c r="W65" s="171"/>
      <c r="X65" s="162"/>
      <c r="Y65" s="171"/>
      <c r="Z65" s="162"/>
      <c r="AA65" s="171"/>
      <c r="AB65" s="162"/>
      <c r="AC65" s="171"/>
      <c r="AD65" s="162"/>
      <c r="AE65" s="171"/>
      <c r="AF65" s="162"/>
      <c r="AG65" s="171"/>
      <c r="AH65" s="162"/>
      <c r="AI65" s="171"/>
      <c r="AJ65" s="162"/>
      <c r="AK65" s="171"/>
      <c r="AL65" s="162"/>
      <c r="AM65" s="171"/>
      <c r="AN65" s="162"/>
      <c r="AO65" s="171"/>
      <c r="AP65" s="162"/>
      <c r="AQ65" s="171"/>
      <c r="AR65" s="162"/>
      <c r="AS65" s="171"/>
      <c r="AT65" s="162"/>
      <c r="AU65" s="171"/>
      <c r="AV65" s="162"/>
      <c r="AW65" s="171"/>
      <c r="AX65" s="162"/>
      <c r="AY65" s="171"/>
      <c r="AZ65" s="162"/>
      <c r="BA65" s="171"/>
      <c r="BB65" s="162"/>
      <c r="BC65" s="171"/>
      <c r="BD65" s="162"/>
      <c r="BE65" s="171"/>
      <c r="BF65" s="162"/>
      <c r="BG65" s="171"/>
      <c r="BH65" s="162"/>
      <c r="BI65" s="171"/>
      <c r="BJ65" s="162"/>
      <c r="BK65" s="171"/>
      <c r="BL65" s="162"/>
      <c r="BM65" s="171"/>
      <c r="BN65" s="162"/>
      <c r="BO65" s="171"/>
      <c r="BP65" s="162"/>
      <c r="BQ65" s="171"/>
      <c r="BR65" s="162"/>
      <c r="BS65" s="171"/>
      <c r="BT65" s="162"/>
      <c r="BU65" s="171"/>
      <c r="BV65" s="162"/>
      <c r="BW65" s="171"/>
      <c r="BX65" s="162"/>
      <c r="BY65" s="171"/>
      <c r="BZ65" s="162"/>
      <c r="CA65" s="171"/>
      <c r="CB65" s="162"/>
      <c r="CC65" s="171"/>
      <c r="CD65" s="162"/>
      <c r="CE65" s="171"/>
      <c r="CF65" s="162"/>
      <c r="CG65" s="171"/>
      <c r="CH65" s="162"/>
      <c r="CI65" s="171"/>
      <c r="CJ65" s="162"/>
      <c r="CK65" s="171"/>
      <c r="CL65" s="162"/>
      <c r="CM65" s="171"/>
      <c r="CN65" s="162"/>
      <c r="CO65" s="171"/>
      <c r="CP65" s="162"/>
      <c r="CQ65" s="171"/>
      <c r="CR65" s="162"/>
      <c r="CS65" s="171"/>
      <c r="CT65" s="162"/>
      <c r="CU65" s="171"/>
      <c r="CV65" s="162"/>
      <c r="CW65" s="171"/>
      <c r="CX65" s="162"/>
      <c r="CY65" s="171"/>
      <c r="CZ65" s="162"/>
      <c r="DA65" s="171"/>
      <c r="DB65" s="162"/>
      <c r="DC65" s="171"/>
      <c r="DD65" s="162"/>
      <c r="DE65" s="171"/>
      <c r="DF65" s="162"/>
      <c r="DG65" s="171"/>
      <c r="DH65" s="162"/>
      <c r="DI65" s="171"/>
      <c r="DJ65" s="162"/>
      <c r="DK65" s="171"/>
      <c r="DL65" s="162"/>
      <c r="DM65" s="171"/>
      <c r="DN65" s="162"/>
      <c r="DO65" s="171"/>
      <c r="DP65" s="162"/>
      <c r="DQ65" s="171"/>
      <c r="DR65" s="162"/>
      <c r="DS65" s="171"/>
      <c r="DT65" s="162"/>
      <c r="DU65" s="171"/>
      <c r="DV65" s="162"/>
      <c r="DW65" s="171"/>
      <c r="DX65" s="162"/>
      <c r="DY65" s="171"/>
      <c r="DZ65" s="162"/>
      <c r="EA65" s="171"/>
      <c r="EB65" s="162"/>
      <c r="EC65" s="171"/>
      <c r="ED65" s="162"/>
      <c r="EE65" s="171"/>
      <c r="EF65" s="162"/>
      <c r="EG65" s="171"/>
      <c r="EH65" s="162"/>
      <c r="EI65" s="171"/>
      <c r="EJ65" s="162"/>
      <c r="EK65" s="171"/>
      <c r="EL65" s="162"/>
      <c r="EM65" s="171"/>
      <c r="EN65" s="162"/>
      <c r="EO65" s="171"/>
      <c r="EP65" s="162"/>
      <c r="EQ65" s="171"/>
      <c r="ER65" s="162"/>
      <c r="ES65" s="171"/>
      <c r="ET65" s="162"/>
      <c r="EU65" s="171"/>
      <c r="EV65" s="162"/>
      <c r="EW65" s="171"/>
      <c r="EX65" s="162"/>
      <c r="EY65" s="171"/>
      <c r="EZ65" s="162"/>
      <c r="FA65" s="171"/>
      <c r="FB65" s="162"/>
      <c r="FC65" s="171"/>
      <c r="FD65" s="162"/>
      <c r="FE65" s="171"/>
      <c r="FF65" s="162"/>
      <c r="FG65" s="171"/>
      <c r="FH65" s="162"/>
      <c r="FI65" s="171"/>
      <c r="FJ65" s="162"/>
      <c r="FK65" s="171"/>
      <c r="FL65" s="162"/>
      <c r="FM65" s="171"/>
      <c r="FN65" s="162"/>
      <c r="FO65" s="171"/>
      <c r="FP65" s="162"/>
      <c r="FQ65" s="171"/>
      <c r="FR65" s="162"/>
      <c r="FS65" s="171"/>
      <c r="FT65" s="162"/>
      <c r="FU65" s="171"/>
      <c r="FV65" s="162"/>
      <c r="FW65" s="171"/>
      <c r="FX65" s="162"/>
      <c r="FY65" s="171"/>
      <c r="FZ65" s="162"/>
      <c r="GA65" s="171"/>
      <c r="GB65" s="162"/>
      <c r="GC65" s="171"/>
      <c r="GD65" s="162"/>
      <c r="GE65" s="171"/>
      <c r="GF65" s="162"/>
      <c r="GG65" s="171"/>
      <c r="GH65" s="162"/>
      <c r="GI65" s="171"/>
      <c r="GJ65" s="162"/>
      <c r="GK65" s="171"/>
      <c r="GL65" s="162"/>
      <c r="GM65" s="171"/>
      <c r="GN65" s="162"/>
      <c r="GO65" s="171"/>
      <c r="GP65" s="162"/>
      <c r="GQ65" s="171"/>
      <c r="GR65" s="162"/>
      <c r="GS65" s="171"/>
      <c r="GT65" s="162"/>
      <c r="GU65" s="171"/>
      <c r="GV65" s="162"/>
      <c r="GW65" s="171"/>
      <c r="GX65" s="162"/>
      <c r="GY65" s="171"/>
      <c r="GZ65" s="162"/>
      <c r="HA65" s="171"/>
      <c r="HB65" s="162"/>
      <c r="HC65" s="171"/>
      <c r="HD65" s="162"/>
      <c r="HE65" s="171"/>
      <c r="HF65" s="162"/>
      <c r="HG65" s="171"/>
      <c r="HH65" s="162"/>
      <c r="HI65" s="171"/>
      <c r="HJ65" s="162"/>
      <c r="HK65" s="171"/>
      <c r="HL65" s="162"/>
      <c r="HM65" s="171"/>
      <c r="HN65" s="162"/>
      <c r="HO65" s="171"/>
      <c r="HP65" s="162"/>
      <c r="HQ65" s="171"/>
      <c r="HR65" s="162"/>
      <c r="HS65" s="171"/>
      <c r="HT65" s="162"/>
      <c r="HU65" s="171"/>
      <c r="HV65" s="162"/>
      <c r="HW65" s="171"/>
      <c r="HX65" s="162"/>
      <c r="HY65" s="171"/>
      <c r="HZ65" s="162"/>
      <c r="IA65" s="171"/>
      <c r="IB65" s="162"/>
      <c r="IC65" s="171"/>
      <c r="ID65" s="162"/>
      <c r="IE65" s="171"/>
      <c r="IF65" s="162"/>
      <c r="IG65" s="171"/>
      <c r="IH65" s="162"/>
      <c r="II65" s="171"/>
      <c r="IJ65" s="162"/>
      <c r="IK65" s="171"/>
      <c r="IL65" s="162"/>
      <c r="IM65" s="171"/>
      <c r="IN65" s="162"/>
      <c r="IO65" s="171"/>
      <c r="IP65" s="162"/>
      <c r="IQ65" s="171"/>
      <c r="IR65" s="162"/>
      <c r="IS65" s="171"/>
      <c r="IT65" s="162"/>
    </row>
    <row r="66" spans="1:11" ht="12">
      <c r="A66" s="143">
        <v>18</v>
      </c>
      <c r="C66" s="144" t="s">
        <v>45</v>
      </c>
      <c r="D66" s="162"/>
      <c r="E66" s="143">
        <v>18</v>
      </c>
      <c r="G66" s="169"/>
      <c r="H66" s="170">
        <v>0</v>
      </c>
      <c r="I66" s="164"/>
      <c r="J66" s="169"/>
      <c r="K66" s="170">
        <v>0</v>
      </c>
    </row>
    <row r="67" spans="1:11" ht="12">
      <c r="A67" s="143">
        <v>19</v>
      </c>
      <c r="C67" s="144" t="s">
        <v>46</v>
      </c>
      <c r="D67" s="162"/>
      <c r="E67" s="143">
        <v>19</v>
      </c>
      <c r="G67" s="169"/>
      <c r="H67" s="170">
        <v>0</v>
      </c>
      <c r="I67" s="164"/>
      <c r="J67" s="169"/>
      <c r="K67" s="170">
        <v>0</v>
      </c>
    </row>
    <row r="68" spans="1:11" ht="12">
      <c r="A68" s="143">
        <v>20</v>
      </c>
      <c r="C68" s="144" t="s">
        <v>47</v>
      </c>
      <c r="D68" s="162"/>
      <c r="E68" s="143">
        <v>20</v>
      </c>
      <c r="G68" s="169"/>
      <c r="H68" s="170">
        <v>0</v>
      </c>
      <c r="I68" s="164"/>
      <c r="J68" s="169"/>
      <c r="K68" s="170">
        <v>0</v>
      </c>
    </row>
    <row r="69" spans="1:11" ht="12">
      <c r="A69" s="162">
        <v>21</v>
      </c>
      <c r="C69" s="144" t="s">
        <v>48</v>
      </c>
      <c r="D69" s="162"/>
      <c r="E69" s="143">
        <v>21</v>
      </c>
      <c r="G69" s="169"/>
      <c r="H69" s="170">
        <v>0</v>
      </c>
      <c r="I69" s="164"/>
      <c r="J69" s="169"/>
      <c r="K69" s="170">
        <v>0</v>
      </c>
    </row>
    <row r="70" spans="1:11" ht="12">
      <c r="A70" s="162">
        <v>22</v>
      </c>
      <c r="C70" s="144" t="s">
        <v>49</v>
      </c>
      <c r="D70" s="162"/>
      <c r="E70" s="143">
        <v>22</v>
      </c>
      <c r="G70" s="169"/>
      <c r="H70" s="170">
        <v>0</v>
      </c>
      <c r="I70" s="164" t="s">
        <v>39</v>
      </c>
      <c r="J70" s="169"/>
      <c r="K70" s="170">
        <v>0</v>
      </c>
    </row>
    <row r="71" spans="1:11" ht="12">
      <c r="A71" s="143">
        <v>23</v>
      </c>
      <c r="C71" s="172"/>
      <c r="E71" s="143">
        <v>23</v>
      </c>
      <c r="F71" s="154" t="s">
        <v>6</v>
      </c>
      <c r="G71" s="155"/>
      <c r="H71" s="156"/>
      <c r="I71" s="167"/>
      <c r="J71" s="155"/>
      <c r="K71" s="156"/>
    </row>
    <row r="72" spans="1:5" ht="12">
      <c r="A72" s="143">
        <v>24</v>
      </c>
      <c r="C72" s="172"/>
      <c r="D72" s="144"/>
      <c r="E72" s="143">
        <v>24</v>
      </c>
    </row>
    <row r="73" spans="1:11" ht="12">
      <c r="A73" s="143">
        <v>25</v>
      </c>
      <c r="C73" s="144" t="s">
        <v>50</v>
      </c>
      <c r="D73" s="162"/>
      <c r="E73" s="143">
        <v>25</v>
      </c>
      <c r="G73" s="169"/>
      <c r="H73" s="170">
        <v>0</v>
      </c>
      <c r="I73" s="164"/>
      <c r="J73" s="169"/>
      <c r="K73" s="170">
        <v>0</v>
      </c>
    </row>
    <row r="74" spans="1:11" ht="12">
      <c r="A74" s="134">
        <v>26</v>
      </c>
      <c r="E74" s="134">
        <v>26</v>
      </c>
      <c r="F74" s="154" t="s">
        <v>6</v>
      </c>
      <c r="G74" s="155"/>
      <c r="H74" s="156"/>
      <c r="I74" s="167"/>
      <c r="J74" s="155"/>
      <c r="K74" s="156"/>
    </row>
    <row r="75" spans="1:11" ht="15" customHeight="1">
      <c r="A75" s="143">
        <v>27</v>
      </c>
      <c r="C75" s="144" t="s">
        <v>51</v>
      </c>
      <c r="E75" s="143">
        <v>27</v>
      </c>
      <c r="F75" s="152"/>
      <c r="G75" s="163"/>
      <c r="H75" s="165">
        <v>0</v>
      </c>
      <c r="I75" s="168"/>
      <c r="J75" s="163"/>
      <c r="K75" s="165">
        <v>0</v>
      </c>
    </row>
    <row r="76" spans="6:11" ht="12">
      <c r="F76" s="154"/>
      <c r="G76" s="155"/>
      <c r="H76" s="156"/>
      <c r="I76" s="167"/>
      <c r="J76" s="155"/>
      <c r="K76" s="156"/>
    </row>
    <row r="77" spans="6:11" ht="12">
      <c r="F77" s="154"/>
      <c r="G77" s="155"/>
      <c r="H77" s="156"/>
      <c r="I77" s="167"/>
      <c r="J77" s="155"/>
      <c r="K77" s="156"/>
    </row>
    <row r="78" spans="1:11" ht="30.75" customHeight="1">
      <c r="A78" s="173"/>
      <c r="B78" s="173"/>
      <c r="C78" s="326" t="s">
        <v>52</v>
      </c>
      <c r="D78" s="326"/>
      <c r="E78" s="326"/>
      <c r="F78" s="326"/>
      <c r="G78" s="326"/>
      <c r="H78" s="326"/>
      <c r="I78" s="326"/>
      <c r="J78" s="326"/>
      <c r="K78" s="174"/>
    </row>
    <row r="79" spans="4:11" ht="12">
      <c r="D79" s="162"/>
      <c r="F79" s="154"/>
      <c r="G79" s="155"/>
      <c r="I79" s="167"/>
      <c r="J79" s="155"/>
      <c r="K79" s="156"/>
    </row>
    <row r="80" spans="3:11" ht="12">
      <c r="C80" s="134" t="s">
        <v>53</v>
      </c>
      <c r="D80" s="162"/>
      <c r="F80" s="154"/>
      <c r="G80" s="155"/>
      <c r="I80" s="167"/>
      <c r="J80" s="155"/>
      <c r="K80" s="156"/>
    </row>
    <row r="81" spans="1:11" ht="12">
      <c r="A81" s="143"/>
      <c r="C81" s="144"/>
      <c r="E81" s="143"/>
      <c r="F81" s="145"/>
      <c r="G81" s="146"/>
      <c r="H81" s="147"/>
      <c r="I81" s="145"/>
      <c r="J81" s="146"/>
      <c r="K81" s="147"/>
    </row>
    <row r="82" spans="1:11" ht="12">
      <c r="A82" s="151" t="s">
        <v>65</v>
      </c>
      <c r="G82" s="149"/>
      <c r="K82" s="150" t="s">
        <v>66</v>
      </c>
    </row>
    <row r="83" spans="1:11" s="175" customFormat="1" ht="12">
      <c r="A83" s="327" t="s">
        <v>67</v>
      </c>
      <c r="B83" s="327"/>
      <c r="C83" s="327"/>
      <c r="D83" s="327"/>
      <c r="E83" s="327"/>
      <c r="F83" s="327"/>
      <c r="G83" s="327"/>
      <c r="H83" s="327"/>
      <c r="I83" s="327"/>
      <c r="J83" s="327"/>
      <c r="K83" s="327"/>
    </row>
    <row r="84" spans="1:11" ht="12">
      <c r="A84" s="151" t="str">
        <f>$A$41</f>
        <v>NAME: University of Colorado Denver </v>
      </c>
      <c r="G84" s="149"/>
      <c r="I84" s="152"/>
      <c r="J84" s="149"/>
      <c r="K84" s="153" t="str">
        <f>$K$3</f>
        <v>Date: October 1, 2012</v>
      </c>
    </row>
    <row r="85" spans="1:11" ht="12">
      <c r="A85" s="154" t="s">
        <v>6</v>
      </c>
      <c r="B85" s="154" t="s">
        <v>6</v>
      </c>
      <c r="C85" s="154" t="s">
        <v>6</v>
      </c>
      <c r="D85" s="154" t="s">
        <v>6</v>
      </c>
      <c r="E85" s="154" t="s">
        <v>6</v>
      </c>
      <c r="F85" s="154" t="s">
        <v>6</v>
      </c>
      <c r="G85" s="155" t="s">
        <v>6</v>
      </c>
      <c r="H85" s="156" t="s">
        <v>6</v>
      </c>
      <c r="I85" s="154" t="s">
        <v>6</v>
      </c>
      <c r="J85" s="155" t="s">
        <v>6</v>
      </c>
      <c r="K85" s="156" t="s">
        <v>6</v>
      </c>
    </row>
    <row r="86" spans="1:11" ht="12">
      <c r="A86" s="157" t="s">
        <v>7</v>
      </c>
      <c r="C86" s="144" t="s">
        <v>8</v>
      </c>
      <c r="E86" s="157" t="s">
        <v>7</v>
      </c>
      <c r="F86" s="158"/>
      <c r="G86" s="159"/>
      <c r="H86" s="160" t="s">
        <v>9</v>
      </c>
      <c r="I86" s="158"/>
      <c r="J86" s="159"/>
      <c r="K86" s="160" t="s">
        <v>250</v>
      </c>
    </row>
    <row r="87" spans="1:11" ht="12">
      <c r="A87" s="157" t="s">
        <v>10</v>
      </c>
      <c r="C87" s="161" t="s">
        <v>11</v>
      </c>
      <c r="E87" s="157" t="s">
        <v>10</v>
      </c>
      <c r="F87" s="158"/>
      <c r="G87" s="159" t="s">
        <v>12</v>
      </c>
      <c r="H87" s="160" t="s">
        <v>13</v>
      </c>
      <c r="I87" s="158"/>
      <c r="J87" s="159" t="s">
        <v>12</v>
      </c>
      <c r="K87" s="160" t="s">
        <v>14</v>
      </c>
    </row>
    <row r="88" spans="1:11" ht="12">
      <c r="A88" s="154" t="s">
        <v>6</v>
      </c>
      <c r="B88" s="154" t="s">
        <v>6</v>
      </c>
      <c r="C88" s="154" t="s">
        <v>6</v>
      </c>
      <c r="D88" s="154" t="s">
        <v>6</v>
      </c>
      <c r="E88" s="154" t="s">
        <v>6</v>
      </c>
      <c r="F88" s="154" t="s">
        <v>6</v>
      </c>
      <c r="G88" s="155" t="s">
        <v>6</v>
      </c>
      <c r="H88" s="155" t="s">
        <v>6</v>
      </c>
      <c r="I88" s="154" t="s">
        <v>6</v>
      </c>
      <c r="J88" s="155" t="s">
        <v>6</v>
      </c>
      <c r="K88" s="156" t="s">
        <v>6</v>
      </c>
    </row>
    <row r="89" spans="1:11" ht="12">
      <c r="A89" s="143">
        <v>1</v>
      </c>
      <c r="C89" s="144" t="s">
        <v>15</v>
      </c>
      <c r="D89" s="162" t="s">
        <v>16</v>
      </c>
      <c r="E89" s="143">
        <v>1</v>
      </c>
      <c r="G89" s="169">
        <f>+G479</f>
        <v>839.9800000000001</v>
      </c>
      <c r="H89" s="169">
        <f>+H479</f>
        <v>79366356.64</v>
      </c>
      <c r="I89" s="164"/>
      <c r="J89" s="169">
        <f>+J479</f>
        <v>839.2737495455302</v>
      </c>
      <c r="K89" s="169">
        <f>+K479</f>
        <v>79639764</v>
      </c>
    </row>
    <row r="90" spans="1:11" ht="12">
      <c r="A90" s="143">
        <v>2</v>
      </c>
      <c r="C90" s="144" t="s">
        <v>17</v>
      </c>
      <c r="D90" s="162" t="s">
        <v>18</v>
      </c>
      <c r="E90" s="143">
        <v>2</v>
      </c>
      <c r="G90" s="169">
        <f>+G518</f>
        <v>1.19</v>
      </c>
      <c r="H90" s="169">
        <f>+H518</f>
        <v>32630.61</v>
      </c>
      <c r="I90" s="164"/>
      <c r="J90" s="169">
        <f>+J518</f>
        <v>0</v>
      </c>
      <c r="K90" s="169">
        <f>+K518</f>
        <v>12816</v>
      </c>
    </row>
    <row r="91" spans="1:11" ht="12">
      <c r="A91" s="143">
        <v>3</v>
      </c>
      <c r="C91" s="144" t="s">
        <v>19</v>
      </c>
      <c r="D91" s="162" t="s">
        <v>20</v>
      </c>
      <c r="E91" s="143">
        <v>3</v>
      </c>
      <c r="G91" s="169">
        <f>+G555</f>
        <v>1.74</v>
      </c>
      <c r="H91" s="169">
        <f>+H555</f>
        <v>129884</v>
      </c>
      <c r="I91" s="164"/>
      <c r="J91" s="169">
        <f>+J555</f>
        <v>0.34196984061847013</v>
      </c>
      <c r="K91" s="169">
        <f>+K555</f>
        <v>24517</v>
      </c>
    </row>
    <row r="92" spans="1:11" ht="12">
      <c r="A92" s="143">
        <v>4</v>
      </c>
      <c r="C92" s="144" t="s">
        <v>21</v>
      </c>
      <c r="D92" s="162" t="s">
        <v>22</v>
      </c>
      <c r="E92" s="143">
        <v>4</v>
      </c>
      <c r="G92" s="169">
        <f>+G592</f>
        <v>190.68</v>
      </c>
      <c r="H92" s="169">
        <f>+H592</f>
        <v>21164812</v>
      </c>
      <c r="I92" s="164"/>
      <c r="J92" s="169">
        <f>+J592</f>
        <v>195.74543241488766</v>
      </c>
      <c r="K92" s="169">
        <f>+K592</f>
        <v>22827521</v>
      </c>
    </row>
    <row r="93" spans="1:11" ht="12">
      <c r="A93" s="143">
        <v>5</v>
      </c>
      <c r="C93" s="144" t="s">
        <v>23</v>
      </c>
      <c r="D93" s="162" t="s">
        <v>24</v>
      </c>
      <c r="E93" s="143">
        <v>5</v>
      </c>
      <c r="G93" s="169">
        <f>+G629</f>
        <v>81.19999999999999</v>
      </c>
      <c r="H93" s="169">
        <f>+H629</f>
        <v>7678222</v>
      </c>
      <c r="I93" s="164"/>
      <c r="J93" s="169">
        <f>+J629</f>
        <v>86.89224619748708</v>
      </c>
      <c r="K93" s="169">
        <f>+K629</f>
        <v>8606117</v>
      </c>
    </row>
    <row r="94" spans="1:11" ht="12">
      <c r="A94" s="143">
        <v>6</v>
      </c>
      <c r="C94" s="144" t="s">
        <v>25</v>
      </c>
      <c r="D94" s="162" t="s">
        <v>26</v>
      </c>
      <c r="E94" s="143">
        <v>6</v>
      </c>
      <c r="G94" s="169">
        <f>+G666</f>
        <v>82.12</v>
      </c>
      <c r="H94" s="169">
        <f>+H666</f>
        <v>13699009</v>
      </c>
      <c r="I94" s="164"/>
      <c r="J94" s="169">
        <f>+J666</f>
        <v>85.4147309343612</v>
      </c>
      <c r="K94" s="169">
        <f>+K666</f>
        <v>13471593</v>
      </c>
    </row>
    <row r="95" spans="1:15" ht="12">
      <c r="A95" s="143">
        <v>7</v>
      </c>
      <c r="C95" s="144" t="s">
        <v>27</v>
      </c>
      <c r="D95" s="162" t="s">
        <v>28</v>
      </c>
      <c r="E95" s="143">
        <v>7</v>
      </c>
      <c r="G95" s="169">
        <f>+G703</f>
        <v>23.54</v>
      </c>
      <c r="H95" s="169">
        <f>+H703</f>
        <v>9515217</v>
      </c>
      <c r="I95" s="164"/>
      <c r="J95" s="169">
        <f>+J703</f>
        <v>20.604739201114224</v>
      </c>
      <c r="K95" s="169">
        <f>+K703</f>
        <v>9315444</v>
      </c>
      <c r="O95" s="134" t="s">
        <v>39</v>
      </c>
    </row>
    <row r="96" spans="1:11" ht="12">
      <c r="A96" s="143">
        <v>8</v>
      </c>
      <c r="C96" s="144" t="s">
        <v>29</v>
      </c>
      <c r="D96" s="162" t="s">
        <v>30</v>
      </c>
      <c r="E96" s="143">
        <v>8</v>
      </c>
      <c r="G96" s="169">
        <f>+G740</f>
        <v>0</v>
      </c>
      <c r="H96" s="169">
        <f>+H740</f>
        <v>11445408.229999999</v>
      </c>
      <c r="I96" s="164"/>
      <c r="J96" s="169">
        <f>+J740</f>
        <v>0</v>
      </c>
      <c r="K96" s="169">
        <f>+K740</f>
        <v>14479585</v>
      </c>
    </row>
    <row r="97" spans="1:11" ht="12">
      <c r="A97" s="143">
        <v>9</v>
      </c>
      <c r="C97" s="144" t="s">
        <v>31</v>
      </c>
      <c r="D97" s="162" t="s">
        <v>32</v>
      </c>
      <c r="E97" s="143">
        <v>9</v>
      </c>
      <c r="G97" s="170">
        <f>+G778</f>
        <v>0</v>
      </c>
      <c r="H97" s="170">
        <f>+H778</f>
        <v>0</v>
      </c>
      <c r="I97" s="164" t="s">
        <v>39</v>
      </c>
      <c r="J97" s="170">
        <f>+J778</f>
        <v>0</v>
      </c>
      <c r="K97" s="170">
        <f>+K778</f>
        <v>0</v>
      </c>
    </row>
    <row r="98" spans="1:11" ht="12">
      <c r="A98" s="143">
        <v>10</v>
      </c>
      <c r="C98" s="144" t="s">
        <v>33</v>
      </c>
      <c r="D98" s="162" t="s">
        <v>34</v>
      </c>
      <c r="E98" s="143">
        <v>10</v>
      </c>
      <c r="G98" s="169">
        <f>+G814</f>
        <v>0</v>
      </c>
      <c r="H98" s="169">
        <f>+H814</f>
        <v>9537242</v>
      </c>
      <c r="I98" s="164"/>
      <c r="J98" s="169">
        <f>+J814</f>
        <v>0</v>
      </c>
      <c r="K98" s="169">
        <f>+K814</f>
        <v>13060689</v>
      </c>
    </row>
    <row r="99" spans="1:11" ht="12">
      <c r="A99" s="143"/>
      <c r="C99" s="144"/>
      <c r="D99" s="162"/>
      <c r="E99" s="143"/>
      <c r="F99" s="154" t="s">
        <v>6</v>
      </c>
      <c r="G99" s="155" t="s">
        <v>6</v>
      </c>
      <c r="H99" s="166"/>
      <c r="I99" s="167"/>
      <c r="J99" s="155"/>
      <c r="K99" s="166"/>
    </row>
    <row r="100" spans="1:11" ht="12">
      <c r="A100" s="134">
        <v>11</v>
      </c>
      <c r="C100" s="144" t="s">
        <v>68</v>
      </c>
      <c r="E100" s="134">
        <v>11</v>
      </c>
      <c r="G100" s="169">
        <f>SUM(G89:G98)</f>
        <v>1220.4500000000003</v>
      </c>
      <c r="H100" s="170">
        <f>SUM(H89:H98)</f>
        <v>152568781.48</v>
      </c>
      <c r="I100" s="164"/>
      <c r="J100" s="169">
        <f>SUM(J89:J98)</f>
        <v>1228.2728681339988</v>
      </c>
      <c r="K100" s="170">
        <f>SUM(K89:K98)</f>
        <v>161438046</v>
      </c>
    </row>
    <row r="101" spans="1:11" ht="12">
      <c r="A101" s="143"/>
      <c r="E101" s="143"/>
      <c r="F101" s="154" t="s">
        <v>6</v>
      </c>
      <c r="G101" s="155" t="s">
        <v>6</v>
      </c>
      <c r="H101" s="156"/>
      <c r="I101" s="167"/>
      <c r="J101" s="155"/>
      <c r="K101" s="156"/>
    </row>
    <row r="102" spans="1:11" ht="12">
      <c r="A102" s="143"/>
      <c r="E102" s="143"/>
      <c r="F102" s="154"/>
      <c r="G102" s="149"/>
      <c r="H102" s="156"/>
      <c r="I102" s="167"/>
      <c r="J102" s="149"/>
      <c r="K102" s="156"/>
    </row>
    <row r="103" spans="1:11" ht="12">
      <c r="A103" s="134">
        <v>12</v>
      </c>
      <c r="C103" s="144" t="s">
        <v>36</v>
      </c>
      <c r="E103" s="134">
        <v>12</v>
      </c>
      <c r="G103" s="168"/>
      <c r="H103" s="168"/>
      <c r="I103" s="164"/>
      <c r="J103" s="169"/>
      <c r="K103" s="168"/>
    </row>
    <row r="104" spans="1:11" ht="12">
      <c r="A104" s="143">
        <v>13</v>
      </c>
      <c r="C104" s="144" t="s">
        <v>37</v>
      </c>
      <c r="D104" s="162" t="s">
        <v>38</v>
      </c>
      <c r="E104" s="143">
        <v>13</v>
      </c>
      <c r="G104" s="169"/>
      <c r="H104" s="170">
        <f>+H441</f>
        <v>0</v>
      </c>
      <c r="I104" s="164"/>
      <c r="J104" s="169"/>
      <c r="K104" s="170">
        <f>+K441</f>
        <v>0</v>
      </c>
    </row>
    <row r="105" spans="1:11" ht="12">
      <c r="A105" s="143">
        <v>14</v>
      </c>
      <c r="C105" s="144" t="s">
        <v>40</v>
      </c>
      <c r="D105" s="162" t="s">
        <v>69</v>
      </c>
      <c r="E105" s="143">
        <v>14</v>
      </c>
      <c r="G105" s="169"/>
      <c r="H105" s="170">
        <v>9766315</v>
      </c>
      <c r="I105" s="164"/>
      <c r="J105" s="169"/>
      <c r="K105" s="170">
        <f>9069109</f>
        <v>9069109</v>
      </c>
    </row>
    <row r="106" spans="1:11" ht="12">
      <c r="A106" s="143">
        <v>15</v>
      </c>
      <c r="C106" s="144" t="s">
        <v>42</v>
      </c>
      <c r="D106" s="162"/>
      <c r="E106" s="143">
        <v>15</v>
      </c>
      <c r="G106" s="169"/>
      <c r="H106" s="170">
        <v>11847381.6</v>
      </c>
      <c r="I106" s="164"/>
      <c r="J106" s="169"/>
      <c r="K106" s="170">
        <v>11564984</v>
      </c>
    </row>
    <row r="107" spans="1:11" ht="12">
      <c r="A107" s="143">
        <v>16</v>
      </c>
      <c r="C107" s="144" t="s">
        <v>43</v>
      </c>
      <c r="D107" s="162"/>
      <c r="E107" s="143">
        <v>16</v>
      </c>
      <c r="G107" s="169"/>
      <c r="H107" s="170">
        <f>+H307-H106</f>
        <v>56297136.410000004</v>
      </c>
      <c r="I107" s="164"/>
      <c r="J107" s="169"/>
      <c r="K107" s="170">
        <v>57498896</v>
      </c>
    </row>
    <row r="108" spans="1:254" ht="12">
      <c r="A108" s="162">
        <v>17</v>
      </c>
      <c r="B108" s="162"/>
      <c r="C108" s="171" t="s">
        <v>70</v>
      </c>
      <c r="D108" s="162" t="s">
        <v>71</v>
      </c>
      <c r="E108" s="162">
        <v>17</v>
      </c>
      <c r="F108" s="162"/>
      <c r="G108" s="169"/>
      <c r="H108" s="170">
        <f>SUM(H106:H107)</f>
        <v>68144518.01</v>
      </c>
      <c r="I108" s="171"/>
      <c r="J108" s="169"/>
      <c r="K108" s="170">
        <f>SUM(K106:K107)</f>
        <v>69063880</v>
      </c>
      <c r="L108" s="162"/>
      <c r="M108" s="171"/>
      <c r="N108" s="162"/>
      <c r="O108" s="171"/>
      <c r="P108" s="162"/>
      <c r="Q108" s="171"/>
      <c r="R108" s="162"/>
      <c r="S108" s="171"/>
      <c r="T108" s="162"/>
      <c r="U108" s="171"/>
      <c r="V108" s="162"/>
      <c r="W108" s="171"/>
      <c r="X108" s="162"/>
      <c r="Y108" s="171"/>
      <c r="Z108" s="162"/>
      <c r="AA108" s="171"/>
      <c r="AB108" s="162"/>
      <c r="AC108" s="171"/>
      <c r="AD108" s="162"/>
      <c r="AE108" s="171"/>
      <c r="AF108" s="162"/>
      <c r="AG108" s="171"/>
      <c r="AH108" s="162"/>
      <c r="AI108" s="171"/>
      <c r="AJ108" s="162"/>
      <c r="AK108" s="171"/>
      <c r="AL108" s="162"/>
      <c r="AM108" s="171"/>
      <c r="AN108" s="162"/>
      <c r="AO108" s="171"/>
      <c r="AP108" s="162"/>
      <c r="AQ108" s="171"/>
      <c r="AR108" s="162"/>
      <c r="AS108" s="171"/>
      <c r="AT108" s="162"/>
      <c r="AU108" s="171"/>
      <c r="AV108" s="162"/>
      <c r="AW108" s="171"/>
      <c r="AX108" s="162"/>
      <c r="AY108" s="171"/>
      <c r="AZ108" s="162"/>
      <c r="BA108" s="171"/>
      <c r="BB108" s="162"/>
      <c r="BC108" s="171"/>
      <c r="BD108" s="162"/>
      <c r="BE108" s="171"/>
      <c r="BF108" s="162"/>
      <c r="BG108" s="171"/>
      <c r="BH108" s="162"/>
      <c r="BI108" s="171"/>
      <c r="BJ108" s="162"/>
      <c r="BK108" s="171"/>
      <c r="BL108" s="162"/>
      <c r="BM108" s="171"/>
      <c r="BN108" s="162"/>
      <c r="BO108" s="171"/>
      <c r="BP108" s="162"/>
      <c r="BQ108" s="171"/>
      <c r="BR108" s="162"/>
      <c r="BS108" s="171"/>
      <c r="BT108" s="162"/>
      <c r="BU108" s="171"/>
      <c r="BV108" s="162"/>
      <c r="BW108" s="171"/>
      <c r="BX108" s="162"/>
      <c r="BY108" s="171"/>
      <c r="BZ108" s="162"/>
      <c r="CA108" s="171"/>
      <c r="CB108" s="162"/>
      <c r="CC108" s="171"/>
      <c r="CD108" s="162"/>
      <c r="CE108" s="171"/>
      <c r="CF108" s="162"/>
      <c r="CG108" s="171"/>
      <c r="CH108" s="162"/>
      <c r="CI108" s="171"/>
      <c r="CJ108" s="162"/>
      <c r="CK108" s="171"/>
      <c r="CL108" s="162"/>
      <c r="CM108" s="171"/>
      <c r="CN108" s="162"/>
      <c r="CO108" s="171"/>
      <c r="CP108" s="162"/>
      <c r="CQ108" s="171"/>
      <c r="CR108" s="162"/>
      <c r="CS108" s="171"/>
      <c r="CT108" s="162"/>
      <c r="CU108" s="171"/>
      <c r="CV108" s="162"/>
      <c r="CW108" s="171"/>
      <c r="CX108" s="162"/>
      <c r="CY108" s="171"/>
      <c r="CZ108" s="162"/>
      <c r="DA108" s="171"/>
      <c r="DB108" s="162"/>
      <c r="DC108" s="171"/>
      <c r="DD108" s="162"/>
      <c r="DE108" s="171"/>
      <c r="DF108" s="162"/>
      <c r="DG108" s="171"/>
      <c r="DH108" s="162"/>
      <c r="DI108" s="171"/>
      <c r="DJ108" s="162"/>
      <c r="DK108" s="171"/>
      <c r="DL108" s="162"/>
      <c r="DM108" s="171"/>
      <c r="DN108" s="162"/>
      <c r="DO108" s="171"/>
      <c r="DP108" s="162"/>
      <c r="DQ108" s="171"/>
      <c r="DR108" s="162"/>
      <c r="DS108" s="171"/>
      <c r="DT108" s="162"/>
      <c r="DU108" s="171"/>
      <c r="DV108" s="162"/>
      <c r="DW108" s="171"/>
      <c r="DX108" s="162"/>
      <c r="DY108" s="171"/>
      <c r="DZ108" s="162"/>
      <c r="EA108" s="171"/>
      <c r="EB108" s="162"/>
      <c r="EC108" s="171"/>
      <c r="ED108" s="162"/>
      <c r="EE108" s="171"/>
      <c r="EF108" s="162"/>
      <c r="EG108" s="171"/>
      <c r="EH108" s="162"/>
      <c r="EI108" s="171"/>
      <c r="EJ108" s="162"/>
      <c r="EK108" s="171"/>
      <c r="EL108" s="162"/>
      <c r="EM108" s="171"/>
      <c r="EN108" s="162"/>
      <c r="EO108" s="171"/>
      <c r="EP108" s="162"/>
      <c r="EQ108" s="171"/>
      <c r="ER108" s="162"/>
      <c r="ES108" s="171"/>
      <c r="ET108" s="162"/>
      <c r="EU108" s="171"/>
      <c r="EV108" s="162"/>
      <c r="EW108" s="171"/>
      <c r="EX108" s="162"/>
      <c r="EY108" s="171"/>
      <c r="EZ108" s="162"/>
      <c r="FA108" s="171"/>
      <c r="FB108" s="162"/>
      <c r="FC108" s="171"/>
      <c r="FD108" s="162"/>
      <c r="FE108" s="171"/>
      <c r="FF108" s="162"/>
      <c r="FG108" s="171"/>
      <c r="FH108" s="162"/>
      <c r="FI108" s="171"/>
      <c r="FJ108" s="162"/>
      <c r="FK108" s="171"/>
      <c r="FL108" s="162"/>
      <c r="FM108" s="171"/>
      <c r="FN108" s="162"/>
      <c r="FO108" s="171"/>
      <c r="FP108" s="162"/>
      <c r="FQ108" s="171"/>
      <c r="FR108" s="162"/>
      <c r="FS108" s="171"/>
      <c r="FT108" s="162"/>
      <c r="FU108" s="171"/>
      <c r="FV108" s="162"/>
      <c r="FW108" s="171"/>
      <c r="FX108" s="162"/>
      <c r="FY108" s="171"/>
      <c r="FZ108" s="162"/>
      <c r="GA108" s="171"/>
      <c r="GB108" s="162"/>
      <c r="GC108" s="171"/>
      <c r="GD108" s="162"/>
      <c r="GE108" s="171"/>
      <c r="GF108" s="162"/>
      <c r="GG108" s="171"/>
      <c r="GH108" s="162"/>
      <c r="GI108" s="171"/>
      <c r="GJ108" s="162"/>
      <c r="GK108" s="171"/>
      <c r="GL108" s="162"/>
      <c r="GM108" s="171"/>
      <c r="GN108" s="162"/>
      <c r="GO108" s="171"/>
      <c r="GP108" s="162"/>
      <c r="GQ108" s="171"/>
      <c r="GR108" s="162"/>
      <c r="GS108" s="171"/>
      <c r="GT108" s="162"/>
      <c r="GU108" s="171"/>
      <c r="GV108" s="162"/>
      <c r="GW108" s="171"/>
      <c r="GX108" s="162"/>
      <c r="GY108" s="171"/>
      <c r="GZ108" s="162"/>
      <c r="HA108" s="171"/>
      <c r="HB108" s="162"/>
      <c r="HC108" s="171"/>
      <c r="HD108" s="162"/>
      <c r="HE108" s="171"/>
      <c r="HF108" s="162"/>
      <c r="HG108" s="171"/>
      <c r="HH108" s="162"/>
      <c r="HI108" s="171"/>
      <c r="HJ108" s="162"/>
      <c r="HK108" s="171"/>
      <c r="HL108" s="162"/>
      <c r="HM108" s="171"/>
      <c r="HN108" s="162"/>
      <c r="HO108" s="171"/>
      <c r="HP108" s="162"/>
      <c r="HQ108" s="171"/>
      <c r="HR108" s="162"/>
      <c r="HS108" s="171"/>
      <c r="HT108" s="162"/>
      <c r="HU108" s="171"/>
      <c r="HV108" s="162"/>
      <c r="HW108" s="171"/>
      <c r="HX108" s="162"/>
      <c r="HY108" s="171"/>
      <c r="HZ108" s="162"/>
      <c r="IA108" s="171"/>
      <c r="IB108" s="162"/>
      <c r="IC108" s="171"/>
      <c r="ID108" s="162"/>
      <c r="IE108" s="171"/>
      <c r="IF108" s="162"/>
      <c r="IG108" s="171"/>
      <c r="IH108" s="162"/>
      <c r="II108" s="171"/>
      <c r="IJ108" s="162"/>
      <c r="IK108" s="171"/>
      <c r="IL108" s="162"/>
      <c r="IM108" s="171"/>
      <c r="IN108" s="162"/>
      <c r="IO108" s="171"/>
      <c r="IP108" s="162"/>
      <c r="IQ108" s="171"/>
      <c r="IR108" s="162"/>
      <c r="IS108" s="171"/>
      <c r="IT108" s="162"/>
    </row>
    <row r="109" spans="1:11" ht="12">
      <c r="A109" s="143">
        <v>18</v>
      </c>
      <c r="C109" s="144" t="s">
        <v>45</v>
      </c>
      <c r="D109" s="162" t="s">
        <v>71</v>
      </c>
      <c r="E109" s="143">
        <v>18</v>
      </c>
      <c r="G109" s="169"/>
      <c r="H109" s="170">
        <f>+H306</f>
        <v>24341303.88</v>
      </c>
      <c r="I109" s="164"/>
      <c r="J109" s="169"/>
      <c r="K109" s="170">
        <f>24384566</f>
        <v>24384566</v>
      </c>
    </row>
    <row r="110" spans="1:11" ht="12">
      <c r="A110" s="143">
        <v>19</v>
      </c>
      <c r="C110" s="144" t="s">
        <v>46</v>
      </c>
      <c r="D110" s="162" t="s">
        <v>71</v>
      </c>
      <c r="E110" s="143">
        <v>19</v>
      </c>
      <c r="G110" s="169"/>
      <c r="H110" s="170">
        <f>+H312</f>
        <v>34549086.92</v>
      </c>
      <c r="I110" s="164"/>
      <c r="J110" s="169"/>
      <c r="K110" s="170">
        <v>43114080</v>
      </c>
    </row>
    <row r="111" spans="1:11" ht="12">
      <c r="A111" s="143">
        <v>20</v>
      </c>
      <c r="C111" s="144" t="s">
        <v>47</v>
      </c>
      <c r="D111" s="162" t="s">
        <v>71</v>
      </c>
      <c r="E111" s="143">
        <v>20</v>
      </c>
      <c r="G111" s="169"/>
      <c r="H111" s="170">
        <f>H108+H109+H110</f>
        <v>127034908.81</v>
      </c>
      <c r="I111" s="164"/>
      <c r="J111" s="169"/>
      <c r="K111" s="170">
        <f>K108+K109+K110</f>
        <v>136562526</v>
      </c>
    </row>
    <row r="112" spans="1:12" ht="12">
      <c r="A112" s="162">
        <v>21</v>
      </c>
      <c r="C112" s="144" t="s">
        <v>72</v>
      </c>
      <c r="D112" s="162" t="s">
        <v>73</v>
      </c>
      <c r="E112" s="143">
        <v>21</v>
      </c>
      <c r="G112" s="169"/>
      <c r="H112" s="170">
        <f>+H351-H332</f>
        <v>0</v>
      </c>
      <c r="I112" s="164"/>
      <c r="J112" s="169"/>
      <c r="K112" s="170">
        <f>+K351-K332</f>
        <v>0</v>
      </c>
      <c r="L112" s="134" t="s">
        <v>39</v>
      </c>
    </row>
    <row r="113" spans="1:11" ht="12">
      <c r="A113" s="162">
        <v>22</v>
      </c>
      <c r="C113" s="144" t="s">
        <v>49</v>
      </c>
      <c r="D113" s="162"/>
      <c r="E113" s="143">
        <v>22</v>
      </c>
      <c r="G113" s="169"/>
      <c r="H113" s="170">
        <f>H332</f>
        <v>0</v>
      </c>
      <c r="I113" s="164" t="s">
        <v>39</v>
      </c>
      <c r="J113" s="169"/>
      <c r="K113" s="170">
        <f>K332</f>
        <v>0</v>
      </c>
    </row>
    <row r="114" spans="1:17" ht="12">
      <c r="A114" s="143">
        <v>23</v>
      </c>
      <c r="C114" s="172"/>
      <c r="E114" s="143">
        <v>23</v>
      </c>
      <c r="F114" s="154" t="s">
        <v>6</v>
      </c>
      <c r="G114" s="155"/>
      <c r="H114" s="156"/>
      <c r="I114" s="167"/>
      <c r="J114" s="155"/>
      <c r="K114" s="156"/>
      <c r="Q114" s="134" t="s">
        <v>39</v>
      </c>
    </row>
    <row r="115" spans="1:5" ht="12">
      <c r="A115" s="143">
        <v>24</v>
      </c>
      <c r="C115" s="172"/>
      <c r="D115" s="144"/>
      <c r="E115" s="143">
        <v>24</v>
      </c>
    </row>
    <row r="116" spans="1:11" ht="12">
      <c r="A116" s="143">
        <v>25</v>
      </c>
      <c r="C116" s="144" t="s">
        <v>50</v>
      </c>
      <c r="D116" s="162" t="s">
        <v>74</v>
      </c>
      <c r="E116" s="143">
        <v>25</v>
      </c>
      <c r="G116" s="169"/>
      <c r="H116" s="170">
        <f>+H397</f>
        <v>15767557.239999998</v>
      </c>
      <c r="I116" s="164"/>
      <c r="J116" s="169"/>
      <c r="K116" s="170">
        <f>+K397</f>
        <v>15806411</v>
      </c>
    </row>
    <row r="117" spans="1:11" ht="12">
      <c r="A117" s="134">
        <v>26</v>
      </c>
      <c r="E117" s="134">
        <v>26</v>
      </c>
      <c r="F117" s="154" t="s">
        <v>6</v>
      </c>
      <c r="G117" s="155"/>
      <c r="H117" s="156"/>
      <c r="I117" s="167"/>
      <c r="J117" s="155"/>
      <c r="K117" s="156"/>
    </row>
    <row r="118" spans="1:17" ht="12">
      <c r="A118" s="143">
        <v>27</v>
      </c>
      <c r="C118" s="144" t="s">
        <v>51</v>
      </c>
      <c r="E118" s="143">
        <v>27</v>
      </c>
      <c r="F118" s="152"/>
      <c r="G118" s="169"/>
      <c r="H118" s="170">
        <f>H104+H105+H111+H112+H113+H116</f>
        <v>152568781.05</v>
      </c>
      <c r="I118" s="168"/>
      <c r="J118" s="180"/>
      <c r="K118" s="170">
        <f>K104+K105+K111+K112+K113+K116</f>
        <v>161438046</v>
      </c>
      <c r="L118" s="256"/>
      <c r="M118" s="256"/>
      <c r="N118" s="256"/>
      <c r="O118" s="256"/>
      <c r="P118" s="256"/>
      <c r="Q118" s="256"/>
    </row>
    <row r="119" spans="1:11" ht="12">
      <c r="A119" s="143"/>
      <c r="C119" s="144"/>
      <c r="E119" s="143"/>
      <c r="F119" s="152"/>
      <c r="G119" s="168"/>
      <c r="H119" s="168"/>
      <c r="I119" s="168"/>
      <c r="K119" s="260"/>
    </row>
    <row r="120" spans="3:11" ht="29.25" customHeight="1">
      <c r="C120" s="326" t="s">
        <v>52</v>
      </c>
      <c r="D120" s="326"/>
      <c r="E120" s="326"/>
      <c r="F120" s="326"/>
      <c r="G120" s="326"/>
      <c r="H120" s="326"/>
      <c r="I120" s="326"/>
      <c r="J120" s="326"/>
      <c r="K120" s="182"/>
    </row>
    <row r="121" spans="4:13" ht="12">
      <c r="D121" s="162"/>
      <c r="F121" s="154"/>
      <c r="G121" s="155"/>
      <c r="H121" s="255">
        <f>+H118-H100</f>
        <v>-0.429999977350235</v>
      </c>
      <c r="I121" s="167"/>
      <c r="J121" s="155"/>
      <c r="K121" s="255">
        <f>+K118-K100</f>
        <v>0</v>
      </c>
      <c r="M121" s="134" t="s">
        <v>39</v>
      </c>
    </row>
    <row r="122" spans="3:11" ht="12">
      <c r="C122" s="134" t="s">
        <v>53</v>
      </c>
      <c r="G122" s="134"/>
      <c r="H122" s="134"/>
      <c r="J122" s="134"/>
      <c r="K122" s="134"/>
    </row>
    <row r="123" spans="4:11" ht="12">
      <c r="D123" s="162"/>
      <c r="F123" s="154"/>
      <c r="G123" s="155"/>
      <c r="I123" s="167"/>
      <c r="J123" s="155"/>
      <c r="K123" s="156"/>
    </row>
    <row r="124" ht="12">
      <c r="E124" s="183"/>
    </row>
    <row r="125" ht="12">
      <c r="A125" s="175" t="s">
        <v>54</v>
      </c>
    </row>
    <row r="126" spans="1:11" ht="12">
      <c r="A126" s="151" t="str">
        <f>$A$82</f>
        <v>Institution No.:  </v>
      </c>
      <c r="B126" s="175"/>
      <c r="C126" s="175"/>
      <c r="D126" s="175"/>
      <c r="E126" s="185"/>
      <c r="F126" s="175"/>
      <c r="G126" s="186"/>
      <c r="H126" s="187"/>
      <c r="I126" s="175"/>
      <c r="J126" s="186"/>
      <c r="K126" s="150" t="s">
        <v>55</v>
      </c>
    </row>
    <row r="127" spans="1:11" ht="12">
      <c r="A127" s="328" t="s">
        <v>56</v>
      </c>
      <c r="B127" s="328"/>
      <c r="C127" s="328"/>
      <c r="D127" s="328"/>
      <c r="E127" s="328"/>
      <c r="F127" s="328"/>
      <c r="G127" s="328"/>
      <c r="H127" s="328"/>
      <c r="I127" s="328"/>
      <c r="J127" s="328"/>
      <c r="K127" s="328"/>
    </row>
    <row r="128" spans="1:11" ht="12">
      <c r="A128" s="151" t="str">
        <f>$A$41</f>
        <v>NAME: University of Colorado Denver </v>
      </c>
      <c r="H128" s="188"/>
      <c r="J128" s="149"/>
      <c r="K128" s="153" t="str">
        <f>$K$3</f>
        <v>Date: October 1, 2012</v>
      </c>
    </row>
    <row r="129" spans="1:11" ht="12">
      <c r="A129" s="154" t="s">
        <v>6</v>
      </c>
      <c r="B129" s="154" t="s">
        <v>6</v>
      </c>
      <c r="C129" s="154" t="s">
        <v>6</v>
      </c>
      <c r="D129" s="154" t="s">
        <v>6</v>
      </c>
      <c r="E129" s="154" t="s">
        <v>6</v>
      </c>
      <c r="F129" s="154" t="s">
        <v>6</v>
      </c>
      <c r="G129" s="155" t="s">
        <v>6</v>
      </c>
      <c r="H129" s="156" t="s">
        <v>6</v>
      </c>
      <c r="I129" s="154" t="s">
        <v>6</v>
      </c>
      <c r="J129" s="155" t="s">
        <v>6</v>
      </c>
      <c r="K129" s="156" t="s">
        <v>6</v>
      </c>
    </row>
    <row r="130" spans="1:11" ht="12">
      <c r="A130" s="157" t="s">
        <v>7</v>
      </c>
      <c r="E130" s="157" t="s">
        <v>7</v>
      </c>
      <c r="F130" s="158"/>
      <c r="G130" s="159"/>
      <c r="H130" s="160" t="s">
        <v>9</v>
      </c>
      <c r="I130" s="158"/>
      <c r="J130" s="159"/>
      <c r="K130" s="160" t="s">
        <v>250</v>
      </c>
    </row>
    <row r="131" spans="1:11" ht="12">
      <c r="A131" s="157" t="s">
        <v>10</v>
      </c>
      <c r="C131" s="161" t="s">
        <v>57</v>
      </c>
      <c r="E131" s="157" t="s">
        <v>10</v>
      </c>
      <c r="F131" s="158"/>
      <c r="G131" s="159"/>
      <c r="H131" s="160" t="s">
        <v>13</v>
      </c>
      <c r="I131" s="158"/>
      <c r="J131" s="159"/>
      <c r="K131" s="160" t="s">
        <v>14</v>
      </c>
    </row>
    <row r="132" spans="1:11" ht="12">
      <c r="A132" s="154" t="s">
        <v>6</v>
      </c>
      <c r="B132" s="154" t="s">
        <v>6</v>
      </c>
      <c r="C132" s="154" t="s">
        <v>6</v>
      </c>
      <c r="D132" s="154" t="s">
        <v>6</v>
      </c>
      <c r="E132" s="154" t="s">
        <v>6</v>
      </c>
      <c r="F132" s="154" t="s">
        <v>6</v>
      </c>
      <c r="G132" s="155" t="s">
        <v>6</v>
      </c>
      <c r="H132" s="156" t="s">
        <v>6</v>
      </c>
      <c r="I132" s="154" t="s">
        <v>6</v>
      </c>
      <c r="J132" s="155" t="s">
        <v>6</v>
      </c>
      <c r="K132" s="156" t="s">
        <v>6</v>
      </c>
    </row>
    <row r="133" spans="1:5" ht="12">
      <c r="A133" s="134">
        <v>1</v>
      </c>
      <c r="C133" s="134" t="s">
        <v>58</v>
      </c>
      <c r="E133" s="134">
        <v>1</v>
      </c>
    </row>
    <row r="134" spans="1:11" ht="33.75" customHeight="1">
      <c r="A134" s="190">
        <v>2</v>
      </c>
      <c r="C134" s="329" t="s">
        <v>75</v>
      </c>
      <c r="D134" s="329"/>
      <c r="E134" s="190">
        <v>2</v>
      </c>
      <c r="G134" s="91"/>
      <c r="H134" s="92">
        <v>0</v>
      </c>
      <c r="I134" s="92"/>
      <c r="J134" s="92"/>
      <c r="K134" s="92">
        <v>0</v>
      </c>
    </row>
    <row r="135" spans="1:11" ht="15.75" customHeight="1">
      <c r="A135" s="134">
        <v>3</v>
      </c>
      <c r="C135" s="134" t="s">
        <v>59</v>
      </c>
      <c r="E135" s="134">
        <v>3</v>
      </c>
      <c r="G135" s="91"/>
      <c r="H135" s="91">
        <v>0</v>
      </c>
      <c r="I135" s="91"/>
      <c r="J135" s="91"/>
      <c r="K135" s="91">
        <v>0</v>
      </c>
    </row>
    <row r="136" spans="1:11" ht="12">
      <c r="A136" s="134">
        <v>4</v>
      </c>
      <c r="C136" s="134" t="s">
        <v>60</v>
      </c>
      <c r="E136" s="134">
        <v>4</v>
      </c>
      <c r="G136" s="91"/>
      <c r="H136" s="91">
        <v>0</v>
      </c>
      <c r="I136" s="91"/>
      <c r="J136" s="91"/>
      <c r="K136" s="91">
        <v>0</v>
      </c>
    </row>
    <row r="137" spans="1:11" ht="12">
      <c r="A137" s="134">
        <v>5</v>
      </c>
      <c r="C137" s="134" t="s">
        <v>61</v>
      </c>
      <c r="E137" s="134">
        <v>5</v>
      </c>
      <c r="G137" s="91"/>
      <c r="H137" s="91">
        <v>0</v>
      </c>
      <c r="I137" s="91"/>
      <c r="J137" s="91"/>
      <c r="K137" s="91">
        <v>0</v>
      </c>
    </row>
    <row r="138" spans="1:11" ht="47.25" customHeight="1">
      <c r="A138" s="190">
        <v>6</v>
      </c>
      <c r="C138" s="329" t="s">
        <v>62</v>
      </c>
      <c r="D138" s="329"/>
      <c r="E138" s="190">
        <v>6</v>
      </c>
      <c r="G138" s="91"/>
      <c r="H138" s="92">
        <v>0</v>
      </c>
      <c r="I138" s="92"/>
      <c r="J138" s="92"/>
      <c r="K138" s="92">
        <v>0</v>
      </c>
    </row>
    <row r="139" spans="1:11" ht="12">
      <c r="A139" s="134">
        <v>7</v>
      </c>
      <c r="E139" s="134">
        <v>7</v>
      </c>
      <c r="G139" s="91"/>
      <c r="H139" s="91"/>
      <c r="I139" s="91"/>
      <c r="J139" s="91"/>
      <c r="K139" s="91"/>
    </row>
    <row r="140" spans="1:11" ht="12">
      <c r="A140" s="134">
        <v>8</v>
      </c>
      <c r="E140" s="134">
        <v>8</v>
      </c>
      <c r="G140" s="91"/>
      <c r="H140" s="91"/>
      <c r="I140" s="91"/>
      <c r="J140" s="91"/>
      <c r="K140" s="91"/>
    </row>
    <row r="141" spans="1:11" ht="12">
      <c r="A141" s="134">
        <v>9</v>
      </c>
      <c r="E141" s="134">
        <v>9</v>
      </c>
      <c r="G141" s="91"/>
      <c r="H141" s="91"/>
      <c r="I141" s="91"/>
      <c r="J141" s="91"/>
      <c r="K141" s="91"/>
    </row>
    <row r="142" spans="1:11" ht="12">
      <c r="A142" s="134">
        <v>10</v>
      </c>
      <c r="E142" s="134">
        <v>10</v>
      </c>
      <c r="G142" s="91"/>
      <c r="H142" s="91"/>
      <c r="I142" s="91"/>
      <c r="J142" s="91"/>
      <c r="K142" s="91"/>
    </row>
    <row r="143" spans="1:11" ht="12">
      <c r="A143" s="134">
        <v>11</v>
      </c>
      <c r="E143" s="134">
        <v>11</v>
      </c>
      <c r="G143" s="91"/>
      <c r="H143" s="91"/>
      <c r="I143" s="91"/>
      <c r="J143" s="91"/>
      <c r="K143" s="91"/>
    </row>
    <row r="144" spans="1:11" ht="12">
      <c r="A144" s="134">
        <v>12</v>
      </c>
      <c r="C144" s="134" t="s">
        <v>63</v>
      </c>
      <c r="E144" s="134">
        <v>12</v>
      </c>
      <c r="G144" s="91"/>
      <c r="H144" s="91">
        <f>SUM(H134:H143)</f>
        <v>0</v>
      </c>
      <c r="I144" s="91"/>
      <c r="J144" s="91"/>
      <c r="K144" s="91">
        <f>SUM(K134:K143)</f>
        <v>0</v>
      </c>
    </row>
    <row r="145" ht="12">
      <c r="E145" s="183"/>
    </row>
    <row r="146" ht="12">
      <c r="E146" s="183"/>
    </row>
    <row r="147" ht="12">
      <c r="E147" s="183"/>
    </row>
    <row r="148" ht="12">
      <c r="E148" s="183"/>
    </row>
    <row r="149" ht="12">
      <c r="E149" s="183"/>
    </row>
    <row r="150" ht="12">
      <c r="E150" s="183"/>
    </row>
    <row r="151" ht="12">
      <c r="E151" s="183"/>
    </row>
    <row r="153" spans="4:8" ht="12">
      <c r="D153" s="191"/>
      <c r="F153" s="191"/>
      <c r="G153" s="192"/>
      <c r="H153" s="193"/>
    </row>
    <row r="154" ht="12">
      <c r="E154" s="183"/>
    </row>
    <row r="155" ht="12">
      <c r="E155" s="183"/>
    </row>
    <row r="156" ht="12">
      <c r="E156" s="183"/>
    </row>
    <row r="157" spans="3:5" ht="12">
      <c r="C157" s="134" t="s">
        <v>64</v>
      </c>
      <c r="E157" s="183"/>
    </row>
    <row r="158" ht="12">
      <c r="E158" s="183"/>
    </row>
    <row r="159" spans="2:6" ht="12.75">
      <c r="B159" s="194"/>
      <c r="C159" s="195"/>
      <c r="D159" s="196"/>
      <c r="E159" s="196"/>
      <c r="F159" s="196"/>
    </row>
    <row r="160" spans="2:6" ht="12.75">
      <c r="B160" s="194"/>
      <c r="C160" s="195"/>
      <c r="D160" s="196"/>
      <c r="E160" s="196"/>
      <c r="F160" s="196"/>
    </row>
    <row r="161" ht="12">
      <c r="E161" s="183"/>
    </row>
    <row r="162" ht="12">
      <c r="E162" s="183"/>
    </row>
    <row r="163" ht="12">
      <c r="E163" s="183"/>
    </row>
    <row r="164" ht="12">
      <c r="E164" s="183"/>
    </row>
    <row r="165" ht="12">
      <c r="E165" s="183"/>
    </row>
    <row r="166" ht="12">
      <c r="E166" s="183"/>
    </row>
    <row r="167" ht="12">
      <c r="E167" s="183"/>
    </row>
    <row r="168" ht="12">
      <c r="E168" s="183"/>
    </row>
    <row r="169" ht="12">
      <c r="E169" s="183"/>
    </row>
    <row r="170" ht="12">
      <c r="E170" s="183"/>
    </row>
    <row r="171" ht="12">
      <c r="E171" s="183"/>
    </row>
    <row r="172" ht="12">
      <c r="E172" s="183"/>
    </row>
    <row r="173" spans="1:13" ht="12">
      <c r="A173" s="151" t="str">
        <f>$A$82</f>
        <v>Institution No.:  </v>
      </c>
      <c r="E173" s="183"/>
      <c r="G173" s="149"/>
      <c r="H173" s="188"/>
      <c r="J173" s="149"/>
      <c r="K173" s="150" t="s">
        <v>76</v>
      </c>
      <c r="L173" s="152"/>
      <c r="M173" s="218"/>
    </row>
    <row r="174" spans="1:13" s="175" customFormat="1" ht="12">
      <c r="A174" s="328" t="s">
        <v>77</v>
      </c>
      <c r="B174" s="328"/>
      <c r="C174" s="328"/>
      <c r="D174" s="328"/>
      <c r="E174" s="328"/>
      <c r="F174" s="328"/>
      <c r="G174" s="328"/>
      <c r="H174" s="328"/>
      <c r="I174" s="328"/>
      <c r="J174" s="328"/>
      <c r="K174" s="328"/>
      <c r="L174" s="221"/>
      <c r="M174" s="258"/>
    </row>
    <row r="175" spans="1:13" ht="12">
      <c r="A175" s="151" t="str">
        <f>$A$41</f>
        <v>NAME: University of Colorado Denver </v>
      </c>
      <c r="H175" s="188"/>
      <c r="J175" s="149"/>
      <c r="K175" s="153" t="str">
        <f>$K$3</f>
        <v>Date: October 1, 2012</v>
      </c>
      <c r="L175" s="152"/>
      <c r="M175" s="218"/>
    </row>
    <row r="176" spans="1:11" ht="12">
      <c r="A176" s="154" t="s">
        <v>6</v>
      </c>
      <c r="B176" s="154" t="s">
        <v>6</v>
      </c>
      <c r="C176" s="154" t="s">
        <v>6</v>
      </c>
      <c r="D176" s="154" t="s">
        <v>6</v>
      </c>
      <c r="E176" s="154" t="s">
        <v>6</v>
      </c>
      <c r="F176" s="154" t="s">
        <v>6</v>
      </c>
      <c r="G176" s="155" t="s">
        <v>6</v>
      </c>
      <c r="H176" s="156" t="s">
        <v>6</v>
      </c>
      <c r="I176" s="154" t="s">
        <v>6</v>
      </c>
      <c r="J176" s="155" t="s">
        <v>6</v>
      </c>
      <c r="K176" s="156" t="s">
        <v>6</v>
      </c>
    </row>
    <row r="177" spans="1:11" ht="12">
      <c r="A177" s="157" t="s">
        <v>7</v>
      </c>
      <c r="E177" s="157" t="s">
        <v>7</v>
      </c>
      <c r="G177" s="159"/>
      <c r="H177" s="160" t="s">
        <v>9</v>
      </c>
      <c r="I177" s="158"/>
      <c r="J177" s="134"/>
      <c r="K177" s="134"/>
    </row>
    <row r="178" spans="1:11" ht="12">
      <c r="A178" s="157" t="s">
        <v>10</v>
      </c>
      <c r="E178" s="157" t="s">
        <v>10</v>
      </c>
      <c r="G178" s="159"/>
      <c r="H178" s="160" t="s">
        <v>13</v>
      </c>
      <c r="I178" s="158"/>
      <c r="J178" s="134"/>
      <c r="K178" s="134"/>
    </row>
    <row r="179" spans="1:11" ht="12">
      <c r="A179" s="154" t="s">
        <v>6</v>
      </c>
      <c r="B179" s="154" t="s">
        <v>6</v>
      </c>
      <c r="C179" s="154" t="s">
        <v>6</v>
      </c>
      <c r="D179" s="154" t="s">
        <v>6</v>
      </c>
      <c r="E179" s="154" t="s">
        <v>6</v>
      </c>
      <c r="F179" s="154" t="s">
        <v>6</v>
      </c>
      <c r="G179" s="155" t="s">
        <v>6</v>
      </c>
      <c r="H179" s="156" t="s">
        <v>6</v>
      </c>
      <c r="I179" s="154" t="s">
        <v>6</v>
      </c>
      <c r="J179" s="134"/>
      <c r="K179" s="134"/>
    </row>
    <row r="180" spans="1:11" ht="12">
      <c r="A180" s="143">
        <v>1</v>
      </c>
      <c r="C180" s="144" t="s">
        <v>78</v>
      </c>
      <c r="E180" s="143">
        <v>1</v>
      </c>
      <c r="G180" s="149"/>
      <c r="H180" s="164"/>
      <c r="J180" s="134"/>
      <c r="K180" s="134"/>
    </row>
    <row r="181" spans="1:11" ht="12">
      <c r="A181" s="162" t="s">
        <v>79</v>
      </c>
      <c r="C181" s="144" t="s">
        <v>80</v>
      </c>
      <c r="E181" s="162" t="s">
        <v>79</v>
      </c>
      <c r="F181" s="198"/>
      <c r="G181" s="93"/>
      <c r="H181" s="94">
        <v>0</v>
      </c>
      <c r="I181" s="93"/>
      <c r="J181" s="134"/>
      <c r="K181" s="134"/>
    </row>
    <row r="182" spans="1:11" ht="12">
      <c r="A182" s="162" t="s">
        <v>81</v>
      </c>
      <c r="C182" s="144" t="s">
        <v>82</v>
      </c>
      <c r="E182" s="162" t="s">
        <v>81</v>
      </c>
      <c r="F182" s="198"/>
      <c r="G182" s="93"/>
      <c r="H182" s="259"/>
      <c r="I182" s="93"/>
      <c r="J182" s="134"/>
      <c r="K182" s="134"/>
    </row>
    <row r="183" spans="1:11" ht="12">
      <c r="A183" s="162" t="s">
        <v>83</v>
      </c>
      <c r="C183" s="144" t="s">
        <v>84</v>
      </c>
      <c r="E183" s="162" t="s">
        <v>83</v>
      </c>
      <c r="F183" s="198"/>
      <c r="G183" s="93"/>
      <c r="H183" s="94">
        <v>7148.3</v>
      </c>
      <c r="I183" s="93"/>
      <c r="J183" s="134"/>
      <c r="K183" s="134"/>
    </row>
    <row r="184" spans="1:11" ht="12">
      <c r="A184" s="143">
        <v>3</v>
      </c>
      <c r="C184" s="144" t="s">
        <v>85</v>
      </c>
      <c r="E184" s="143">
        <v>3</v>
      </c>
      <c r="F184" s="198"/>
      <c r="G184" s="93"/>
      <c r="H184" s="94">
        <v>2120</v>
      </c>
      <c r="I184" s="93"/>
      <c r="J184" s="134"/>
      <c r="K184" s="134"/>
    </row>
    <row r="185" spans="1:11" ht="12">
      <c r="A185" s="143">
        <v>4</v>
      </c>
      <c r="C185" s="144" t="s">
        <v>86</v>
      </c>
      <c r="E185" s="143">
        <v>4</v>
      </c>
      <c r="F185" s="198"/>
      <c r="G185" s="93"/>
      <c r="H185" s="94">
        <f>SUM(H183:H184)</f>
        <v>9268.3</v>
      </c>
      <c r="I185" s="93"/>
      <c r="J185" s="134"/>
      <c r="K185" s="134"/>
    </row>
    <row r="186" spans="1:11" ht="12">
      <c r="A186" s="143">
        <v>5</v>
      </c>
      <c r="E186" s="143">
        <v>5</v>
      </c>
      <c r="F186" s="198"/>
      <c r="G186" s="93"/>
      <c r="H186" s="94"/>
      <c r="I186" s="93"/>
      <c r="J186" s="134"/>
      <c r="K186" s="134"/>
    </row>
    <row r="187" spans="1:11" ht="12">
      <c r="A187" s="143">
        <v>6</v>
      </c>
      <c r="C187" s="144" t="s">
        <v>87</v>
      </c>
      <c r="E187" s="143">
        <v>6</v>
      </c>
      <c r="F187" s="198"/>
      <c r="G187" s="93"/>
      <c r="H187" s="94">
        <v>1122.73</v>
      </c>
      <c r="I187" s="93"/>
      <c r="J187" s="134"/>
      <c r="K187" s="134"/>
    </row>
    <row r="188" spans="1:11" ht="12">
      <c r="A188" s="143">
        <v>7</v>
      </c>
      <c r="C188" s="144" t="s">
        <v>88</v>
      </c>
      <c r="E188" s="143">
        <v>7</v>
      </c>
      <c r="F188" s="198"/>
      <c r="G188" s="93"/>
      <c r="H188" s="94">
        <v>355.18</v>
      </c>
      <c r="I188" s="93"/>
      <c r="J188" s="134"/>
      <c r="K188" s="134"/>
    </row>
    <row r="189" spans="1:11" ht="12">
      <c r="A189" s="143">
        <v>8</v>
      </c>
      <c r="C189" s="144" t="s">
        <v>89</v>
      </c>
      <c r="E189" s="143">
        <v>8</v>
      </c>
      <c r="F189" s="198"/>
      <c r="G189" s="93"/>
      <c r="H189" s="94">
        <f>SUM(H187:H188)</f>
        <v>1477.91</v>
      </c>
      <c r="I189" s="93"/>
      <c r="J189" s="134"/>
      <c r="K189" s="134"/>
    </row>
    <row r="190" spans="1:11" ht="12">
      <c r="A190" s="143">
        <v>9</v>
      </c>
      <c r="E190" s="143">
        <v>9</v>
      </c>
      <c r="F190" s="198"/>
      <c r="G190" s="93"/>
      <c r="H190" s="94"/>
      <c r="I190" s="93"/>
      <c r="J190" s="134"/>
      <c r="K190" s="134"/>
    </row>
    <row r="191" spans="1:11" ht="12">
      <c r="A191" s="143">
        <v>10</v>
      </c>
      <c r="C191" s="144" t="s">
        <v>90</v>
      </c>
      <c r="E191" s="143">
        <v>10</v>
      </c>
      <c r="F191" s="198"/>
      <c r="G191" s="93"/>
      <c r="H191" s="94">
        <f>H183+H187</f>
        <v>8271.03</v>
      </c>
      <c r="I191" s="93"/>
      <c r="J191" s="134"/>
      <c r="K191" s="134"/>
    </row>
    <row r="192" spans="1:11" ht="12">
      <c r="A192" s="143">
        <v>11</v>
      </c>
      <c r="C192" s="144" t="s">
        <v>91</v>
      </c>
      <c r="E192" s="143">
        <v>11</v>
      </c>
      <c r="F192" s="198"/>
      <c r="G192" s="93"/>
      <c r="H192" s="94">
        <f>H184+H188</f>
        <v>2475.18</v>
      </c>
      <c r="I192" s="93"/>
      <c r="J192" s="134"/>
      <c r="K192" s="134"/>
    </row>
    <row r="193" spans="1:11" ht="12">
      <c r="A193" s="143">
        <v>12</v>
      </c>
      <c r="C193" s="144" t="s">
        <v>92</v>
      </c>
      <c r="E193" s="143">
        <v>12</v>
      </c>
      <c r="F193" s="198"/>
      <c r="G193" s="93"/>
      <c r="H193" s="94">
        <f>H191+H192</f>
        <v>10746.210000000001</v>
      </c>
      <c r="I193" s="93"/>
      <c r="J193" s="134"/>
      <c r="K193" s="134"/>
    </row>
    <row r="194" spans="1:11" ht="12">
      <c r="A194" s="143">
        <v>13</v>
      </c>
      <c r="E194" s="143">
        <v>13</v>
      </c>
      <c r="G194" s="93"/>
      <c r="H194" s="96"/>
      <c r="I194" s="97"/>
      <c r="J194" s="134"/>
      <c r="K194" s="134"/>
    </row>
    <row r="195" spans="1:11" ht="12">
      <c r="A195" s="143">
        <v>15</v>
      </c>
      <c r="C195" s="144" t="s">
        <v>93</v>
      </c>
      <c r="E195" s="143">
        <v>15</v>
      </c>
      <c r="G195" s="93"/>
      <c r="H195" s="98"/>
      <c r="I195" s="97"/>
      <c r="J195" s="134"/>
      <c r="K195" s="134"/>
    </row>
    <row r="196" spans="1:11" ht="12">
      <c r="A196" s="143">
        <v>16</v>
      </c>
      <c r="C196" s="144" t="s">
        <v>94</v>
      </c>
      <c r="E196" s="143">
        <v>16</v>
      </c>
      <c r="G196" s="93"/>
      <c r="H196" s="96">
        <f>(H100-H390+H364)/H193</f>
        <v>13784.292022955065</v>
      </c>
      <c r="I196" s="99"/>
      <c r="J196" s="257"/>
      <c r="K196" s="134"/>
    </row>
    <row r="197" spans="1:11" ht="12">
      <c r="A197" s="143">
        <v>17</v>
      </c>
      <c r="C197" s="144" t="s">
        <v>95</v>
      </c>
      <c r="E197" s="143">
        <v>17</v>
      </c>
      <c r="G197" s="93"/>
      <c r="H197" s="97">
        <v>1860</v>
      </c>
      <c r="I197" s="97"/>
      <c r="J197" s="134"/>
      <c r="K197" s="134"/>
    </row>
    <row r="198" spans="1:11" ht="12">
      <c r="A198" s="143">
        <v>18</v>
      </c>
      <c r="E198" s="143">
        <v>18</v>
      </c>
      <c r="G198" s="93"/>
      <c r="H198" s="97"/>
      <c r="I198" s="97"/>
      <c r="J198" s="134"/>
      <c r="K198" s="134"/>
    </row>
    <row r="199" spans="1:11" ht="12">
      <c r="A199" s="134">
        <v>19</v>
      </c>
      <c r="C199" s="144" t="s">
        <v>96</v>
      </c>
      <c r="E199" s="134">
        <v>19</v>
      </c>
      <c r="G199" s="93"/>
      <c r="H199" s="97"/>
      <c r="I199" s="97"/>
      <c r="J199" s="134"/>
      <c r="K199" s="134"/>
    </row>
    <row r="200" spans="1:11" ht="12">
      <c r="A200" s="143">
        <v>20</v>
      </c>
      <c r="C200" s="144" t="s">
        <v>97</v>
      </c>
      <c r="E200" s="143">
        <v>20</v>
      </c>
      <c r="F200" s="145"/>
      <c r="G200" s="100"/>
      <c r="H200" s="101">
        <f>G458+G497</f>
        <v>731.5200000000002</v>
      </c>
      <c r="I200" s="100"/>
      <c r="J200" s="134"/>
      <c r="K200" s="134"/>
    </row>
    <row r="201" spans="1:11" ht="12">
      <c r="A201" s="143">
        <v>21</v>
      </c>
      <c r="C201" s="144" t="s">
        <v>98</v>
      </c>
      <c r="E201" s="143">
        <v>21</v>
      </c>
      <c r="F201" s="145"/>
      <c r="G201" s="100"/>
      <c r="H201" s="101">
        <f>G454+G493</f>
        <v>512.9600000000002</v>
      </c>
      <c r="I201" s="100"/>
      <c r="J201" s="134"/>
      <c r="K201" s="134"/>
    </row>
    <row r="202" spans="1:11" ht="12">
      <c r="A202" s="143">
        <v>22</v>
      </c>
      <c r="C202" s="144" t="s">
        <v>99</v>
      </c>
      <c r="E202" s="143">
        <v>22</v>
      </c>
      <c r="F202" s="145"/>
      <c r="G202" s="100"/>
      <c r="H202" s="101">
        <f>G456+G495</f>
        <v>218.56</v>
      </c>
      <c r="I202" s="100"/>
      <c r="J202" s="134"/>
      <c r="K202" s="134"/>
    </row>
    <row r="203" spans="1:11" ht="12">
      <c r="A203" s="143">
        <v>23</v>
      </c>
      <c r="E203" s="143">
        <v>23</v>
      </c>
      <c r="F203" s="145"/>
      <c r="G203" s="100"/>
      <c r="H203" s="101"/>
      <c r="I203" s="100"/>
      <c r="J203" s="134"/>
      <c r="K203" s="134"/>
    </row>
    <row r="204" spans="1:11" ht="12">
      <c r="A204" s="143">
        <v>24</v>
      </c>
      <c r="C204" s="144" t="s">
        <v>100</v>
      </c>
      <c r="E204" s="143">
        <v>24</v>
      </c>
      <c r="F204" s="145"/>
      <c r="G204" s="100"/>
      <c r="H204" s="100"/>
      <c r="I204" s="100"/>
      <c r="K204" s="134"/>
    </row>
    <row r="205" spans="1:11" ht="12">
      <c r="A205" s="143">
        <v>25</v>
      </c>
      <c r="C205" s="144" t="s">
        <v>101</v>
      </c>
      <c r="E205" s="143">
        <v>25</v>
      </c>
      <c r="G205" s="93"/>
      <c r="H205" s="97">
        <f>IF(G458=0,0,H458/G458)+IF(G497=0,0,H497/G497)</f>
        <v>97117.34809830989</v>
      </c>
      <c r="I205" s="97"/>
      <c r="K205" s="134"/>
    </row>
    <row r="206" spans="1:11" ht="12">
      <c r="A206" s="143">
        <v>26</v>
      </c>
      <c r="C206" s="144" t="s">
        <v>102</v>
      </c>
      <c r="E206" s="143">
        <v>26</v>
      </c>
      <c r="G206" s="93"/>
      <c r="H206" s="97">
        <f>IF(H201=0,0,(H454+H455+H493+H494)/H201)</f>
        <v>105571.2444440112</v>
      </c>
      <c r="I206" s="97"/>
      <c r="J206" s="134"/>
      <c r="K206" s="134"/>
    </row>
    <row r="207" spans="1:11" ht="12">
      <c r="A207" s="143">
        <v>27</v>
      </c>
      <c r="C207" s="144" t="s">
        <v>103</v>
      </c>
      <c r="E207" s="143">
        <v>27</v>
      </c>
      <c r="G207" s="93"/>
      <c r="H207" s="97">
        <f>IF(H202=0,0,(H456+H457+H495+H496)/H202)</f>
        <v>39559.84841691068</v>
      </c>
      <c r="I207" s="97"/>
      <c r="J207" s="134"/>
      <c r="K207" s="134"/>
    </row>
    <row r="208" spans="1:11" ht="12">
      <c r="A208" s="143">
        <v>28</v>
      </c>
      <c r="E208" s="143">
        <v>28</v>
      </c>
      <c r="G208" s="93"/>
      <c r="H208" s="97"/>
      <c r="I208" s="97"/>
      <c r="J208" s="134"/>
      <c r="K208" s="134"/>
    </row>
    <row r="209" spans="1:11" ht="12">
      <c r="A209" s="143">
        <v>29</v>
      </c>
      <c r="C209" s="144" t="s">
        <v>104</v>
      </c>
      <c r="E209" s="143">
        <v>29</v>
      </c>
      <c r="F209" s="207"/>
      <c r="G209" s="93"/>
      <c r="H209" s="94">
        <f>G100</f>
        <v>1220.4500000000003</v>
      </c>
      <c r="I209" s="93"/>
      <c r="J209" s="134"/>
      <c r="K209" s="134"/>
    </row>
    <row r="210" spans="1:11" ht="12">
      <c r="A210" s="144"/>
      <c r="H210" s="188"/>
      <c r="J210" s="134"/>
      <c r="K210" s="134"/>
    </row>
    <row r="211" spans="1:11" ht="12">
      <c r="A211" s="144"/>
      <c r="H211" s="188"/>
      <c r="K211" s="188"/>
    </row>
    <row r="212" spans="1:11" ht="30" customHeight="1">
      <c r="A212" s="144"/>
      <c r="C212" s="331" t="s">
        <v>105</v>
      </c>
      <c r="D212" s="331"/>
      <c r="E212" s="331"/>
      <c r="F212" s="331"/>
      <c r="G212" s="331"/>
      <c r="H212" s="331"/>
      <c r="I212" s="331"/>
      <c r="K212" s="188"/>
    </row>
    <row r="213" spans="1:11" ht="12">
      <c r="A213" s="144"/>
      <c r="H213" s="188"/>
      <c r="K213" s="188"/>
    </row>
    <row r="214" spans="1:11" ht="12">
      <c r="A214" s="144"/>
      <c r="H214" s="188"/>
      <c r="K214" s="188"/>
    </row>
    <row r="215" spans="1:11" ht="12">
      <c r="A215" s="144"/>
      <c r="H215" s="188"/>
      <c r="K215" s="188"/>
    </row>
    <row r="216" spans="1:11" ht="12">
      <c r="A216" s="144"/>
      <c r="C216" s="175"/>
      <c r="D216" s="175"/>
      <c r="E216" s="175"/>
      <c r="F216" s="175"/>
      <c r="G216" s="208"/>
      <c r="H216" s="187"/>
      <c r="K216" s="188"/>
    </row>
    <row r="217" spans="1:11" ht="12">
      <c r="A217" s="144"/>
      <c r="H217" s="188"/>
      <c r="K217" s="188"/>
    </row>
    <row r="218" spans="1:11" ht="12">
      <c r="A218" s="144"/>
      <c r="H218" s="188"/>
      <c r="K218" s="188"/>
    </row>
    <row r="219" spans="1:11" ht="12">
      <c r="A219" s="144"/>
      <c r="H219" s="188"/>
      <c r="K219" s="188"/>
    </row>
    <row r="220" spans="1:11" ht="12">
      <c r="A220" s="144"/>
      <c r="H220" s="188"/>
      <c r="K220" s="188"/>
    </row>
    <row r="221" spans="1:11" ht="12">
      <c r="A221" s="144"/>
      <c r="H221" s="188"/>
      <c r="K221" s="188"/>
    </row>
    <row r="222" spans="1:11" ht="12">
      <c r="A222" s="144"/>
      <c r="H222" s="188"/>
      <c r="K222" s="188"/>
    </row>
    <row r="223" spans="5:13" ht="12">
      <c r="E223" s="183"/>
      <c r="G223" s="149"/>
      <c r="H223" s="188"/>
      <c r="I223" s="152"/>
      <c r="K223" s="188"/>
      <c r="M223" s="218"/>
    </row>
    <row r="224" spans="1:11" ht="12">
      <c r="A224" s="144"/>
      <c r="H224" s="188"/>
      <c r="K224" s="188"/>
    </row>
    <row r="225" spans="1:11" ht="12">
      <c r="A225" s="151" t="str">
        <f>$A$82</f>
        <v>Institution No.:  </v>
      </c>
      <c r="C225" s="209"/>
      <c r="G225" s="134"/>
      <c r="H225" s="134"/>
      <c r="I225" s="171" t="s">
        <v>106</v>
      </c>
      <c r="J225" s="134"/>
      <c r="K225" s="134"/>
    </row>
    <row r="226" spans="1:11" ht="12">
      <c r="A226" s="210"/>
      <c r="B226" s="332" t="s">
        <v>107</v>
      </c>
      <c r="C226" s="332"/>
      <c r="D226" s="332"/>
      <c r="E226" s="332"/>
      <c r="F226" s="332"/>
      <c r="G226" s="332"/>
      <c r="H226" s="332"/>
      <c r="I226" s="332"/>
      <c r="J226" s="332"/>
      <c r="K226" s="332"/>
    </row>
    <row r="227" spans="1:11" ht="12">
      <c r="A227" s="151" t="str">
        <f>$A$41</f>
        <v>NAME: University of Colorado Denver </v>
      </c>
      <c r="G227" s="134"/>
      <c r="H227" s="134"/>
      <c r="I227" s="153" t="str">
        <f>$K$3</f>
        <v>Date: October 1, 2012</v>
      </c>
      <c r="J227" s="134"/>
      <c r="K227" s="134"/>
    </row>
    <row r="228" spans="1:11" ht="12">
      <c r="A228" s="154"/>
      <c r="C228" s="154" t="s">
        <v>6</v>
      </c>
      <c r="D228" s="154" t="s">
        <v>6</v>
      </c>
      <c r="E228" s="154" t="s">
        <v>6</v>
      </c>
      <c r="F228" s="154" t="s">
        <v>6</v>
      </c>
      <c r="G228" s="154" t="s">
        <v>6</v>
      </c>
      <c r="H228" s="154" t="s">
        <v>6</v>
      </c>
      <c r="I228" s="154" t="s">
        <v>6</v>
      </c>
      <c r="J228" s="154" t="s">
        <v>6</v>
      </c>
      <c r="K228" s="134"/>
    </row>
    <row r="229" spans="1:11" ht="12">
      <c r="A229" s="157"/>
      <c r="D229" s="161" t="s">
        <v>9</v>
      </c>
      <c r="G229" s="134"/>
      <c r="H229" s="134"/>
      <c r="J229" s="134"/>
      <c r="K229" s="134"/>
    </row>
    <row r="230" spans="1:11" ht="12">
      <c r="A230" s="157"/>
      <c r="D230" s="161" t="s">
        <v>108</v>
      </c>
      <c r="G230" s="134"/>
      <c r="H230" s="134"/>
      <c r="J230" s="134"/>
      <c r="K230" s="134"/>
    </row>
    <row r="231" spans="1:11" ht="12">
      <c r="A231" s="154"/>
      <c r="D231" s="161" t="s">
        <v>109</v>
      </c>
      <c r="E231" s="161" t="s">
        <v>109</v>
      </c>
      <c r="F231" s="161" t="s">
        <v>110</v>
      </c>
      <c r="G231" s="161"/>
      <c r="H231" s="134"/>
      <c r="J231" s="134"/>
      <c r="K231" s="134"/>
    </row>
    <row r="232" spans="1:11" ht="12">
      <c r="A232" s="144"/>
      <c r="C232" s="161" t="s">
        <v>111</v>
      </c>
      <c r="D232" s="161" t="s">
        <v>112</v>
      </c>
      <c r="E232" s="161" t="s">
        <v>113</v>
      </c>
      <c r="F232" s="161" t="s">
        <v>114</v>
      </c>
      <c r="G232" s="161"/>
      <c r="H232" s="134"/>
      <c r="J232" s="134"/>
      <c r="K232" s="134"/>
    </row>
    <row r="233" spans="1:11" ht="12">
      <c r="A233" s="144"/>
      <c r="C233" s="154" t="s">
        <v>6</v>
      </c>
      <c r="D233" s="154" t="s">
        <v>6</v>
      </c>
      <c r="E233" s="154" t="s">
        <v>6</v>
      </c>
      <c r="F233" s="154" t="s">
        <v>6</v>
      </c>
      <c r="G233" s="154" t="s">
        <v>6</v>
      </c>
      <c r="H233" s="134"/>
      <c r="J233" s="134"/>
      <c r="K233" s="134"/>
    </row>
    <row r="234" spans="1:11" ht="12">
      <c r="A234" s="144"/>
      <c r="G234" s="134"/>
      <c r="H234" s="134"/>
      <c r="J234" s="134"/>
      <c r="K234" s="134"/>
    </row>
    <row r="235" spans="1:11" ht="12">
      <c r="A235" s="144"/>
      <c r="C235" s="144" t="s">
        <v>115</v>
      </c>
      <c r="D235" s="102">
        <v>0</v>
      </c>
      <c r="E235" s="102">
        <v>0</v>
      </c>
      <c r="F235" s="94">
        <v>0</v>
      </c>
      <c r="G235" s="134"/>
      <c r="H235" s="134"/>
      <c r="J235" s="134"/>
      <c r="K235" s="134"/>
    </row>
    <row r="236" spans="1:11" ht="12">
      <c r="A236" s="144"/>
      <c r="D236" s="102"/>
      <c r="E236" s="102"/>
      <c r="F236" s="102"/>
      <c r="G236" s="134"/>
      <c r="H236" s="134"/>
      <c r="J236" s="134"/>
      <c r="K236" s="134"/>
    </row>
    <row r="237" spans="1:11" ht="12">
      <c r="A237" s="144"/>
      <c r="C237" s="144" t="s">
        <v>116</v>
      </c>
      <c r="D237" s="94">
        <v>4009</v>
      </c>
      <c r="E237" s="94">
        <v>153.38494491904</v>
      </c>
      <c r="F237" s="94">
        <f>D237/E237</f>
        <v>26.136854579281163</v>
      </c>
      <c r="G237" s="143"/>
      <c r="H237" s="134"/>
      <c r="J237" s="134"/>
      <c r="K237" s="134"/>
    </row>
    <row r="238" spans="1:11" ht="12">
      <c r="A238" s="144"/>
      <c r="D238" s="96"/>
      <c r="E238" s="96"/>
      <c r="F238" s="96"/>
      <c r="G238" s="134"/>
      <c r="H238" s="134"/>
      <c r="J238" s="134"/>
      <c r="K238" s="134"/>
    </row>
    <row r="239" spans="1:11" ht="12">
      <c r="A239" s="144"/>
      <c r="C239" s="144" t="s">
        <v>117</v>
      </c>
      <c r="D239" s="94">
        <v>4298</v>
      </c>
      <c r="E239" s="94">
        <v>228.896928337135</v>
      </c>
      <c r="F239" s="94">
        <f>D239/E239</f>
        <v>18.777010382898684</v>
      </c>
      <c r="G239" s="143"/>
      <c r="H239" s="134"/>
      <c r="J239" s="134"/>
      <c r="K239" s="134"/>
    </row>
    <row r="240" spans="1:11" ht="12">
      <c r="A240" s="144"/>
      <c r="D240" s="96"/>
      <c r="E240" s="96"/>
      <c r="F240" s="96"/>
      <c r="G240" s="134"/>
      <c r="H240" s="134"/>
      <c r="J240" s="134"/>
      <c r="K240" s="134"/>
    </row>
    <row r="241" spans="1:11" ht="12">
      <c r="A241" s="144"/>
      <c r="C241" s="144" t="s">
        <v>118</v>
      </c>
      <c r="D241" s="94">
        <f>SUM(D235:D239)</f>
        <v>8307</v>
      </c>
      <c r="E241" s="94">
        <f>SUM(E235:E239)</f>
        <v>382.281873256175</v>
      </c>
      <c r="F241" s="94">
        <f>D241/E241</f>
        <v>21.730038961155</v>
      </c>
      <c r="G241" s="168"/>
      <c r="H241" s="211"/>
      <c r="J241" s="134"/>
      <c r="K241" s="134"/>
    </row>
    <row r="242" spans="1:11" ht="12">
      <c r="A242" s="144"/>
      <c r="D242" s="212"/>
      <c r="E242" s="212"/>
      <c r="F242" s="212"/>
      <c r="G242" s="134"/>
      <c r="H242" s="134"/>
      <c r="J242" s="134"/>
      <c r="K242" s="134"/>
    </row>
    <row r="243" spans="1:11" ht="12">
      <c r="A243" s="144"/>
      <c r="D243" s="212"/>
      <c r="E243" s="212"/>
      <c r="F243" s="212"/>
      <c r="G243" s="134"/>
      <c r="H243" s="134"/>
      <c r="J243" s="134"/>
      <c r="K243" s="134"/>
    </row>
    <row r="244" spans="1:11" ht="12">
      <c r="A244" s="144"/>
      <c r="C244" s="144" t="s">
        <v>119</v>
      </c>
      <c r="D244" s="96">
        <v>2319</v>
      </c>
      <c r="E244" s="96">
        <v>232.309250684577</v>
      </c>
      <c r="F244" s="94">
        <f>D244/E244</f>
        <v>9.982383366853838</v>
      </c>
      <c r="G244" s="143"/>
      <c r="H244" s="134"/>
      <c r="J244" s="134"/>
      <c r="K244" s="134"/>
    </row>
    <row r="245" spans="1:11" ht="12">
      <c r="A245" s="144"/>
      <c r="D245" s="96"/>
      <c r="E245" s="96"/>
      <c r="F245" s="94"/>
      <c r="G245" s="134"/>
      <c r="H245" s="134"/>
      <c r="J245" s="134"/>
      <c r="K245" s="134"/>
    </row>
    <row r="246" spans="1:11" ht="12">
      <c r="A246" s="144"/>
      <c r="B246" s="144" t="s">
        <v>39</v>
      </c>
      <c r="C246" s="144" t="s">
        <v>120</v>
      </c>
      <c r="D246" s="96">
        <v>120</v>
      </c>
      <c r="E246" s="96">
        <v>47.3189171353648</v>
      </c>
      <c r="F246" s="94">
        <f>D246/E246</f>
        <v>2.5359836459637712</v>
      </c>
      <c r="G246" s="143"/>
      <c r="H246" s="134"/>
      <c r="J246" s="134"/>
      <c r="K246" s="134"/>
    </row>
    <row r="247" spans="1:11" ht="12">
      <c r="A247" s="144"/>
      <c r="D247" s="96"/>
      <c r="E247" s="96"/>
      <c r="F247" s="94"/>
      <c r="G247" s="134"/>
      <c r="H247" s="134"/>
      <c r="J247" s="134"/>
      <c r="K247" s="134"/>
    </row>
    <row r="248" spans="1:11" ht="12">
      <c r="A248" s="144"/>
      <c r="C248" s="144" t="s">
        <v>121</v>
      </c>
      <c r="D248" s="96">
        <f>SUM(D244:D246)</f>
        <v>2439</v>
      </c>
      <c r="E248" s="96">
        <f>SUM(E244:E246)</f>
        <v>279.6281678199418</v>
      </c>
      <c r="F248" s="94">
        <f>D248/E248</f>
        <v>8.722297252866605</v>
      </c>
      <c r="G248" s="143"/>
      <c r="H248" s="134"/>
      <c r="J248" s="134"/>
      <c r="K248" s="134"/>
    </row>
    <row r="249" spans="1:11" ht="12">
      <c r="A249" s="144"/>
      <c r="D249" s="244"/>
      <c r="E249" s="244"/>
      <c r="F249" s="94"/>
      <c r="G249" s="134"/>
      <c r="H249" s="134"/>
      <c r="J249" s="134"/>
      <c r="K249" s="134"/>
    </row>
    <row r="250" spans="1:11" ht="12">
      <c r="A250" s="144"/>
      <c r="C250" s="144" t="s">
        <v>122</v>
      </c>
      <c r="D250" s="260">
        <f>SUM(D241,D248)</f>
        <v>10746</v>
      </c>
      <c r="E250" s="260">
        <f>SUM(E241,E248)</f>
        <v>661.9100410761168</v>
      </c>
      <c r="F250" s="94">
        <f>D250/E250</f>
        <v>16.23483454417676</v>
      </c>
      <c r="G250" s="143"/>
      <c r="H250" s="134"/>
      <c r="J250" s="134"/>
      <c r="K250" s="134"/>
    </row>
    <row r="251" spans="1:11" ht="12">
      <c r="A251" s="144"/>
      <c r="G251" s="134"/>
      <c r="H251" s="134"/>
      <c r="J251" s="134"/>
      <c r="K251" s="134"/>
    </row>
    <row r="252" spans="1:11" ht="12">
      <c r="A252" s="144"/>
      <c r="G252" s="134"/>
      <c r="H252" s="134"/>
      <c r="J252" s="134"/>
      <c r="K252" s="134"/>
    </row>
    <row r="253" spans="1:11" ht="12">
      <c r="A253" s="144"/>
      <c r="G253" s="134"/>
      <c r="H253" s="134"/>
      <c r="J253" s="134"/>
      <c r="K253" s="134"/>
    </row>
    <row r="254" spans="1:11" ht="12">
      <c r="A254" s="144"/>
      <c r="G254" s="134"/>
      <c r="H254" s="134"/>
      <c r="J254" s="134"/>
      <c r="K254" s="134"/>
    </row>
    <row r="255" spans="1:11" ht="12">
      <c r="A255" s="144"/>
      <c r="C255" s="144" t="s">
        <v>123</v>
      </c>
      <c r="G255" s="134"/>
      <c r="H255" s="134"/>
      <c r="J255" s="134"/>
      <c r="K255" s="134"/>
    </row>
    <row r="256" spans="1:11" ht="12">
      <c r="A256" s="144"/>
      <c r="C256" s="144" t="s">
        <v>124</v>
      </c>
      <c r="G256" s="134"/>
      <c r="H256" s="134"/>
      <c r="J256" s="134"/>
      <c r="K256" s="134"/>
    </row>
    <row r="257" spans="1:11" ht="12">
      <c r="A257" s="144"/>
      <c r="H257" s="188"/>
      <c r="K257" s="188"/>
    </row>
    <row r="258" spans="1:11" ht="12">
      <c r="A258" s="144"/>
      <c r="H258" s="188"/>
      <c r="K258" s="188"/>
    </row>
    <row r="259" spans="1:11" ht="12">
      <c r="A259" s="144"/>
      <c r="H259" s="188"/>
      <c r="K259" s="188"/>
    </row>
    <row r="260" spans="1:11" ht="12">
      <c r="A260" s="144"/>
      <c r="H260" s="188"/>
      <c r="K260" s="188"/>
    </row>
    <row r="261" spans="1:11" ht="12">
      <c r="A261" s="144"/>
      <c r="H261" s="188"/>
      <c r="K261" s="188"/>
    </row>
    <row r="262" spans="1:11" ht="12">
      <c r="A262" s="144"/>
      <c r="H262" s="188"/>
      <c r="K262" s="188"/>
    </row>
    <row r="263" spans="1:11" ht="12">
      <c r="A263" s="144"/>
      <c r="H263" s="188"/>
      <c r="K263" s="188"/>
    </row>
    <row r="264" spans="1:11" ht="12">
      <c r="A264" s="144"/>
      <c r="H264" s="188"/>
      <c r="K264" s="188"/>
    </row>
    <row r="265" spans="1:11" ht="12">
      <c r="A265" s="144"/>
      <c r="H265" s="188"/>
      <c r="K265" s="188"/>
    </row>
    <row r="266" spans="1:11" ht="12">
      <c r="A266" s="144"/>
      <c r="H266" s="188"/>
      <c r="K266" s="188"/>
    </row>
    <row r="267" spans="1:11" ht="12">
      <c r="A267" s="144"/>
      <c r="H267" s="188"/>
      <c r="K267" s="188"/>
    </row>
    <row r="268" spans="1:11" ht="12">
      <c r="A268" s="144"/>
      <c r="H268" s="188"/>
      <c r="K268" s="188"/>
    </row>
    <row r="269" spans="1:11" ht="12">
      <c r="A269" s="144"/>
      <c r="H269" s="188"/>
      <c r="K269" s="188"/>
    </row>
    <row r="270" spans="1:11" ht="12">
      <c r="A270" s="144"/>
      <c r="H270" s="188"/>
      <c r="K270" s="188"/>
    </row>
    <row r="271" spans="1:11" ht="12">
      <c r="A271" s="144"/>
      <c r="H271" s="188"/>
      <c r="K271" s="188"/>
    </row>
    <row r="272" spans="1:11" ht="12">
      <c r="A272" s="144"/>
      <c r="H272" s="188"/>
      <c r="K272" s="188"/>
    </row>
    <row r="273" spans="1:11" ht="12">
      <c r="A273" s="144"/>
      <c r="H273" s="188"/>
      <c r="K273" s="188"/>
    </row>
    <row r="274" spans="1:11" s="175" customFormat="1" ht="12">
      <c r="A274" s="151" t="str">
        <f>$A$82</f>
        <v>Institution No.:  </v>
      </c>
      <c r="E274" s="185"/>
      <c r="G274" s="186"/>
      <c r="H274" s="187"/>
      <c r="J274" s="186"/>
      <c r="K274" s="150" t="s">
        <v>125</v>
      </c>
    </row>
    <row r="275" spans="5:11" s="175" customFormat="1" ht="12">
      <c r="E275" s="185" t="s">
        <v>126</v>
      </c>
      <c r="G275" s="186"/>
      <c r="H275" s="187"/>
      <c r="J275" s="186"/>
      <c r="K275" s="187"/>
    </row>
    <row r="276" spans="1:11" ht="12">
      <c r="A276" s="151" t="str">
        <f>$A$41</f>
        <v>NAME: University of Colorado Denver </v>
      </c>
      <c r="F276" s="172"/>
      <c r="G276" s="214"/>
      <c r="H276" s="215"/>
      <c r="J276" s="149"/>
      <c r="K276" s="153" t="str">
        <f>$K$3</f>
        <v>Date: October 1, 2012</v>
      </c>
    </row>
    <row r="277" spans="1:11" ht="12">
      <c r="A277" s="154" t="s">
        <v>6</v>
      </c>
      <c r="B277" s="154" t="s">
        <v>6</v>
      </c>
      <c r="C277" s="154" t="s">
        <v>6</v>
      </c>
      <c r="D277" s="154" t="s">
        <v>6</v>
      </c>
      <c r="E277" s="154" t="s">
        <v>6</v>
      </c>
      <c r="F277" s="154" t="s">
        <v>6</v>
      </c>
      <c r="G277" s="155" t="s">
        <v>6</v>
      </c>
      <c r="H277" s="156" t="s">
        <v>6</v>
      </c>
      <c r="I277" s="154" t="s">
        <v>6</v>
      </c>
      <c r="J277" s="155" t="s">
        <v>6</v>
      </c>
      <c r="K277" s="156" t="s">
        <v>6</v>
      </c>
    </row>
    <row r="278" spans="1:11" ht="12">
      <c r="A278" s="157" t="s">
        <v>7</v>
      </c>
      <c r="E278" s="157" t="s">
        <v>7</v>
      </c>
      <c r="F278" s="158"/>
      <c r="G278" s="159"/>
      <c r="H278" s="160" t="s">
        <v>9</v>
      </c>
      <c r="I278" s="158"/>
      <c r="J278" s="134"/>
      <c r="K278" s="134"/>
    </row>
    <row r="279" spans="1:11" ht="33.75" customHeight="1">
      <c r="A279" s="157" t="s">
        <v>10</v>
      </c>
      <c r="C279" s="161" t="s">
        <v>57</v>
      </c>
      <c r="D279" s="216" t="s">
        <v>127</v>
      </c>
      <c r="E279" s="157" t="s">
        <v>10</v>
      </c>
      <c r="F279" s="158"/>
      <c r="G279" s="159" t="s">
        <v>12</v>
      </c>
      <c r="H279" s="160" t="s">
        <v>13</v>
      </c>
      <c r="I279" s="158"/>
      <c r="J279" s="134"/>
      <c r="K279" s="134"/>
    </row>
    <row r="280" spans="1:11" ht="12">
      <c r="A280" s="154" t="s">
        <v>6</v>
      </c>
      <c r="B280" s="154" t="s">
        <v>6</v>
      </c>
      <c r="C280" s="154" t="s">
        <v>6</v>
      </c>
      <c r="D280" s="154" t="s">
        <v>6</v>
      </c>
      <c r="E280" s="154" t="s">
        <v>6</v>
      </c>
      <c r="F280" s="154" t="s">
        <v>6</v>
      </c>
      <c r="G280" s="155" t="s">
        <v>6</v>
      </c>
      <c r="H280" s="156" t="s">
        <v>6</v>
      </c>
      <c r="I280" s="154" t="s">
        <v>6</v>
      </c>
      <c r="J280" s="134"/>
      <c r="K280" s="134"/>
    </row>
    <row r="281" spans="1:11" ht="12">
      <c r="A281" s="143">
        <v>1</v>
      </c>
      <c r="C281" s="144" t="s">
        <v>128</v>
      </c>
      <c r="E281" s="143">
        <v>1</v>
      </c>
      <c r="G281" s="149"/>
      <c r="H281" s="188"/>
      <c r="J281" s="134"/>
      <c r="K281" s="134"/>
    </row>
    <row r="282" spans="1:11" ht="12">
      <c r="A282" s="143">
        <f>(A281+1)</f>
        <v>2</v>
      </c>
      <c r="C282" s="144" t="s">
        <v>129</v>
      </c>
      <c r="D282" s="144" t="s">
        <v>130</v>
      </c>
      <c r="E282" s="143">
        <f>(E281+1)</f>
        <v>2</v>
      </c>
      <c r="F282" s="145"/>
      <c r="G282" s="101">
        <v>343.2</v>
      </c>
      <c r="H282" s="100">
        <f>317724+3557629.5+-116.7</f>
        <v>3875236.8</v>
      </c>
      <c r="I282" s="100"/>
      <c r="J282" s="134"/>
      <c r="K282" s="134"/>
    </row>
    <row r="283" spans="1:11" ht="12">
      <c r="A283" s="143">
        <f>(A282+1)</f>
        <v>3</v>
      </c>
      <c r="D283" s="144" t="s">
        <v>131</v>
      </c>
      <c r="E283" s="143">
        <f>(E282+1)</f>
        <v>3</v>
      </c>
      <c r="F283" s="145"/>
      <c r="G283" s="101">
        <v>619.9</v>
      </c>
      <c r="H283" s="100">
        <f>423693.92+4776813+1008306</f>
        <v>6208812.92</v>
      </c>
      <c r="I283" s="100"/>
      <c r="J283" s="134"/>
      <c r="K283" s="134"/>
    </row>
    <row r="284" spans="1:11" ht="12">
      <c r="A284" s="143">
        <v>4</v>
      </c>
      <c r="C284" s="144" t="s">
        <v>132</v>
      </c>
      <c r="D284" s="144" t="s">
        <v>133</v>
      </c>
      <c r="E284" s="143">
        <v>4</v>
      </c>
      <c r="F284" s="145"/>
      <c r="G284" s="101">
        <v>29.47</v>
      </c>
      <c r="H284" s="100">
        <f>50754.62+997589</f>
        <v>1048343.62</v>
      </c>
      <c r="I284" s="100"/>
      <c r="J284" s="134"/>
      <c r="K284" s="134"/>
    </row>
    <row r="285" spans="1:11" ht="12">
      <c r="A285" s="143">
        <f>(A284+1)</f>
        <v>5</v>
      </c>
      <c r="D285" s="144" t="s">
        <v>134</v>
      </c>
      <c r="E285" s="143">
        <f>(E284+1)</f>
        <v>5</v>
      </c>
      <c r="F285" s="145"/>
      <c r="G285" s="101">
        <v>97.03</v>
      </c>
      <c r="H285" s="100">
        <f>-25244.2+2385955</f>
        <v>2360710.8</v>
      </c>
      <c r="I285" s="100"/>
      <c r="J285" s="134"/>
      <c r="K285" s="134"/>
    </row>
    <row r="286" spans="1:11" ht="12">
      <c r="A286" s="143">
        <f>(A285+1)</f>
        <v>6</v>
      </c>
      <c r="C286" s="144" t="s">
        <v>135</v>
      </c>
      <c r="E286" s="143">
        <f>(E285+1)</f>
        <v>6</v>
      </c>
      <c r="G286" s="97">
        <f>SUM(G282:G285)</f>
        <v>1089.6</v>
      </c>
      <c r="H286" s="97">
        <f>SUM(H282:H285)</f>
        <v>13493104.139999997</v>
      </c>
      <c r="I286" s="97"/>
      <c r="J286" s="134"/>
      <c r="K286" s="134"/>
    </row>
    <row r="287" spans="1:11" ht="12">
      <c r="A287" s="143">
        <f>(A286+1)</f>
        <v>7</v>
      </c>
      <c r="C287" s="144" t="s">
        <v>136</v>
      </c>
      <c r="E287" s="143">
        <f>(E286+1)</f>
        <v>7</v>
      </c>
      <c r="G287" s="94"/>
      <c r="H287" s="93"/>
      <c r="I287" s="97"/>
      <c r="J287" s="134"/>
      <c r="K287" s="134"/>
    </row>
    <row r="288" spans="1:11" ht="12">
      <c r="A288" s="143">
        <f>(A287+1)</f>
        <v>8</v>
      </c>
      <c r="C288" s="144" t="s">
        <v>129</v>
      </c>
      <c r="D288" s="144" t="s">
        <v>130</v>
      </c>
      <c r="E288" s="143">
        <f>(E287+1)</f>
        <v>8</v>
      </c>
      <c r="F288" s="145"/>
      <c r="G288" s="101">
        <v>914.98</v>
      </c>
      <c r="H288" s="100">
        <f>10483978+304.08</f>
        <v>10484282.08</v>
      </c>
      <c r="I288" s="100"/>
      <c r="J288" s="134"/>
      <c r="K288" s="134"/>
    </row>
    <row r="289" spans="1:11" ht="12">
      <c r="A289" s="143">
        <v>9</v>
      </c>
      <c r="D289" s="144" t="s">
        <v>131</v>
      </c>
      <c r="E289" s="143">
        <v>9</v>
      </c>
      <c r="F289" s="145"/>
      <c r="G289" s="101">
        <v>3377.2</v>
      </c>
      <c r="H289" s="100">
        <f>26302566.65+5599579.6-692</f>
        <v>31901454.25</v>
      </c>
      <c r="I289" s="100"/>
      <c r="J289" s="134"/>
      <c r="K289" s="134"/>
    </row>
    <row r="290" spans="1:11" ht="12">
      <c r="A290" s="143">
        <v>10</v>
      </c>
      <c r="C290" s="144" t="s">
        <v>132</v>
      </c>
      <c r="D290" s="144" t="s">
        <v>133</v>
      </c>
      <c r="E290" s="143">
        <v>10</v>
      </c>
      <c r="F290" s="145"/>
      <c r="G290" s="101">
        <v>171.88</v>
      </c>
      <c r="H290" s="100">
        <f>5072143</f>
        <v>5072143</v>
      </c>
      <c r="I290" s="100"/>
      <c r="J290" s="134"/>
      <c r="K290" s="134"/>
    </row>
    <row r="291" spans="1:11" ht="12">
      <c r="A291" s="143">
        <f>(A290+1)</f>
        <v>11</v>
      </c>
      <c r="D291" s="144" t="s">
        <v>134</v>
      </c>
      <c r="E291" s="143">
        <f>(E290+1)</f>
        <v>11</v>
      </c>
      <c r="F291" s="145"/>
      <c r="G291" s="101">
        <v>508.83</v>
      </c>
      <c r="H291" s="100">
        <v>10616852</v>
      </c>
      <c r="I291" s="100"/>
      <c r="J291" s="134"/>
      <c r="K291" s="134"/>
    </row>
    <row r="292" spans="1:11" ht="12">
      <c r="A292" s="143">
        <f>(A291+1)</f>
        <v>12</v>
      </c>
      <c r="C292" s="144" t="s">
        <v>137</v>
      </c>
      <c r="E292" s="143">
        <f>(E291+1)</f>
        <v>12</v>
      </c>
      <c r="G292" s="96">
        <f>SUM(G288:G291)</f>
        <v>4972.89</v>
      </c>
      <c r="H292" s="97">
        <f>SUM(H288:H291)</f>
        <v>58074731.33</v>
      </c>
      <c r="I292" s="97"/>
      <c r="J292" s="134"/>
      <c r="K292" s="134"/>
    </row>
    <row r="293" spans="1:11" ht="12">
      <c r="A293" s="143">
        <f>(A292+1)</f>
        <v>13</v>
      </c>
      <c r="C293" s="144" t="s">
        <v>138</v>
      </c>
      <c r="E293" s="143">
        <f>(E292+1)</f>
        <v>13</v>
      </c>
      <c r="G293" s="94"/>
      <c r="H293" s="93"/>
      <c r="I293" s="97"/>
      <c r="J293" s="134"/>
      <c r="K293" s="134"/>
    </row>
    <row r="294" spans="1:11" ht="12">
      <c r="A294" s="143">
        <f>(A293+1)</f>
        <v>14</v>
      </c>
      <c r="C294" s="144" t="s">
        <v>129</v>
      </c>
      <c r="D294" s="144" t="s">
        <v>130</v>
      </c>
      <c r="E294" s="143">
        <f>(E293+1)</f>
        <v>14</v>
      </c>
      <c r="F294" s="145"/>
      <c r="G294" s="101">
        <v>0</v>
      </c>
      <c r="H294" s="100"/>
      <c r="I294" s="100"/>
      <c r="J294" s="134"/>
      <c r="K294" s="134"/>
    </row>
    <row r="295" spans="1:11" ht="12">
      <c r="A295" s="143">
        <v>15</v>
      </c>
      <c r="C295" s="144"/>
      <c r="D295" s="144" t="s">
        <v>131</v>
      </c>
      <c r="E295" s="143">
        <v>15</v>
      </c>
      <c r="F295" s="145"/>
      <c r="G295" s="101">
        <v>0</v>
      </c>
      <c r="H295" s="100"/>
      <c r="I295" s="100"/>
      <c r="J295" s="134"/>
      <c r="K295" s="134"/>
    </row>
    <row r="296" spans="1:11" ht="12">
      <c r="A296" s="143">
        <v>16</v>
      </c>
      <c r="C296" s="144" t="s">
        <v>132</v>
      </c>
      <c r="D296" s="144" t="s">
        <v>133</v>
      </c>
      <c r="E296" s="143">
        <v>16</v>
      </c>
      <c r="F296" s="145"/>
      <c r="G296" s="101">
        <v>0</v>
      </c>
      <c r="H296" s="100"/>
      <c r="I296" s="100"/>
      <c r="J296" s="134"/>
      <c r="K296" s="134"/>
    </row>
    <row r="297" spans="1:11" ht="12">
      <c r="A297" s="143">
        <v>17</v>
      </c>
      <c r="C297" s="144"/>
      <c r="D297" s="144" t="s">
        <v>134</v>
      </c>
      <c r="E297" s="143">
        <v>17</v>
      </c>
      <c r="G297" s="96">
        <v>0</v>
      </c>
      <c r="H297" s="97"/>
      <c r="I297" s="97"/>
      <c r="J297" s="134"/>
      <c r="K297" s="134"/>
    </row>
    <row r="298" spans="1:11" ht="12">
      <c r="A298" s="143">
        <v>18</v>
      </c>
      <c r="C298" s="144" t="s">
        <v>139</v>
      </c>
      <c r="D298" s="144"/>
      <c r="E298" s="143">
        <v>18</v>
      </c>
      <c r="G298" s="96">
        <f>SUM(G294:G297)</f>
        <v>0</v>
      </c>
      <c r="H298" s="97"/>
      <c r="I298" s="97"/>
      <c r="J298" s="134"/>
      <c r="K298" s="134"/>
    </row>
    <row r="299" spans="1:11" ht="12">
      <c r="A299" s="143">
        <v>19</v>
      </c>
      <c r="C299" s="144" t="s">
        <v>140</v>
      </c>
      <c r="D299" s="144"/>
      <c r="E299" s="143">
        <v>19</v>
      </c>
      <c r="G299" s="96"/>
      <c r="H299" s="97"/>
      <c r="I299" s="97"/>
      <c r="J299" s="134"/>
      <c r="K299" s="134"/>
    </row>
    <row r="300" spans="1:11" ht="12">
      <c r="A300" s="143">
        <v>20</v>
      </c>
      <c r="C300" s="144" t="s">
        <v>129</v>
      </c>
      <c r="D300" s="144" t="s">
        <v>130</v>
      </c>
      <c r="E300" s="143">
        <v>20</v>
      </c>
      <c r="F300" s="217"/>
      <c r="G300" s="101">
        <v>861.82</v>
      </c>
      <c r="H300" s="100">
        <f>9981785</f>
        <v>9981785</v>
      </c>
      <c r="I300" s="100"/>
      <c r="J300" s="134"/>
      <c r="K300" s="134"/>
    </row>
    <row r="301" spans="1:11" ht="12">
      <c r="A301" s="143">
        <v>21</v>
      </c>
      <c r="C301" s="144"/>
      <c r="D301" s="144" t="s">
        <v>131</v>
      </c>
      <c r="E301" s="143">
        <v>21</v>
      </c>
      <c r="F301" s="217"/>
      <c r="G301" s="101">
        <v>3151.2</v>
      </c>
      <c r="H301" s="100">
        <f>24794754.84+5239496</f>
        <v>30034250.84</v>
      </c>
      <c r="I301" s="100"/>
      <c r="J301" s="134"/>
      <c r="K301" s="134"/>
    </row>
    <row r="302" spans="1:11" ht="12">
      <c r="A302" s="143">
        <v>22</v>
      </c>
      <c r="C302" s="144" t="s">
        <v>132</v>
      </c>
      <c r="D302" s="144" t="s">
        <v>133</v>
      </c>
      <c r="E302" s="143">
        <v>22</v>
      </c>
      <c r="F302" s="217"/>
      <c r="G302" s="101">
        <v>153.83</v>
      </c>
      <c r="H302" s="100">
        <v>4669323.5</v>
      </c>
      <c r="I302" s="100"/>
      <c r="J302" s="134"/>
      <c r="K302" s="134"/>
    </row>
    <row r="303" spans="1:11" ht="12">
      <c r="A303" s="143">
        <v>23</v>
      </c>
      <c r="D303" s="144" t="s">
        <v>134</v>
      </c>
      <c r="E303" s="143">
        <v>23</v>
      </c>
      <c r="F303" s="217"/>
      <c r="G303" s="101">
        <v>516.87</v>
      </c>
      <c r="H303" s="97">
        <v>10781714</v>
      </c>
      <c r="I303" s="100"/>
      <c r="J303" s="134"/>
      <c r="K303" s="134"/>
    </row>
    <row r="304" spans="1:11" ht="12">
      <c r="A304" s="143">
        <v>24</v>
      </c>
      <c r="C304" s="144" t="s">
        <v>141</v>
      </c>
      <c r="E304" s="143">
        <v>24</v>
      </c>
      <c r="F304" s="218"/>
      <c r="G304" s="94">
        <f>SUM(G300:G303)</f>
        <v>4683.72</v>
      </c>
      <c r="H304" s="97">
        <f>SUM(H300:H303)</f>
        <v>55467073.34</v>
      </c>
      <c r="I304" s="93"/>
      <c r="J304" s="134"/>
      <c r="K304" s="134"/>
    </row>
    <row r="305" spans="1:11" ht="12">
      <c r="A305" s="143">
        <v>25</v>
      </c>
      <c r="C305" s="144" t="s">
        <v>142</v>
      </c>
      <c r="E305" s="143">
        <v>25</v>
      </c>
      <c r="G305" s="96"/>
      <c r="H305" s="97"/>
      <c r="I305" s="97"/>
      <c r="J305" s="134"/>
      <c r="K305" s="134"/>
    </row>
    <row r="306" spans="1:11" ht="12">
      <c r="A306" s="143">
        <v>26</v>
      </c>
      <c r="C306" s="144" t="s">
        <v>129</v>
      </c>
      <c r="D306" s="144" t="s">
        <v>130</v>
      </c>
      <c r="E306" s="143">
        <v>26</v>
      </c>
      <c r="G306" s="96">
        <f aca="true" t="shared" si="0" ref="G306:H309">G282+G288+G294+G300</f>
        <v>2120</v>
      </c>
      <c r="H306" s="97">
        <f t="shared" si="0"/>
        <v>24341303.88</v>
      </c>
      <c r="I306" s="97"/>
      <c r="J306" s="134"/>
      <c r="K306" s="134"/>
    </row>
    <row r="307" spans="1:11" ht="12">
      <c r="A307" s="143">
        <v>27</v>
      </c>
      <c r="C307" s="144"/>
      <c r="D307" s="144" t="s">
        <v>131</v>
      </c>
      <c r="E307" s="143">
        <v>27</v>
      </c>
      <c r="G307" s="96">
        <f t="shared" si="0"/>
        <v>7148.299999999999</v>
      </c>
      <c r="H307" s="97">
        <f t="shared" si="0"/>
        <v>68144518.01</v>
      </c>
      <c r="I307" s="97"/>
      <c r="J307" s="134"/>
      <c r="K307" s="134"/>
    </row>
    <row r="308" spans="1:11" ht="12">
      <c r="A308" s="143">
        <v>28</v>
      </c>
      <c r="C308" s="144" t="s">
        <v>132</v>
      </c>
      <c r="D308" s="144" t="s">
        <v>133</v>
      </c>
      <c r="E308" s="143">
        <v>28</v>
      </c>
      <c r="G308" s="96">
        <f t="shared" si="0"/>
        <v>355.18</v>
      </c>
      <c r="H308" s="97">
        <f t="shared" si="0"/>
        <v>10789810.120000001</v>
      </c>
      <c r="I308" s="97"/>
      <c r="J308" s="134"/>
      <c r="K308" s="134"/>
    </row>
    <row r="309" spans="1:11" ht="12">
      <c r="A309" s="143">
        <v>29</v>
      </c>
      <c r="D309" s="144" t="s">
        <v>134</v>
      </c>
      <c r="E309" s="143">
        <v>29</v>
      </c>
      <c r="G309" s="96">
        <f t="shared" si="0"/>
        <v>1122.73</v>
      </c>
      <c r="H309" s="97">
        <f t="shared" si="0"/>
        <v>23759276.8</v>
      </c>
      <c r="I309" s="97"/>
      <c r="J309" s="134"/>
      <c r="K309" s="134"/>
    </row>
    <row r="310" spans="1:11" ht="12">
      <c r="A310" s="143">
        <v>30</v>
      </c>
      <c r="E310" s="143">
        <v>30</v>
      </c>
      <c r="G310" s="94"/>
      <c r="H310" s="93"/>
      <c r="I310" s="97"/>
      <c r="J310" s="134"/>
      <c r="K310" s="134"/>
    </row>
    <row r="311" spans="1:11" ht="12">
      <c r="A311" s="143">
        <v>31</v>
      </c>
      <c r="C311" s="144" t="s">
        <v>143</v>
      </c>
      <c r="E311" s="143">
        <v>31</v>
      </c>
      <c r="G311" s="96">
        <f>SUM(G306:G307)</f>
        <v>9268.3</v>
      </c>
      <c r="H311" s="97">
        <f>SUM(H306:H307)</f>
        <v>92485821.89</v>
      </c>
      <c r="I311" s="97"/>
      <c r="J311" s="134"/>
      <c r="K311" s="134"/>
    </row>
    <row r="312" spans="1:11" ht="12">
      <c r="A312" s="143">
        <v>32</v>
      </c>
      <c r="C312" s="144" t="s">
        <v>144</v>
      </c>
      <c r="E312" s="143">
        <v>32</v>
      </c>
      <c r="G312" s="96">
        <f>SUM(G308:G309)</f>
        <v>1477.91</v>
      </c>
      <c r="H312" s="97">
        <f>SUM(H308:H309)</f>
        <v>34549086.92</v>
      </c>
      <c r="I312" s="97"/>
      <c r="J312" s="134"/>
      <c r="K312" s="134"/>
    </row>
    <row r="313" spans="1:11" ht="12">
      <c r="A313" s="143">
        <v>33</v>
      </c>
      <c r="C313" s="144" t="s">
        <v>145</v>
      </c>
      <c r="E313" s="143">
        <v>33</v>
      </c>
      <c r="F313" s="218"/>
      <c r="G313" s="94">
        <f>SUM(G306,G308)</f>
        <v>2475.18</v>
      </c>
      <c r="H313" s="93">
        <f>SUM(H306,H308)</f>
        <v>35131114</v>
      </c>
      <c r="I313" s="93"/>
      <c r="J313" s="134"/>
      <c r="K313" s="134"/>
    </row>
    <row r="314" spans="1:11" ht="12">
      <c r="A314" s="143">
        <v>34</v>
      </c>
      <c r="C314" s="144" t="s">
        <v>146</v>
      </c>
      <c r="E314" s="143">
        <v>34</v>
      </c>
      <c r="F314" s="218"/>
      <c r="G314" s="94">
        <f>SUM(G307,G309)</f>
        <v>8271.029999999999</v>
      </c>
      <c r="H314" s="93">
        <f>SUM(H307,H309)</f>
        <v>91903794.81</v>
      </c>
      <c r="I314" s="93"/>
      <c r="J314" s="134"/>
      <c r="K314" s="134"/>
    </row>
    <row r="315" spans="1:11" ht="12">
      <c r="A315" s="144"/>
      <c r="C315" s="154" t="s">
        <v>6</v>
      </c>
      <c r="D315" s="154" t="s">
        <v>6</v>
      </c>
      <c r="E315" s="154" t="s">
        <v>6</v>
      </c>
      <c r="F315" s="154" t="s">
        <v>6</v>
      </c>
      <c r="G315" s="154" t="s">
        <v>6</v>
      </c>
      <c r="H315" s="154" t="s">
        <v>6</v>
      </c>
      <c r="I315" s="154" t="s">
        <v>6</v>
      </c>
      <c r="J315" s="134"/>
      <c r="K315" s="134"/>
    </row>
    <row r="316" spans="1:11" ht="12">
      <c r="A316" s="143">
        <v>35</v>
      </c>
      <c r="C316" s="134" t="s">
        <v>147</v>
      </c>
      <c r="E316" s="143">
        <v>35</v>
      </c>
      <c r="G316" s="96">
        <f>SUM(G313:G314)</f>
        <v>10746.21</v>
      </c>
      <c r="H316" s="97">
        <f>SUM(H313:H314)</f>
        <v>127034908.81</v>
      </c>
      <c r="I316" s="97"/>
      <c r="J316" s="134"/>
      <c r="K316" s="134"/>
    </row>
    <row r="317" spans="3:11" ht="12">
      <c r="C317" s="144" t="s">
        <v>148</v>
      </c>
      <c r="F317" s="184" t="s">
        <v>6</v>
      </c>
      <c r="G317" s="155"/>
      <c r="H317" s="156"/>
      <c r="I317" s="184"/>
      <c r="J317" s="134"/>
      <c r="K317" s="134"/>
    </row>
    <row r="318" spans="3:11" ht="12">
      <c r="C318" s="144"/>
      <c r="F318" s="184"/>
      <c r="G318" s="155"/>
      <c r="H318" s="156"/>
      <c r="I318" s="184"/>
      <c r="J318" s="134"/>
      <c r="K318" s="134"/>
    </row>
    <row r="319" spans="10:11" ht="12">
      <c r="J319" s="134"/>
      <c r="K319" s="134"/>
    </row>
    <row r="320" spans="1:11" ht="36" customHeight="1">
      <c r="A320" s="134">
        <v>36</v>
      </c>
      <c r="B320" s="173"/>
      <c r="C320" s="326" t="s">
        <v>52</v>
      </c>
      <c r="D320" s="326"/>
      <c r="E320" s="326"/>
      <c r="F320" s="326"/>
      <c r="G320" s="326"/>
      <c r="H320" s="326"/>
      <c r="I320" s="326"/>
      <c r="J320" s="326"/>
      <c r="K320" s="134"/>
    </row>
    <row r="321" spans="3:11" ht="12">
      <c r="C321" s="134" t="s">
        <v>149</v>
      </c>
      <c r="F321" s="184"/>
      <c r="G321" s="155"/>
      <c r="H321" s="188"/>
      <c r="I321" s="184"/>
      <c r="J321" s="155"/>
      <c r="K321" s="188"/>
    </row>
    <row r="322" spans="3:11" ht="12">
      <c r="C322" s="134" t="s">
        <v>2</v>
      </c>
      <c r="F322" s="184"/>
      <c r="G322" s="155"/>
      <c r="H322" s="188"/>
      <c r="I322" s="184"/>
      <c r="J322" s="155"/>
      <c r="K322" s="188"/>
    </row>
    <row r="323" ht="12">
      <c r="A323" s="144"/>
    </row>
    <row r="324" spans="1:11" s="175" customFormat="1" ht="12">
      <c r="A324" s="151" t="str">
        <f>$A$82</f>
        <v>Institution No.:  </v>
      </c>
      <c r="E324" s="185"/>
      <c r="G324" s="186"/>
      <c r="H324" s="187"/>
      <c r="J324" s="186"/>
      <c r="K324" s="220" t="s">
        <v>150</v>
      </c>
    </row>
    <row r="325" spans="4:11" s="175" customFormat="1" ht="12">
      <c r="D325" s="221" t="s">
        <v>151</v>
      </c>
      <c r="E325" s="185"/>
      <c r="G325" s="186"/>
      <c r="H325" s="187"/>
      <c r="J325" s="186"/>
      <c r="K325" s="187"/>
    </row>
    <row r="326" spans="1:11" ht="12">
      <c r="A326" s="151" t="str">
        <f>$A$41</f>
        <v>NAME: University of Colorado Denver </v>
      </c>
      <c r="F326" s="222"/>
      <c r="G326" s="214"/>
      <c r="H326" s="215"/>
      <c r="J326" s="149"/>
      <c r="K326" s="153" t="str">
        <f>$K$3</f>
        <v>Date: October 1, 2012</v>
      </c>
    </row>
    <row r="327" spans="1:11" ht="12">
      <c r="A327" s="154" t="s">
        <v>6</v>
      </c>
      <c r="B327" s="154" t="s">
        <v>6</v>
      </c>
      <c r="C327" s="154" t="s">
        <v>6</v>
      </c>
      <c r="D327" s="154" t="s">
        <v>6</v>
      </c>
      <c r="E327" s="154" t="s">
        <v>6</v>
      </c>
      <c r="F327" s="154" t="s">
        <v>6</v>
      </c>
      <c r="G327" s="155" t="s">
        <v>6</v>
      </c>
      <c r="H327" s="156" t="s">
        <v>6</v>
      </c>
      <c r="I327" s="154" t="s">
        <v>6</v>
      </c>
      <c r="J327" s="155" t="s">
        <v>6</v>
      </c>
      <c r="K327" s="156" t="s">
        <v>6</v>
      </c>
    </row>
    <row r="328" spans="1:11" ht="12">
      <c r="A328" s="157" t="s">
        <v>7</v>
      </c>
      <c r="E328" s="157" t="s">
        <v>7</v>
      </c>
      <c r="G328" s="159"/>
      <c r="H328" s="160" t="s">
        <v>9</v>
      </c>
      <c r="I328" s="158"/>
      <c r="J328" s="159"/>
      <c r="K328" s="160" t="s">
        <v>250</v>
      </c>
    </row>
    <row r="329" spans="1:11" ht="12">
      <c r="A329" s="157" t="s">
        <v>10</v>
      </c>
      <c r="C329" s="161" t="s">
        <v>57</v>
      </c>
      <c r="E329" s="157" t="s">
        <v>10</v>
      </c>
      <c r="G329" s="149"/>
      <c r="H329" s="160" t="s">
        <v>13</v>
      </c>
      <c r="J329" s="149"/>
      <c r="K329" s="160" t="s">
        <v>14</v>
      </c>
    </row>
    <row r="330" spans="1:11" ht="12">
      <c r="A330" s="154" t="s">
        <v>6</v>
      </c>
      <c r="B330" s="154" t="s">
        <v>6</v>
      </c>
      <c r="C330" s="154" t="s">
        <v>6</v>
      </c>
      <c r="D330" s="154" t="s">
        <v>6</v>
      </c>
      <c r="E330" s="154" t="s">
        <v>6</v>
      </c>
      <c r="F330" s="154" t="s">
        <v>6</v>
      </c>
      <c r="G330" s="155" t="s">
        <v>6</v>
      </c>
      <c r="H330" s="156" t="s">
        <v>6</v>
      </c>
      <c r="I330" s="154" t="s">
        <v>6</v>
      </c>
      <c r="J330" s="155" t="s">
        <v>6</v>
      </c>
      <c r="K330" s="156" t="s">
        <v>6</v>
      </c>
    </row>
    <row r="331" spans="1:11" ht="12">
      <c r="A331" s="223">
        <v>1</v>
      </c>
      <c r="C331" s="144" t="s">
        <v>152</v>
      </c>
      <c r="E331" s="223">
        <v>1</v>
      </c>
      <c r="G331" s="149"/>
      <c r="H331" s="188" t="s">
        <v>251</v>
      </c>
      <c r="J331" s="149"/>
      <c r="K331" s="188" t="s">
        <v>251</v>
      </c>
    </row>
    <row r="332" spans="1:11" ht="12">
      <c r="A332" s="223">
        <v>2</v>
      </c>
      <c r="C332" s="144" t="s">
        <v>49</v>
      </c>
      <c r="E332" s="223">
        <v>2</v>
      </c>
      <c r="G332" s="149"/>
      <c r="H332" s="188">
        <v>0</v>
      </c>
      <c r="J332" s="149"/>
      <c r="K332" s="188">
        <v>0</v>
      </c>
    </row>
    <row r="333" spans="1:11" ht="12">
      <c r="A333" s="134">
        <v>3</v>
      </c>
      <c r="C333" s="134" t="s">
        <v>153</v>
      </c>
      <c r="E333" s="134">
        <v>3</v>
      </c>
      <c r="F333" s="188"/>
      <c r="G333" s="188"/>
      <c r="H333" s="188"/>
      <c r="I333" s="188"/>
      <c r="J333" s="188"/>
      <c r="K333" s="188"/>
    </row>
    <row r="334" spans="1:11" ht="12">
      <c r="A334" s="223">
        <v>4</v>
      </c>
      <c r="C334" s="134" t="s">
        <v>154</v>
      </c>
      <c r="E334" s="223">
        <v>4</v>
      </c>
      <c r="F334" s="188"/>
      <c r="G334" s="188"/>
      <c r="H334" s="188"/>
      <c r="I334" s="188"/>
      <c r="J334" s="188"/>
      <c r="K334" s="188"/>
    </row>
    <row r="335" spans="1:11" ht="12">
      <c r="A335" s="223">
        <v>5</v>
      </c>
      <c r="C335" s="134" t="s">
        <v>155</v>
      </c>
      <c r="E335" s="223">
        <v>5</v>
      </c>
      <c r="F335" s="188"/>
      <c r="G335" s="188"/>
      <c r="H335" s="188"/>
      <c r="I335" s="188"/>
      <c r="J335" s="188"/>
      <c r="K335" s="188"/>
    </row>
    <row r="336" spans="1:11" ht="12">
      <c r="A336" s="223">
        <v>6</v>
      </c>
      <c r="E336" s="223">
        <v>6</v>
      </c>
      <c r="F336" s="188"/>
      <c r="G336" s="188"/>
      <c r="H336" s="188"/>
      <c r="I336" s="188"/>
      <c r="J336" s="188"/>
      <c r="K336" s="188"/>
    </row>
    <row r="337" spans="1:11" ht="12">
      <c r="A337" s="223">
        <v>7</v>
      </c>
      <c r="E337" s="223">
        <v>7</v>
      </c>
      <c r="F337" s="188"/>
      <c r="G337" s="188"/>
      <c r="H337" s="188"/>
      <c r="I337" s="188"/>
      <c r="J337" s="188"/>
      <c r="K337" s="188"/>
    </row>
    <row r="338" spans="1:11" ht="12">
      <c r="A338" s="223">
        <v>8</v>
      </c>
      <c r="E338" s="223">
        <v>8</v>
      </c>
      <c r="F338" s="188"/>
      <c r="G338" s="188"/>
      <c r="H338" s="188"/>
      <c r="I338" s="188"/>
      <c r="J338" s="188"/>
      <c r="K338" s="188"/>
    </row>
    <row r="339" spans="1:11" ht="12">
      <c r="A339" s="223">
        <v>9</v>
      </c>
      <c r="E339" s="223">
        <v>9</v>
      </c>
      <c r="F339" s="188"/>
      <c r="G339" s="188"/>
      <c r="H339" s="188"/>
      <c r="I339" s="188"/>
      <c r="J339" s="188"/>
      <c r="K339" s="188"/>
    </row>
    <row r="340" spans="1:11" ht="12">
      <c r="A340" s="223">
        <v>10</v>
      </c>
      <c r="E340" s="223">
        <v>10</v>
      </c>
      <c r="F340" s="188"/>
      <c r="G340" s="188"/>
      <c r="H340" s="188"/>
      <c r="I340" s="188"/>
      <c r="J340" s="188"/>
      <c r="K340" s="188"/>
    </row>
    <row r="341" spans="1:11" ht="12">
      <c r="A341" s="223">
        <v>11</v>
      </c>
      <c r="E341" s="223">
        <v>11</v>
      </c>
      <c r="F341" s="188"/>
      <c r="G341" s="188"/>
      <c r="H341" s="188"/>
      <c r="I341" s="188"/>
      <c r="J341" s="188"/>
      <c r="K341" s="188"/>
    </row>
    <row r="342" spans="1:11" ht="12">
      <c r="A342" s="223">
        <v>12</v>
      </c>
      <c r="E342" s="223">
        <v>12</v>
      </c>
      <c r="F342" s="188"/>
      <c r="G342" s="188"/>
      <c r="H342" s="188"/>
      <c r="I342" s="188"/>
      <c r="J342" s="188"/>
      <c r="K342" s="188"/>
    </row>
    <row r="343" spans="1:11" ht="12">
      <c r="A343" s="223">
        <v>13</v>
      </c>
      <c r="E343" s="223">
        <v>13</v>
      </c>
      <c r="F343" s="188"/>
      <c r="G343" s="188"/>
      <c r="H343" s="188"/>
      <c r="I343" s="188"/>
      <c r="J343" s="188"/>
      <c r="K343" s="188"/>
    </row>
    <row r="344" spans="1:11" ht="12">
      <c r="A344" s="223">
        <v>14</v>
      </c>
      <c r="C344" s="224" t="s">
        <v>39</v>
      </c>
      <c r="D344" s="225"/>
      <c r="E344" s="223">
        <v>14</v>
      </c>
      <c r="F344" s="188"/>
      <c r="G344" s="188"/>
      <c r="H344" s="188"/>
      <c r="I344" s="188"/>
      <c r="J344" s="188"/>
      <c r="K344" s="188"/>
    </row>
    <row r="345" spans="1:11" ht="12">
      <c r="A345" s="223">
        <v>15</v>
      </c>
      <c r="C345" s="224"/>
      <c r="D345" s="225"/>
      <c r="E345" s="223">
        <v>15</v>
      </c>
      <c r="F345" s="188"/>
      <c r="G345" s="188"/>
      <c r="H345" s="188"/>
      <c r="I345" s="188"/>
      <c r="J345" s="188"/>
      <c r="K345" s="188"/>
    </row>
    <row r="346" spans="1:11" ht="12">
      <c r="A346" s="223">
        <v>16</v>
      </c>
      <c r="E346" s="223">
        <v>16</v>
      </c>
      <c r="F346" s="188"/>
      <c r="G346" s="188"/>
      <c r="H346" s="188"/>
      <c r="I346" s="188"/>
      <c r="J346" s="188"/>
      <c r="K346" s="188"/>
    </row>
    <row r="347" spans="1:11" ht="12">
      <c r="A347" s="223">
        <v>17</v>
      </c>
      <c r="C347" s="144" t="s">
        <v>39</v>
      </c>
      <c r="E347" s="223">
        <v>17</v>
      </c>
      <c r="F347" s="188"/>
      <c r="G347" s="188"/>
      <c r="H347" s="188"/>
      <c r="I347" s="188"/>
      <c r="J347" s="188"/>
      <c r="K347" s="188"/>
    </row>
    <row r="348" spans="1:11" ht="12">
      <c r="A348" s="223">
        <v>18</v>
      </c>
      <c r="E348" s="223">
        <v>18</v>
      </c>
      <c r="F348" s="188"/>
      <c r="G348" s="188"/>
      <c r="H348" s="188"/>
      <c r="I348" s="188"/>
      <c r="J348" s="188" t="s">
        <v>39</v>
      </c>
      <c r="K348" s="188"/>
    </row>
    <row r="349" spans="1:11" ht="12">
      <c r="A349" s="223">
        <v>19</v>
      </c>
      <c r="E349" s="223">
        <v>19</v>
      </c>
      <c r="F349" s="188"/>
      <c r="G349" s="188"/>
      <c r="H349" s="188"/>
      <c r="I349" s="188"/>
      <c r="J349" s="188"/>
      <c r="K349" s="188"/>
    </row>
    <row r="350" spans="1:11" ht="12">
      <c r="A350" s="223"/>
      <c r="C350" s="224"/>
      <c r="E350" s="223"/>
      <c r="F350" s="184" t="s">
        <v>6</v>
      </c>
      <c r="G350" s="155" t="s">
        <v>6</v>
      </c>
      <c r="H350" s="156" t="s">
        <v>6</v>
      </c>
      <c r="I350" s="184" t="s">
        <v>6</v>
      </c>
      <c r="J350" s="155" t="s">
        <v>6</v>
      </c>
      <c r="K350" s="156" t="s">
        <v>6</v>
      </c>
    </row>
    <row r="351" spans="1:11" ht="12">
      <c r="A351" s="223">
        <v>20</v>
      </c>
      <c r="C351" s="224" t="s">
        <v>156</v>
      </c>
      <c r="E351" s="223">
        <v>20</v>
      </c>
      <c r="G351" s="93"/>
      <c r="H351" s="97">
        <f>SUM(H331:H349)</f>
        <v>0</v>
      </c>
      <c r="I351" s="97"/>
      <c r="J351" s="93"/>
      <c r="K351" s="97">
        <f>SUM(K331:K349)</f>
        <v>0</v>
      </c>
    </row>
    <row r="352" spans="1:11" ht="12">
      <c r="A352" s="226"/>
      <c r="C352" s="144"/>
      <c r="E352" s="183"/>
      <c r="F352" s="184" t="s">
        <v>6</v>
      </c>
      <c r="G352" s="155" t="s">
        <v>6</v>
      </c>
      <c r="H352" s="156" t="s">
        <v>6</v>
      </c>
      <c r="I352" s="184" t="s">
        <v>6</v>
      </c>
      <c r="J352" s="155" t="s">
        <v>6</v>
      </c>
      <c r="K352" s="156" t="s">
        <v>6</v>
      </c>
    </row>
    <row r="353" spans="3:11" ht="12">
      <c r="C353" s="134" t="s">
        <v>157</v>
      </c>
      <c r="F353" s="184"/>
      <c r="G353" s="155"/>
      <c r="H353" s="188"/>
      <c r="I353" s="184"/>
      <c r="J353" s="155"/>
      <c r="K353" s="188"/>
    </row>
    <row r="354" spans="3:11" ht="12">
      <c r="C354" s="134" t="s">
        <v>158</v>
      </c>
      <c r="F354" s="184"/>
      <c r="G354" s="155"/>
      <c r="H354" s="188"/>
      <c r="I354" s="184"/>
      <c r="J354" s="155"/>
      <c r="K354" s="188"/>
    </row>
    <row r="355" ht="12">
      <c r="A355" s="144"/>
    </row>
    <row r="356" spans="1:11" s="175" customFormat="1" ht="12">
      <c r="A356" s="151" t="str">
        <f>$A$82</f>
        <v>Institution No.:  </v>
      </c>
      <c r="E356" s="185"/>
      <c r="G356" s="186"/>
      <c r="H356" s="187"/>
      <c r="J356" s="186"/>
      <c r="K356" s="150" t="s">
        <v>159</v>
      </c>
    </row>
    <row r="357" spans="4:11" s="175" customFormat="1" ht="12">
      <c r="D357" s="221" t="s">
        <v>160</v>
      </c>
      <c r="E357" s="185"/>
      <c r="G357" s="186"/>
      <c r="H357" s="187"/>
      <c r="J357" s="186"/>
      <c r="K357" s="187"/>
    </row>
    <row r="358" spans="1:11" ht="12">
      <c r="A358" s="151" t="str">
        <f>$A$41</f>
        <v>NAME: University of Colorado Denver </v>
      </c>
      <c r="F358" s="222"/>
      <c r="G358" s="214"/>
      <c r="H358" s="188"/>
      <c r="J358" s="149"/>
      <c r="K358" s="153" t="str">
        <f>$K$3</f>
        <v>Date: October 1, 2012</v>
      </c>
    </row>
    <row r="359" spans="1:11" ht="12">
      <c r="A359" s="154" t="s">
        <v>6</v>
      </c>
      <c r="B359" s="154" t="s">
        <v>6</v>
      </c>
      <c r="C359" s="154" t="s">
        <v>6</v>
      </c>
      <c r="D359" s="154" t="s">
        <v>6</v>
      </c>
      <c r="E359" s="154" t="s">
        <v>6</v>
      </c>
      <c r="F359" s="154" t="s">
        <v>6</v>
      </c>
      <c r="G359" s="155" t="s">
        <v>6</v>
      </c>
      <c r="H359" s="156" t="s">
        <v>6</v>
      </c>
      <c r="I359" s="154" t="s">
        <v>6</v>
      </c>
      <c r="J359" s="155" t="s">
        <v>6</v>
      </c>
      <c r="K359" s="156" t="s">
        <v>6</v>
      </c>
    </row>
    <row r="360" spans="1:11" ht="12">
      <c r="A360" s="157" t="s">
        <v>7</v>
      </c>
      <c r="E360" s="157" t="s">
        <v>7</v>
      </c>
      <c r="G360" s="159"/>
      <c r="H360" s="160" t="s">
        <v>9</v>
      </c>
      <c r="I360" s="158"/>
      <c r="J360" s="159"/>
      <c r="K360" s="160" t="s">
        <v>250</v>
      </c>
    </row>
    <row r="361" spans="1:11" ht="12">
      <c r="A361" s="157" t="s">
        <v>10</v>
      </c>
      <c r="C361" s="161" t="s">
        <v>57</v>
      </c>
      <c r="E361" s="157" t="s">
        <v>10</v>
      </c>
      <c r="G361" s="149"/>
      <c r="H361" s="160" t="s">
        <v>13</v>
      </c>
      <c r="J361" s="149"/>
      <c r="K361" s="160" t="s">
        <v>14</v>
      </c>
    </row>
    <row r="362" spans="1:11" ht="12">
      <c r="A362" s="154" t="s">
        <v>6</v>
      </c>
      <c r="B362" s="154" t="s">
        <v>6</v>
      </c>
      <c r="C362" s="154" t="s">
        <v>6</v>
      </c>
      <c r="D362" s="154" t="s">
        <v>6</v>
      </c>
      <c r="E362" s="154" t="s">
        <v>6</v>
      </c>
      <c r="F362" s="154" t="s">
        <v>6</v>
      </c>
      <c r="G362" s="155" t="s">
        <v>6</v>
      </c>
      <c r="H362" s="156" t="s">
        <v>6</v>
      </c>
      <c r="I362" s="154" t="s">
        <v>6</v>
      </c>
      <c r="J362" s="155" t="s">
        <v>6</v>
      </c>
      <c r="K362" s="156" t="s">
        <v>6</v>
      </c>
    </row>
    <row r="363" spans="1:11" ht="12">
      <c r="A363" s="223"/>
      <c r="C363" s="171" t="s">
        <v>161</v>
      </c>
      <c r="E363" s="223"/>
      <c r="G363" s="93"/>
      <c r="H363" s="93"/>
      <c r="I363" s="97"/>
      <c r="J363" s="93"/>
      <c r="K363" s="93"/>
    </row>
    <row r="364" spans="1:11" ht="12">
      <c r="A364" s="223">
        <v>1</v>
      </c>
      <c r="C364" s="144" t="s">
        <v>162</v>
      </c>
      <c r="E364" s="223">
        <v>1</v>
      </c>
      <c r="G364" s="93"/>
      <c r="H364" s="93">
        <v>11353611.54</v>
      </c>
      <c r="I364" s="97"/>
      <c r="J364" s="93"/>
      <c r="K364" s="93">
        <v>11550664</v>
      </c>
    </row>
    <row r="365" spans="1:11" ht="12">
      <c r="A365" s="223">
        <v>2</v>
      </c>
      <c r="C365" s="145" t="s">
        <v>163</v>
      </c>
      <c r="E365" s="223">
        <v>2</v>
      </c>
      <c r="F365" s="145"/>
      <c r="G365" s="100"/>
      <c r="H365" s="100">
        <v>2883880.63</v>
      </c>
      <c r="I365" s="100"/>
      <c r="J365" s="100"/>
      <c r="K365" s="100">
        <v>2600000</v>
      </c>
    </row>
    <row r="366" spans="1:11" ht="12">
      <c r="A366" s="223">
        <v>3</v>
      </c>
      <c r="C366" s="145" t="s">
        <v>164</v>
      </c>
      <c r="E366" s="223">
        <v>3</v>
      </c>
      <c r="F366" s="145"/>
      <c r="G366" s="100"/>
      <c r="H366" s="100">
        <v>1550515.07</v>
      </c>
      <c r="I366" s="100"/>
      <c r="J366" s="100"/>
      <c r="K366" s="100">
        <v>1644547</v>
      </c>
    </row>
    <row r="367" spans="1:11" ht="12">
      <c r="A367" s="223">
        <v>4</v>
      </c>
      <c r="C367" s="145" t="s">
        <v>165</v>
      </c>
      <c r="E367" s="223">
        <v>4</v>
      </c>
      <c r="F367" s="145"/>
      <c r="G367" s="100"/>
      <c r="H367" s="100">
        <v>11200</v>
      </c>
      <c r="I367" s="100"/>
      <c r="J367" s="100"/>
      <c r="K367" s="100">
        <v>11200</v>
      </c>
    </row>
    <row r="368" spans="1:11" ht="12">
      <c r="A368" s="223">
        <v>5</v>
      </c>
      <c r="C368" s="145" t="s">
        <v>166</v>
      </c>
      <c r="E368" s="223">
        <v>5</v>
      </c>
      <c r="F368" s="145"/>
      <c r="G368" s="100"/>
      <c r="H368" s="100"/>
      <c r="I368" s="100"/>
      <c r="J368" s="100"/>
      <c r="K368" s="100"/>
    </row>
    <row r="369" spans="1:11" ht="12">
      <c r="A369" s="223">
        <v>6</v>
      </c>
      <c r="C369" s="145" t="s">
        <v>167</v>
      </c>
      <c r="E369" s="223">
        <v>6</v>
      </c>
      <c r="F369" s="145"/>
      <c r="G369" s="100"/>
      <c r="H369" s="100"/>
      <c r="I369" s="100"/>
      <c r="J369" s="100"/>
      <c r="K369" s="100"/>
    </row>
    <row r="370" spans="1:11" ht="12">
      <c r="A370" s="223">
        <v>7</v>
      </c>
      <c r="C370" s="145" t="s">
        <v>168</v>
      </c>
      <c r="E370" s="223">
        <v>7</v>
      </c>
      <c r="F370" s="145"/>
      <c r="G370" s="100"/>
      <c r="H370" s="100"/>
      <c r="I370" s="100"/>
      <c r="J370" s="100"/>
      <c r="K370" s="100"/>
    </row>
    <row r="371" spans="1:11" ht="12">
      <c r="A371" s="223">
        <v>8</v>
      </c>
      <c r="C371" s="145" t="s">
        <v>169</v>
      </c>
      <c r="E371" s="223">
        <v>8</v>
      </c>
      <c r="F371" s="184"/>
      <c r="G371" s="155"/>
      <c r="H371" s="156"/>
      <c r="I371" s="184"/>
      <c r="J371" s="155"/>
      <c r="K371" s="156"/>
    </row>
    <row r="372" spans="1:11" ht="12">
      <c r="A372" s="223">
        <v>9</v>
      </c>
      <c r="C372" s="145"/>
      <c r="E372" s="223">
        <v>9</v>
      </c>
      <c r="F372" s="184"/>
      <c r="G372" s="155"/>
      <c r="H372" s="156"/>
      <c r="I372" s="184"/>
      <c r="J372" s="155"/>
      <c r="K372" s="156"/>
    </row>
    <row r="373" spans="1:11" ht="12">
      <c r="A373" s="223">
        <v>10</v>
      </c>
      <c r="C373" s="145"/>
      <c r="E373" s="223">
        <v>10</v>
      </c>
      <c r="F373" s="184"/>
      <c r="G373" s="155"/>
      <c r="H373" s="156"/>
      <c r="I373" s="184"/>
      <c r="J373" s="155"/>
      <c r="K373" s="156"/>
    </row>
    <row r="374" spans="1:11" ht="12">
      <c r="A374" s="223">
        <v>11</v>
      </c>
      <c r="C374" s="145"/>
      <c r="E374" s="223">
        <v>11</v>
      </c>
      <c r="F374" s="184"/>
      <c r="G374" s="155"/>
      <c r="H374" s="156"/>
      <c r="I374" s="184"/>
      <c r="J374" s="155"/>
      <c r="K374" s="156"/>
    </row>
    <row r="375" spans="1:11" ht="12">
      <c r="A375" s="223">
        <v>12</v>
      </c>
      <c r="C375" s="145"/>
      <c r="E375" s="223">
        <v>12</v>
      </c>
      <c r="F375" s="184"/>
      <c r="G375" s="155"/>
      <c r="H375" s="156"/>
      <c r="I375" s="184"/>
      <c r="J375" s="155"/>
      <c r="K375" s="156"/>
    </row>
    <row r="376" spans="1:11" ht="12">
      <c r="A376" s="223">
        <v>13</v>
      </c>
      <c r="C376" s="145"/>
      <c r="E376" s="223">
        <v>13</v>
      </c>
      <c r="F376" s="184"/>
      <c r="G376" s="155"/>
      <c r="H376" s="156"/>
      <c r="I376" s="184"/>
      <c r="J376" s="155"/>
      <c r="K376" s="156"/>
    </row>
    <row r="377" spans="1:11" ht="12">
      <c r="A377" s="223">
        <v>14</v>
      </c>
      <c r="C377" s="145"/>
      <c r="E377" s="223">
        <v>14</v>
      </c>
      <c r="F377" s="184"/>
      <c r="G377" s="155"/>
      <c r="H377" s="156"/>
      <c r="I377" s="184"/>
      <c r="J377" s="155"/>
      <c r="K377" s="156"/>
    </row>
    <row r="378" spans="1:11" ht="12">
      <c r="A378" s="223">
        <v>15</v>
      </c>
      <c r="E378" s="223">
        <v>15</v>
      </c>
      <c r="F378" s="145"/>
      <c r="G378" s="100"/>
      <c r="H378" s="100"/>
      <c r="I378" s="100"/>
      <c r="J378" s="100"/>
      <c r="K378" s="100"/>
    </row>
    <row r="379" spans="1:11" ht="12">
      <c r="A379" s="223"/>
      <c r="C379" s="145"/>
      <c r="E379" s="223"/>
      <c r="F379" s="145"/>
      <c r="G379" s="100"/>
      <c r="H379" s="100"/>
      <c r="I379" s="100"/>
      <c r="J379" s="100"/>
      <c r="K379" s="100"/>
    </row>
    <row r="380" spans="1:11" ht="12">
      <c r="A380" s="223">
        <v>16</v>
      </c>
      <c r="C380" s="145" t="s">
        <v>170</v>
      </c>
      <c r="E380" s="223">
        <v>16</v>
      </c>
      <c r="F380" s="145"/>
      <c r="G380" s="100"/>
      <c r="H380" s="100">
        <v>-5711</v>
      </c>
      <c r="I380" s="100"/>
      <c r="J380" s="100"/>
      <c r="K380" s="100"/>
    </row>
    <row r="381" spans="1:11" ht="12">
      <c r="A381" s="223">
        <v>17</v>
      </c>
      <c r="C381" s="145" t="s">
        <v>171</v>
      </c>
      <c r="E381" s="223">
        <v>17</v>
      </c>
      <c r="F381" s="145"/>
      <c r="G381" s="100"/>
      <c r="H381" s="100"/>
      <c r="I381" s="100"/>
      <c r="J381" s="100"/>
      <c r="K381" s="100"/>
    </row>
    <row r="382" spans="1:11" ht="12">
      <c r="A382" s="223">
        <v>18</v>
      </c>
      <c r="C382" s="145" t="s">
        <v>172</v>
      </c>
      <c r="E382" s="223">
        <v>18</v>
      </c>
      <c r="F382" s="145"/>
      <c r="G382" s="100"/>
      <c r="H382" s="100"/>
      <c r="I382" s="100"/>
      <c r="J382" s="100"/>
      <c r="K382" s="100"/>
    </row>
    <row r="383" spans="1:11" ht="12">
      <c r="A383" s="223">
        <v>19</v>
      </c>
      <c r="C383" s="145" t="s">
        <v>39</v>
      </c>
      <c r="E383" s="223">
        <v>19</v>
      </c>
      <c r="F383" s="145"/>
      <c r="G383" s="100"/>
      <c r="H383" s="100"/>
      <c r="I383" s="100"/>
      <c r="J383" s="100"/>
      <c r="K383" s="100"/>
    </row>
    <row r="384" spans="1:11" ht="12">
      <c r="A384" s="134">
        <v>20</v>
      </c>
      <c r="C384" s="145"/>
      <c r="E384" s="134">
        <v>20</v>
      </c>
      <c r="F384" s="184"/>
      <c r="G384" s="155"/>
      <c r="H384" s="156"/>
      <c r="I384" s="184"/>
      <c r="J384" s="155"/>
      <c r="K384" s="156"/>
    </row>
    <row r="385" spans="1:11" ht="12">
      <c r="A385" s="134">
        <v>21</v>
      </c>
      <c r="C385" s="145"/>
      <c r="E385" s="134">
        <v>21</v>
      </c>
      <c r="F385" s="184"/>
      <c r="G385" s="155"/>
      <c r="H385" s="156"/>
      <c r="I385" s="184"/>
      <c r="J385" s="155"/>
      <c r="K385" s="156"/>
    </row>
    <row r="386" spans="1:11" ht="12">
      <c r="A386" s="134">
        <v>22</v>
      </c>
      <c r="C386" s="145"/>
      <c r="E386" s="134">
        <v>22</v>
      </c>
      <c r="F386" s="184"/>
      <c r="G386" s="155"/>
      <c r="H386" s="156"/>
      <c r="I386" s="184"/>
      <c r="J386" s="155"/>
      <c r="K386" s="156"/>
    </row>
    <row r="387" spans="1:11" ht="12">
      <c r="A387" s="134">
        <v>23</v>
      </c>
      <c r="C387" s="145"/>
      <c r="E387" s="134">
        <v>23</v>
      </c>
      <c r="F387" s="184"/>
      <c r="G387" s="155"/>
      <c r="H387" s="156"/>
      <c r="I387" s="184"/>
      <c r="J387" s="155"/>
      <c r="K387" s="156"/>
    </row>
    <row r="388" spans="1:11" ht="12">
      <c r="A388" s="134">
        <v>24</v>
      </c>
      <c r="C388" s="145"/>
      <c r="E388" s="134">
        <v>24</v>
      </c>
      <c r="F388" s="184"/>
      <c r="G388" s="155"/>
      <c r="H388" s="156"/>
      <c r="I388" s="184"/>
      <c r="J388" s="155"/>
      <c r="K388" s="156"/>
    </row>
    <row r="389" spans="1:11" ht="12">
      <c r="A389" s="223"/>
      <c r="C389" s="145"/>
      <c r="E389" s="223"/>
      <c r="F389" s="184" t="s">
        <v>6</v>
      </c>
      <c r="G389" s="155" t="s">
        <v>6</v>
      </c>
      <c r="H389" s="156"/>
      <c r="I389" s="184"/>
      <c r="J389" s="155"/>
      <c r="K389" s="156"/>
    </row>
    <row r="390" spans="1:11" ht="12">
      <c r="A390" s="223">
        <v>25</v>
      </c>
      <c r="C390" s="144" t="s">
        <v>173</v>
      </c>
      <c r="E390" s="223">
        <v>25</v>
      </c>
      <c r="G390" s="93"/>
      <c r="H390" s="97">
        <f>SUM(H364:H388)</f>
        <v>15793496.239999998</v>
      </c>
      <c r="I390" s="97"/>
      <c r="J390" s="93"/>
      <c r="K390" s="97">
        <f>SUM(K364:K388)</f>
        <v>15806411</v>
      </c>
    </row>
    <row r="391" spans="1:11" ht="12">
      <c r="A391" s="223"/>
      <c r="C391" s="144"/>
      <c r="E391" s="223"/>
      <c r="F391" s="184" t="s">
        <v>6</v>
      </c>
      <c r="G391" s="155" t="s">
        <v>6</v>
      </c>
      <c r="H391" s="156"/>
      <c r="I391" s="184"/>
      <c r="J391" s="155"/>
      <c r="K391" s="156"/>
    </row>
    <row r="392" spans="1:11" ht="12">
      <c r="A392" s="223">
        <v>26</v>
      </c>
      <c r="C392" s="144" t="s">
        <v>174</v>
      </c>
      <c r="E392" s="223">
        <v>26</v>
      </c>
      <c r="G392" s="93"/>
      <c r="H392" s="93">
        <v>-25939</v>
      </c>
      <c r="I392" s="97"/>
      <c r="J392" s="93"/>
      <c r="K392" s="93">
        <v>0</v>
      </c>
    </row>
    <row r="393" spans="1:11" ht="12">
      <c r="A393" s="223">
        <v>27</v>
      </c>
      <c r="E393" s="223">
        <v>27</v>
      </c>
      <c r="G393" s="93"/>
      <c r="H393" s="93"/>
      <c r="I393" s="97"/>
      <c r="J393" s="93"/>
      <c r="K393" s="93"/>
    </row>
    <row r="394" spans="1:11" ht="12">
      <c r="A394" s="223">
        <v>28</v>
      </c>
      <c r="E394" s="223">
        <v>28</v>
      </c>
      <c r="G394" s="97"/>
      <c r="H394" s="97"/>
      <c r="I394" s="97"/>
      <c r="J394" s="97"/>
      <c r="K394" s="97"/>
    </row>
    <row r="395" spans="1:11" ht="12">
      <c r="A395" s="223">
        <v>29</v>
      </c>
      <c r="C395" s="134" t="s">
        <v>39</v>
      </c>
      <c r="E395" s="223">
        <v>29</v>
      </c>
      <c r="G395" s="97"/>
      <c r="H395" s="97"/>
      <c r="I395" s="97"/>
      <c r="J395" s="97"/>
      <c r="K395" s="97"/>
    </row>
    <row r="396" spans="1:11" ht="12">
      <c r="A396" s="223"/>
      <c r="C396" s="224"/>
      <c r="E396" s="223"/>
      <c r="F396" s="184" t="s">
        <v>6</v>
      </c>
      <c r="G396" s="155" t="s">
        <v>6</v>
      </c>
      <c r="H396" s="156"/>
      <c r="I396" s="184"/>
      <c r="J396" s="155"/>
      <c r="K396" s="156"/>
    </row>
    <row r="397" spans="1:11" ht="12">
      <c r="A397" s="223">
        <v>30</v>
      </c>
      <c r="C397" s="224" t="s">
        <v>175</v>
      </c>
      <c r="E397" s="223">
        <v>30</v>
      </c>
      <c r="G397" s="93"/>
      <c r="H397" s="97">
        <f>SUM(H390:H395)</f>
        <v>15767557.239999998</v>
      </c>
      <c r="I397" s="97"/>
      <c r="J397" s="93"/>
      <c r="K397" s="97">
        <f>SUM(K390:K395)</f>
        <v>15806411</v>
      </c>
    </row>
    <row r="398" spans="1:11" ht="12">
      <c r="A398" s="226"/>
      <c r="C398" s="144"/>
      <c r="E398" s="183"/>
      <c r="F398" s="184" t="s">
        <v>6</v>
      </c>
      <c r="G398" s="155" t="s">
        <v>6</v>
      </c>
      <c r="H398" s="156" t="s">
        <v>6</v>
      </c>
      <c r="I398" s="184" t="s">
        <v>6</v>
      </c>
      <c r="J398" s="155" t="s">
        <v>6</v>
      </c>
      <c r="K398" s="156" t="s">
        <v>6</v>
      </c>
    </row>
    <row r="399" spans="3:11" ht="12">
      <c r="C399" s="134" t="s">
        <v>157</v>
      </c>
      <c r="F399" s="184"/>
      <c r="G399" s="155"/>
      <c r="H399" s="188"/>
      <c r="I399" s="184"/>
      <c r="J399" s="155"/>
      <c r="K399" s="188"/>
    </row>
    <row r="400" spans="3:11" ht="12">
      <c r="C400" s="134" t="s">
        <v>158</v>
      </c>
      <c r="F400" s="184"/>
      <c r="G400" s="155"/>
      <c r="H400" s="188"/>
      <c r="I400" s="184"/>
      <c r="J400" s="155"/>
      <c r="K400" s="188"/>
    </row>
    <row r="401" spans="3:11" ht="12">
      <c r="C401" s="134" t="s">
        <v>176</v>
      </c>
      <c r="F401" s="184"/>
      <c r="G401" s="155"/>
      <c r="H401" s="188"/>
      <c r="I401" s="184"/>
      <c r="J401" s="155"/>
      <c r="K401" s="188"/>
    </row>
    <row r="402" spans="3:11" ht="12">
      <c r="C402" s="134" t="s">
        <v>177</v>
      </c>
      <c r="F402" s="184"/>
      <c r="G402" s="155"/>
      <c r="H402" s="188"/>
      <c r="I402" s="184"/>
      <c r="J402" s="155"/>
      <c r="K402" s="188"/>
    </row>
    <row r="403" spans="3:11" ht="12">
      <c r="C403" s="134" t="s">
        <v>178</v>
      </c>
      <c r="F403" s="184"/>
      <c r="G403" s="155"/>
      <c r="H403" s="188"/>
      <c r="I403" s="184"/>
      <c r="J403" s="155"/>
      <c r="K403" s="188"/>
    </row>
    <row r="404" spans="3:11" ht="12">
      <c r="C404" s="134" t="s">
        <v>179</v>
      </c>
      <c r="F404" s="184"/>
      <c r="G404" s="155"/>
      <c r="H404" s="188"/>
      <c r="I404" s="184"/>
      <c r="J404" s="155"/>
      <c r="K404" s="188"/>
    </row>
    <row r="405" spans="6:11" ht="12">
      <c r="F405" s="184"/>
      <c r="G405" s="155"/>
      <c r="H405" s="188"/>
      <c r="I405" s="184"/>
      <c r="J405" s="155"/>
      <c r="K405" s="188"/>
    </row>
    <row r="406" spans="1:11" ht="12">
      <c r="A406" s="226"/>
      <c r="C406" s="144"/>
      <c r="E406" s="183"/>
      <c r="F406" s="184"/>
      <c r="G406" s="155"/>
      <c r="H406" s="156"/>
      <c r="I406" s="184"/>
      <c r="J406" s="155"/>
      <c r="K406" s="156"/>
    </row>
    <row r="409" spans="1:11" s="175" customFormat="1" ht="12">
      <c r="A409" s="151" t="str">
        <f>$A$82</f>
        <v>Institution No.:  </v>
      </c>
      <c r="E409" s="185"/>
      <c r="G409" s="186"/>
      <c r="H409" s="187"/>
      <c r="J409" s="186"/>
      <c r="K409" s="150" t="s">
        <v>180</v>
      </c>
    </row>
    <row r="410" spans="1:11" ht="12.75" customHeight="1">
      <c r="A410" s="328" t="s">
        <v>181</v>
      </c>
      <c r="B410" s="328"/>
      <c r="C410" s="328"/>
      <c r="D410" s="328"/>
      <c r="E410" s="328"/>
      <c r="F410" s="328"/>
      <c r="G410" s="328"/>
      <c r="H410" s="328"/>
      <c r="I410" s="328"/>
      <c r="J410" s="328"/>
      <c r="K410" s="328"/>
    </row>
    <row r="411" spans="1:11" ht="12">
      <c r="A411" s="151" t="str">
        <f>$A$41</f>
        <v>NAME: University of Colorado Denver </v>
      </c>
      <c r="H411" s="188"/>
      <c r="J411" s="149"/>
      <c r="K411" s="153" t="str">
        <f>$K$3</f>
        <v>Date: October 1, 2012</v>
      </c>
    </row>
    <row r="412" spans="1:11" ht="12">
      <c r="A412" s="154" t="s">
        <v>6</v>
      </c>
      <c r="B412" s="154" t="s">
        <v>6</v>
      </c>
      <c r="C412" s="154" t="s">
        <v>6</v>
      </c>
      <c r="D412" s="154" t="s">
        <v>6</v>
      </c>
      <c r="E412" s="154" t="s">
        <v>6</v>
      </c>
      <c r="F412" s="154" t="s">
        <v>6</v>
      </c>
      <c r="G412" s="155" t="s">
        <v>6</v>
      </c>
      <c r="H412" s="156" t="s">
        <v>6</v>
      </c>
      <c r="I412" s="154" t="s">
        <v>6</v>
      </c>
      <c r="J412" s="155" t="s">
        <v>6</v>
      </c>
      <c r="K412" s="156" t="s">
        <v>6</v>
      </c>
    </row>
    <row r="413" spans="1:11" ht="12">
      <c r="A413" s="157" t="s">
        <v>7</v>
      </c>
      <c r="E413" s="157" t="s">
        <v>7</v>
      </c>
      <c r="F413" s="158"/>
      <c r="G413" s="159"/>
      <c r="H413" s="160" t="s">
        <v>9</v>
      </c>
      <c r="I413" s="158"/>
      <c r="J413" s="159"/>
      <c r="K413" s="160" t="s">
        <v>250</v>
      </c>
    </row>
    <row r="414" spans="1:11" ht="12">
      <c r="A414" s="157" t="s">
        <v>10</v>
      </c>
      <c r="C414" s="161" t="s">
        <v>57</v>
      </c>
      <c r="E414" s="157" t="s">
        <v>10</v>
      </c>
      <c r="F414" s="158"/>
      <c r="G414" s="159"/>
      <c r="H414" s="160" t="s">
        <v>13</v>
      </c>
      <c r="I414" s="158"/>
      <c r="J414" s="159"/>
      <c r="K414" s="160" t="s">
        <v>14</v>
      </c>
    </row>
    <row r="415" spans="1:11" ht="12">
      <c r="A415" s="154" t="s">
        <v>6</v>
      </c>
      <c r="B415" s="154" t="s">
        <v>6</v>
      </c>
      <c r="C415" s="154" t="s">
        <v>6</v>
      </c>
      <c r="D415" s="154" t="s">
        <v>6</v>
      </c>
      <c r="E415" s="154" t="s">
        <v>6</v>
      </c>
      <c r="F415" s="154" t="s">
        <v>6</v>
      </c>
      <c r="G415" s="155" t="s">
        <v>6</v>
      </c>
      <c r="H415" s="156" t="s">
        <v>6</v>
      </c>
      <c r="I415" s="154" t="s">
        <v>6</v>
      </c>
      <c r="J415" s="155" t="s">
        <v>6</v>
      </c>
      <c r="K415" s="156" t="s">
        <v>6</v>
      </c>
    </row>
    <row r="416" spans="1:11" ht="12">
      <c r="A416" s="227">
        <v>1</v>
      </c>
      <c r="C416" s="144" t="s">
        <v>182</v>
      </c>
      <c r="E416" s="227">
        <v>1</v>
      </c>
      <c r="F416" s="145"/>
      <c r="G416" s="146"/>
      <c r="I416" s="145"/>
      <c r="J416" s="146"/>
      <c r="K416" s="147"/>
    </row>
    <row r="417" spans="1:11" ht="12">
      <c r="A417" s="227">
        <f aca="true" t="shared" si="1" ref="A417:A439">(A416+1)</f>
        <v>2</v>
      </c>
      <c r="C417" s="144" t="s">
        <v>183</v>
      </c>
      <c r="E417" s="227">
        <f aca="true" t="shared" si="2" ref="E417:E439">(E416+1)</f>
        <v>2</v>
      </c>
      <c r="F417" s="145"/>
      <c r="G417" s="103"/>
      <c r="H417" s="103"/>
      <c r="I417" s="103"/>
      <c r="J417" s="103"/>
      <c r="K417" s="103"/>
    </row>
    <row r="418" spans="1:11" ht="12">
      <c r="A418" s="227">
        <f t="shared" si="1"/>
        <v>3</v>
      </c>
      <c r="C418" s="144"/>
      <c r="E418" s="227">
        <f t="shared" si="2"/>
        <v>3</v>
      </c>
      <c r="F418" s="145"/>
      <c r="G418" s="103"/>
      <c r="H418" s="103"/>
      <c r="I418" s="103"/>
      <c r="J418" s="103"/>
      <c r="K418" s="103"/>
    </row>
    <row r="419" spans="1:11" ht="12">
      <c r="A419" s="227">
        <f t="shared" si="1"/>
        <v>4</v>
      </c>
      <c r="C419" s="144"/>
      <c r="E419" s="227">
        <f t="shared" si="2"/>
        <v>4</v>
      </c>
      <c r="F419" s="145"/>
      <c r="G419" s="103"/>
      <c r="H419" s="103"/>
      <c r="I419" s="103"/>
      <c r="J419" s="103"/>
      <c r="K419" s="103"/>
    </row>
    <row r="420" spans="1:11" ht="12">
      <c r="A420" s="227">
        <f>(A419+1)</f>
        <v>5</v>
      </c>
      <c r="C420" s="145"/>
      <c r="E420" s="227">
        <f>(E419+1)</f>
        <v>5</v>
      </c>
      <c r="F420" s="145"/>
      <c r="G420" s="103"/>
      <c r="H420" s="103"/>
      <c r="I420" s="103"/>
      <c r="J420" s="103"/>
      <c r="K420" s="103"/>
    </row>
    <row r="421" spans="1:11" ht="12">
      <c r="A421" s="227">
        <f t="shared" si="1"/>
        <v>6</v>
      </c>
      <c r="C421" s="145"/>
      <c r="E421" s="227">
        <f t="shared" si="2"/>
        <v>6</v>
      </c>
      <c r="F421" s="145"/>
      <c r="G421" s="103"/>
      <c r="H421" s="103"/>
      <c r="I421" s="103"/>
      <c r="J421" s="103"/>
      <c r="K421" s="103"/>
    </row>
    <row r="422" spans="1:11" ht="12">
      <c r="A422" s="227">
        <f>(A421+1)</f>
        <v>7</v>
      </c>
      <c r="C422" s="144"/>
      <c r="E422" s="227">
        <f>(E421+1)</f>
        <v>7</v>
      </c>
      <c r="F422" s="145"/>
      <c r="G422" s="103"/>
      <c r="H422" s="103"/>
      <c r="I422" s="103"/>
      <c r="J422" s="103"/>
      <c r="K422" s="103"/>
    </row>
    <row r="423" spans="1:11" ht="12">
      <c r="A423" s="227">
        <f>(A422+1)</f>
        <v>8</v>
      </c>
      <c r="C423" s="145"/>
      <c r="E423" s="227">
        <f>(E422+1)</f>
        <v>8</v>
      </c>
      <c r="F423" s="145"/>
      <c r="G423" s="103"/>
      <c r="H423" s="103"/>
      <c r="I423" s="103"/>
      <c r="J423" s="103"/>
      <c r="K423" s="103"/>
    </row>
    <row r="424" spans="1:11" ht="12">
      <c r="A424" s="227">
        <f t="shared" si="1"/>
        <v>9</v>
      </c>
      <c r="C424" s="145"/>
      <c r="E424" s="227">
        <f t="shared" si="2"/>
        <v>9</v>
      </c>
      <c r="F424" s="145"/>
      <c r="G424" s="103"/>
      <c r="H424" s="103"/>
      <c r="I424" s="103"/>
      <c r="J424" s="103"/>
      <c r="K424" s="103"/>
    </row>
    <row r="425" spans="1:11" ht="12">
      <c r="A425" s="227">
        <f t="shared" si="1"/>
        <v>10</v>
      </c>
      <c r="E425" s="227">
        <f t="shared" si="2"/>
        <v>10</v>
      </c>
      <c r="F425" s="145"/>
      <c r="G425" s="103"/>
      <c r="H425" s="103"/>
      <c r="I425" s="103"/>
      <c r="J425" s="103"/>
      <c r="K425" s="103"/>
    </row>
    <row r="426" spans="1:11" ht="12">
      <c r="A426" s="227">
        <f t="shared" si="1"/>
        <v>11</v>
      </c>
      <c r="E426" s="227">
        <f t="shared" si="2"/>
        <v>11</v>
      </c>
      <c r="F426" s="145"/>
      <c r="G426" s="103"/>
      <c r="H426" s="103"/>
      <c r="I426" s="103"/>
      <c r="J426" s="103"/>
      <c r="K426" s="103"/>
    </row>
    <row r="427" spans="1:11" ht="12">
      <c r="A427" s="227">
        <f t="shared" si="1"/>
        <v>12</v>
      </c>
      <c r="E427" s="227">
        <f t="shared" si="2"/>
        <v>12</v>
      </c>
      <c r="F427" s="145"/>
      <c r="G427" s="103"/>
      <c r="H427" s="103"/>
      <c r="I427" s="103"/>
      <c r="J427" s="103"/>
      <c r="K427" s="103"/>
    </row>
    <row r="428" spans="1:11" ht="12">
      <c r="A428" s="227">
        <f t="shared" si="1"/>
        <v>13</v>
      </c>
      <c r="C428" s="145"/>
      <c r="E428" s="227">
        <f t="shared" si="2"/>
        <v>13</v>
      </c>
      <c r="F428" s="145"/>
      <c r="G428" s="103"/>
      <c r="H428" s="103"/>
      <c r="I428" s="103"/>
      <c r="J428" s="103"/>
      <c r="K428" s="103"/>
    </row>
    <row r="429" spans="1:11" ht="12">
      <c r="A429" s="227">
        <f t="shared" si="1"/>
        <v>14</v>
      </c>
      <c r="C429" s="145" t="s">
        <v>184</v>
      </c>
      <c r="E429" s="227">
        <f t="shared" si="2"/>
        <v>14</v>
      </c>
      <c r="F429" s="145"/>
      <c r="G429" s="103"/>
      <c r="H429" s="103"/>
      <c r="I429" s="103"/>
      <c r="J429" s="103"/>
      <c r="K429" s="103"/>
    </row>
    <row r="430" spans="1:11" ht="12">
      <c r="A430" s="227">
        <f t="shared" si="1"/>
        <v>15</v>
      </c>
      <c r="C430" s="145"/>
      <c r="E430" s="227">
        <f t="shared" si="2"/>
        <v>15</v>
      </c>
      <c r="F430" s="145"/>
      <c r="G430" s="103"/>
      <c r="H430" s="103"/>
      <c r="I430" s="103"/>
      <c r="J430" s="103"/>
      <c r="K430" s="103"/>
    </row>
    <row r="431" spans="1:11" ht="12">
      <c r="A431" s="227">
        <f t="shared" si="1"/>
        <v>16</v>
      </c>
      <c r="C431" s="145"/>
      <c r="E431" s="227">
        <f t="shared" si="2"/>
        <v>16</v>
      </c>
      <c r="F431" s="145"/>
      <c r="G431" s="103"/>
      <c r="H431" s="103"/>
      <c r="I431" s="103"/>
      <c r="J431" s="103"/>
      <c r="K431" s="103"/>
    </row>
    <row r="432" spans="1:11" ht="12">
      <c r="A432" s="227">
        <f t="shared" si="1"/>
        <v>17</v>
      </c>
      <c r="C432" s="145"/>
      <c r="E432" s="227">
        <f t="shared" si="2"/>
        <v>17</v>
      </c>
      <c r="F432" s="145"/>
      <c r="G432" s="103"/>
      <c r="H432" s="103"/>
      <c r="I432" s="103"/>
      <c r="J432" s="103"/>
      <c r="K432" s="103"/>
    </row>
    <row r="433" spans="1:11" ht="12">
      <c r="A433" s="227">
        <f t="shared" si="1"/>
        <v>18</v>
      </c>
      <c r="C433" s="145"/>
      <c r="E433" s="227">
        <f t="shared" si="2"/>
        <v>18</v>
      </c>
      <c r="F433" s="145"/>
      <c r="G433" s="103"/>
      <c r="H433" s="103"/>
      <c r="I433" s="103"/>
      <c r="J433" s="103"/>
      <c r="K433" s="103"/>
    </row>
    <row r="434" spans="1:11" ht="12">
      <c r="A434" s="227">
        <f t="shared" si="1"/>
        <v>19</v>
      </c>
      <c r="C434" s="145"/>
      <c r="E434" s="227">
        <f t="shared" si="2"/>
        <v>19</v>
      </c>
      <c r="F434" s="145"/>
      <c r="G434" s="103"/>
      <c r="H434" s="103"/>
      <c r="I434" s="103"/>
      <c r="J434" s="103"/>
      <c r="K434" s="103"/>
    </row>
    <row r="435" spans="1:11" ht="12">
      <c r="A435" s="227">
        <f t="shared" si="1"/>
        <v>20</v>
      </c>
      <c r="C435" s="145"/>
      <c r="E435" s="227">
        <f t="shared" si="2"/>
        <v>20</v>
      </c>
      <c r="F435" s="145"/>
      <c r="G435" s="103"/>
      <c r="H435" s="103"/>
      <c r="I435" s="103"/>
      <c r="J435" s="103"/>
      <c r="K435" s="103"/>
    </row>
    <row r="436" spans="1:11" ht="12">
      <c r="A436" s="227">
        <f t="shared" si="1"/>
        <v>21</v>
      </c>
      <c r="C436" s="145"/>
      <c r="E436" s="227">
        <f t="shared" si="2"/>
        <v>21</v>
      </c>
      <c r="F436" s="145"/>
      <c r="G436" s="103"/>
      <c r="H436" s="103"/>
      <c r="I436" s="103"/>
      <c r="J436" s="103"/>
      <c r="K436" s="103"/>
    </row>
    <row r="437" spans="1:11" ht="12">
      <c r="A437" s="227">
        <f t="shared" si="1"/>
        <v>22</v>
      </c>
      <c r="C437" s="145"/>
      <c r="E437" s="227">
        <f t="shared" si="2"/>
        <v>22</v>
      </c>
      <c r="F437" s="145"/>
      <c r="G437" s="103"/>
      <c r="H437" s="103"/>
      <c r="I437" s="103"/>
      <c r="J437" s="103"/>
      <c r="K437" s="103"/>
    </row>
    <row r="438" spans="1:11" ht="12">
      <c r="A438" s="227">
        <f t="shared" si="1"/>
        <v>23</v>
      </c>
      <c r="C438" s="145"/>
      <c r="E438" s="227">
        <f t="shared" si="2"/>
        <v>23</v>
      </c>
      <c r="F438" s="145"/>
      <c r="G438" s="103"/>
      <c r="H438" s="103"/>
      <c r="I438" s="103"/>
      <c r="J438" s="103"/>
      <c r="K438" s="103"/>
    </row>
    <row r="439" spans="1:11" ht="12">
      <c r="A439" s="227">
        <f t="shared" si="1"/>
        <v>24</v>
      </c>
      <c r="C439" s="145"/>
      <c r="E439" s="227">
        <f t="shared" si="2"/>
        <v>24</v>
      </c>
      <c r="F439" s="145"/>
      <c r="G439" s="103"/>
      <c r="H439" s="103"/>
      <c r="I439" s="103"/>
      <c r="J439" s="103"/>
      <c r="K439" s="103"/>
    </row>
    <row r="440" spans="1:11" ht="12">
      <c r="A440" s="228"/>
      <c r="E440" s="228"/>
      <c r="F440" s="184" t="s">
        <v>6</v>
      </c>
      <c r="G440" s="155" t="s">
        <v>6</v>
      </c>
      <c r="H440" s="156"/>
      <c r="I440" s="184"/>
      <c r="J440" s="155"/>
      <c r="K440" s="156"/>
    </row>
    <row r="441" spans="1:11" ht="12">
      <c r="A441" s="227">
        <f>(A439+1)</f>
        <v>25</v>
      </c>
      <c r="C441" s="144" t="s">
        <v>185</v>
      </c>
      <c r="E441" s="227">
        <f>(E439+1)</f>
        <v>25</v>
      </c>
      <c r="G441" s="104"/>
      <c r="H441" s="105">
        <f>SUM(H416:H439)</f>
        <v>0</v>
      </c>
      <c r="I441" s="105"/>
      <c r="J441" s="104"/>
      <c r="K441" s="105">
        <f>SUM(K416:K439)</f>
        <v>0</v>
      </c>
    </row>
    <row r="442" spans="1:11" ht="12">
      <c r="A442" s="227"/>
      <c r="C442" s="144"/>
      <c r="E442" s="227"/>
      <c r="F442" s="184" t="s">
        <v>6</v>
      </c>
      <c r="G442" s="155" t="s">
        <v>6</v>
      </c>
      <c r="H442" s="156"/>
      <c r="I442" s="184"/>
      <c r="J442" s="155"/>
      <c r="K442" s="156"/>
    </row>
    <row r="443" ht="12">
      <c r="E443" s="183"/>
    </row>
    <row r="444" ht="12">
      <c r="E444" s="183"/>
    </row>
    <row r="446" spans="5:11" ht="12">
      <c r="E446" s="183"/>
      <c r="G446" s="149"/>
      <c r="H446" s="188"/>
      <c r="J446" s="149"/>
      <c r="K446" s="188"/>
    </row>
    <row r="447" spans="1:11" s="175" customFormat="1" ht="12">
      <c r="A447" s="151" t="str">
        <f>$A$82</f>
        <v>Institution No.:  </v>
      </c>
      <c r="E447" s="185"/>
      <c r="G447" s="186"/>
      <c r="H447" s="187"/>
      <c r="J447" s="186"/>
      <c r="K447" s="150" t="s">
        <v>186</v>
      </c>
    </row>
    <row r="448" spans="1:11" s="175" customFormat="1" ht="12">
      <c r="A448" s="325" t="s">
        <v>187</v>
      </c>
      <c r="B448" s="325"/>
      <c r="C448" s="325"/>
      <c r="D448" s="325"/>
      <c r="E448" s="325"/>
      <c r="F448" s="325"/>
      <c r="G448" s="325"/>
      <c r="H448" s="325"/>
      <c r="I448" s="325"/>
      <c r="J448" s="325"/>
      <c r="K448" s="325"/>
    </row>
    <row r="449" spans="1:11" ht="12">
      <c r="A449" s="151" t="str">
        <f>$A$41</f>
        <v>NAME: University of Colorado Denver </v>
      </c>
      <c r="G449" s="229"/>
      <c r="H449" s="188"/>
      <c r="J449" s="149"/>
      <c r="K449" s="153" t="str">
        <f>$K$3</f>
        <v>Date: October 1, 2012</v>
      </c>
    </row>
    <row r="450" spans="1:11" ht="12">
      <c r="A450" s="154" t="s">
        <v>6</v>
      </c>
      <c r="B450" s="154" t="s">
        <v>6</v>
      </c>
      <c r="C450" s="154" t="s">
        <v>6</v>
      </c>
      <c r="D450" s="154" t="s">
        <v>6</v>
      </c>
      <c r="E450" s="154" t="s">
        <v>6</v>
      </c>
      <c r="F450" s="154" t="s">
        <v>6</v>
      </c>
      <c r="G450" s="155" t="s">
        <v>6</v>
      </c>
      <c r="H450" s="156" t="s">
        <v>6</v>
      </c>
      <c r="I450" s="154" t="s">
        <v>6</v>
      </c>
      <c r="J450" s="155" t="s">
        <v>6</v>
      </c>
      <c r="K450" s="156" t="s">
        <v>6</v>
      </c>
    </row>
    <row r="451" spans="1:11" ht="12">
      <c r="A451" s="157" t="s">
        <v>7</v>
      </c>
      <c r="E451" s="157" t="s">
        <v>7</v>
      </c>
      <c r="F451" s="158"/>
      <c r="G451" s="159"/>
      <c r="H451" s="160" t="s">
        <v>9</v>
      </c>
      <c r="I451" s="158"/>
      <c r="J451" s="159"/>
      <c r="K451" s="160" t="s">
        <v>250</v>
      </c>
    </row>
    <row r="452" spans="1:11" ht="12">
      <c r="A452" s="157" t="s">
        <v>10</v>
      </c>
      <c r="C452" s="161" t="s">
        <v>57</v>
      </c>
      <c r="E452" s="157" t="s">
        <v>10</v>
      </c>
      <c r="F452" s="158"/>
      <c r="G452" s="159" t="s">
        <v>12</v>
      </c>
      <c r="H452" s="160" t="s">
        <v>13</v>
      </c>
      <c r="I452" s="158"/>
      <c r="J452" s="159" t="s">
        <v>12</v>
      </c>
      <c r="K452" s="160" t="s">
        <v>14</v>
      </c>
    </row>
    <row r="453" spans="1:11" ht="12">
      <c r="A453" s="154" t="s">
        <v>6</v>
      </c>
      <c r="B453" s="154" t="s">
        <v>6</v>
      </c>
      <c r="C453" s="154" t="s">
        <v>6</v>
      </c>
      <c r="D453" s="154" t="s">
        <v>6</v>
      </c>
      <c r="E453" s="154" t="s">
        <v>6</v>
      </c>
      <c r="F453" s="154" t="s">
        <v>6</v>
      </c>
      <c r="G453" s="155" t="s">
        <v>6</v>
      </c>
      <c r="H453" s="156" t="s">
        <v>6</v>
      </c>
      <c r="I453" s="154" t="s">
        <v>6</v>
      </c>
      <c r="J453" s="155" t="s">
        <v>6</v>
      </c>
      <c r="K453" s="156" t="s">
        <v>6</v>
      </c>
    </row>
    <row r="454" spans="1:11" ht="12">
      <c r="A454" s="143">
        <v>1</v>
      </c>
      <c r="B454" s="154"/>
      <c r="C454" s="144" t="s">
        <v>188</v>
      </c>
      <c r="D454" s="154"/>
      <c r="E454" s="143">
        <v>1</v>
      </c>
      <c r="F454" s="154"/>
      <c r="G454" s="106">
        <v>511.7700000000001</v>
      </c>
      <c r="H454" s="106">
        <v>42442056.2</v>
      </c>
      <c r="I454" s="106"/>
      <c r="J454" s="106">
        <v>514.2613033090846</v>
      </c>
      <c r="K454" s="106">
        <v>43501638</v>
      </c>
    </row>
    <row r="455" spans="1:11" ht="12">
      <c r="A455" s="143">
        <v>2</v>
      </c>
      <c r="B455" s="154"/>
      <c r="C455" s="144" t="s">
        <v>189</v>
      </c>
      <c r="D455" s="154"/>
      <c r="E455" s="143">
        <v>2</v>
      </c>
      <c r="F455" s="154"/>
      <c r="G455" s="155"/>
      <c r="H455" s="106">
        <v>11698504.48</v>
      </c>
      <c r="I455" s="154"/>
      <c r="J455" s="155"/>
      <c r="K455" s="107">
        <v>12359053</v>
      </c>
    </row>
    <row r="456" spans="1:11" ht="12">
      <c r="A456" s="143">
        <v>3</v>
      </c>
      <c r="C456" s="144" t="s">
        <v>190</v>
      </c>
      <c r="E456" s="143">
        <v>3</v>
      </c>
      <c r="F456" s="145"/>
      <c r="G456" s="106">
        <v>218.56</v>
      </c>
      <c r="H456" s="108">
        <v>8093670.399999999</v>
      </c>
      <c r="I456" s="108"/>
      <c r="J456" s="106">
        <v>218.16932337935697</v>
      </c>
      <c r="K456" s="108">
        <v>8240787</v>
      </c>
    </row>
    <row r="457" spans="1:11" ht="12">
      <c r="A457" s="143">
        <v>4</v>
      </c>
      <c r="C457" s="144" t="s">
        <v>191</v>
      </c>
      <c r="E457" s="143">
        <v>4</v>
      </c>
      <c r="F457" s="145"/>
      <c r="G457" s="106"/>
      <c r="H457" s="108">
        <v>552530.0700000001</v>
      </c>
      <c r="I457" s="108"/>
      <c r="J457" s="106"/>
      <c r="K457" s="108">
        <v>435576</v>
      </c>
    </row>
    <row r="458" spans="1:11" ht="12">
      <c r="A458" s="143">
        <v>5</v>
      </c>
      <c r="C458" s="144" t="s">
        <v>192</v>
      </c>
      <c r="E458" s="143">
        <v>5</v>
      </c>
      <c r="F458" s="145"/>
      <c r="G458" s="106">
        <f>G454+G456</f>
        <v>730.3300000000002</v>
      </c>
      <c r="H458" s="106">
        <f>SUM(H454:H457)</f>
        <v>62786761.150000006</v>
      </c>
      <c r="I458" s="108"/>
      <c r="J458" s="106">
        <f>SUM(J454:J457)</f>
        <v>732.4306266884416</v>
      </c>
      <c r="K458" s="106">
        <f>SUM(K454:K457)</f>
        <v>64537054</v>
      </c>
    </row>
    <row r="459" spans="1:11" ht="12">
      <c r="A459" s="143">
        <v>6</v>
      </c>
      <c r="C459" s="144" t="s">
        <v>193</v>
      </c>
      <c r="E459" s="143">
        <v>6</v>
      </c>
      <c r="F459" s="145"/>
      <c r="G459" s="106">
        <v>58.17</v>
      </c>
      <c r="H459" s="108">
        <v>3462717.02</v>
      </c>
      <c r="I459" s="108"/>
      <c r="J459" s="106">
        <v>60.14083994892406</v>
      </c>
      <c r="K459" s="108">
        <v>3651637</v>
      </c>
    </row>
    <row r="460" spans="1:11" ht="12">
      <c r="A460" s="143">
        <v>7</v>
      </c>
      <c r="C460" s="144" t="s">
        <v>194</v>
      </c>
      <c r="E460" s="143">
        <v>7</v>
      </c>
      <c r="F460" s="145"/>
      <c r="G460" s="106"/>
      <c r="H460" s="108">
        <v>1031254.28</v>
      </c>
      <c r="I460" s="108"/>
      <c r="J460" s="106"/>
      <c r="K460" s="108">
        <v>1062664</v>
      </c>
    </row>
    <row r="461" spans="1:11" ht="12">
      <c r="A461" s="143">
        <v>8</v>
      </c>
      <c r="C461" s="144" t="s">
        <v>195</v>
      </c>
      <c r="E461" s="143">
        <v>8</v>
      </c>
      <c r="F461" s="145"/>
      <c r="G461" s="106">
        <f>G458+G459+G460</f>
        <v>788.5000000000001</v>
      </c>
      <c r="H461" s="106">
        <f>H458+H459+H460</f>
        <v>67280732.45</v>
      </c>
      <c r="I461" s="106"/>
      <c r="J461" s="106">
        <f>J458+J459+J460</f>
        <v>792.5714666373657</v>
      </c>
      <c r="K461" s="106">
        <f>K458+K459+K460</f>
        <v>69251355</v>
      </c>
    </row>
    <row r="462" spans="1:11" ht="12">
      <c r="A462" s="143">
        <v>9</v>
      </c>
      <c r="E462" s="143">
        <v>9</v>
      </c>
      <c r="F462" s="145"/>
      <c r="G462" s="106"/>
      <c r="H462" s="108"/>
      <c r="I462" s="105"/>
      <c r="J462" s="106"/>
      <c r="K462" s="108"/>
    </row>
    <row r="463" spans="1:11" ht="12">
      <c r="A463" s="143">
        <v>10</v>
      </c>
      <c r="C463" s="144" t="s">
        <v>196</v>
      </c>
      <c r="E463" s="143">
        <v>10</v>
      </c>
      <c r="F463" s="145"/>
      <c r="G463" s="106"/>
      <c r="H463" s="108">
        <v>0</v>
      </c>
      <c r="I463" s="108"/>
      <c r="J463" s="106">
        <f>G463</f>
        <v>0</v>
      </c>
      <c r="K463" s="108">
        <v>0</v>
      </c>
    </row>
    <row r="464" spans="1:11" ht="12">
      <c r="A464" s="143">
        <v>11</v>
      </c>
      <c r="C464" s="144" t="s">
        <v>197</v>
      </c>
      <c r="E464" s="143">
        <v>11</v>
      </c>
      <c r="F464" s="145"/>
      <c r="G464" s="106">
        <v>51.48</v>
      </c>
      <c r="H464" s="108">
        <v>2471378.87</v>
      </c>
      <c r="I464" s="108"/>
      <c r="J464" s="106">
        <v>46.702282908164534</v>
      </c>
      <c r="K464" s="108">
        <v>2242017</v>
      </c>
    </row>
    <row r="465" spans="1:11" ht="12">
      <c r="A465" s="143">
        <v>12</v>
      </c>
      <c r="C465" s="144" t="s">
        <v>198</v>
      </c>
      <c r="E465" s="143">
        <v>12</v>
      </c>
      <c r="F465" s="145"/>
      <c r="G465" s="106"/>
      <c r="H465" s="108">
        <v>705424.11</v>
      </c>
      <c r="I465" s="108"/>
      <c r="J465" s="106"/>
      <c r="K465" s="108">
        <v>642974</v>
      </c>
    </row>
    <row r="466" spans="1:11" ht="12">
      <c r="A466" s="143">
        <v>13</v>
      </c>
      <c r="C466" s="144" t="s">
        <v>199</v>
      </c>
      <c r="E466" s="143">
        <v>13</v>
      </c>
      <c r="F466" s="145"/>
      <c r="G466" s="106">
        <f>SUM(G463:G465)</f>
        <v>51.48</v>
      </c>
      <c r="H466" s="108">
        <f>SUM(H463:H465)</f>
        <v>3176802.98</v>
      </c>
      <c r="I466" s="104"/>
      <c r="J466" s="106">
        <f>SUM(J463:J465)</f>
        <v>46.702282908164534</v>
      </c>
      <c r="K466" s="108">
        <f>SUM(K463:K465)</f>
        <v>2884991</v>
      </c>
    </row>
    <row r="467" spans="1:11" ht="12">
      <c r="A467" s="143">
        <v>14</v>
      </c>
      <c r="E467" s="143">
        <v>14</v>
      </c>
      <c r="F467" s="145"/>
      <c r="G467" s="109"/>
      <c r="H467" s="108"/>
      <c r="I467" s="105"/>
      <c r="J467" s="109"/>
      <c r="K467" s="108"/>
    </row>
    <row r="468" spans="1:11" ht="12">
      <c r="A468" s="143">
        <v>15</v>
      </c>
      <c r="C468" s="144" t="s">
        <v>200</v>
      </c>
      <c r="E468" s="143">
        <v>15</v>
      </c>
      <c r="G468" s="110">
        <f>SUM(G461+G466)</f>
        <v>839.9800000000001</v>
      </c>
      <c r="H468" s="105">
        <f>SUM(H461+H466)</f>
        <v>70457535.43</v>
      </c>
      <c r="I468" s="105"/>
      <c r="J468" s="110">
        <f>SUM(J461+J466)</f>
        <v>839.2737495455302</v>
      </c>
      <c r="K468" s="105">
        <f>SUM(K461+K466)</f>
        <v>72136346</v>
      </c>
    </row>
    <row r="469" spans="1:11" ht="12">
      <c r="A469" s="143">
        <v>16</v>
      </c>
      <c r="E469" s="143">
        <v>16</v>
      </c>
      <c r="G469" s="110"/>
      <c r="H469" s="105"/>
      <c r="I469" s="105"/>
      <c r="J469" s="110"/>
      <c r="K469" s="105"/>
    </row>
    <row r="470" spans="1:11" ht="12">
      <c r="A470" s="143">
        <v>17</v>
      </c>
      <c r="C470" s="144" t="s">
        <v>201</v>
      </c>
      <c r="E470" s="143">
        <v>17</v>
      </c>
      <c r="F470" s="145"/>
      <c r="G470" s="106"/>
      <c r="H470" s="108">
        <v>1124443.32</v>
      </c>
      <c r="I470" s="108"/>
      <c r="J470" s="106"/>
      <c r="K470" s="108">
        <v>798441</v>
      </c>
    </row>
    <row r="471" spans="1:11" ht="12">
      <c r="A471" s="143">
        <v>18</v>
      </c>
      <c r="E471" s="143">
        <v>18</v>
      </c>
      <c r="F471" s="145"/>
      <c r="G471" s="106"/>
      <c r="H471" s="108"/>
      <c r="I471" s="108"/>
      <c r="J471" s="106"/>
      <c r="K471" s="108"/>
    </row>
    <row r="472" spans="1:11" ht="12">
      <c r="A472" s="143">
        <v>19</v>
      </c>
      <c r="C472" s="144" t="s">
        <v>202</v>
      </c>
      <c r="E472" s="143">
        <v>19</v>
      </c>
      <c r="F472" s="145"/>
      <c r="G472" s="106"/>
      <c r="H472" s="108">
        <v>761163</v>
      </c>
      <c r="I472" s="108"/>
      <c r="J472" s="106"/>
      <c r="K472" s="108">
        <v>278545</v>
      </c>
    </row>
    <row r="473" spans="1:11" ht="12" customHeight="1">
      <c r="A473" s="143">
        <v>20</v>
      </c>
      <c r="C473" s="233" t="s">
        <v>203</v>
      </c>
      <c r="E473" s="143">
        <v>20</v>
      </c>
      <c r="F473" s="145"/>
      <c r="G473" s="106"/>
      <c r="H473" s="108">
        <v>6544714.399999999</v>
      </c>
      <c r="I473" s="108"/>
      <c r="J473" s="106"/>
      <c r="K473" s="108">
        <v>6426432</v>
      </c>
    </row>
    <row r="474" spans="1:11" s="234" customFormat="1" ht="12" customHeight="1">
      <c r="A474" s="143">
        <v>21</v>
      </c>
      <c r="B474" s="134"/>
      <c r="C474" s="233"/>
      <c r="D474" s="134"/>
      <c r="E474" s="143">
        <v>21</v>
      </c>
      <c r="F474" s="145"/>
      <c r="G474" s="106"/>
      <c r="H474" s="108"/>
      <c r="I474" s="108"/>
      <c r="J474" s="106"/>
      <c r="K474" s="108"/>
    </row>
    <row r="475" spans="1:11" ht="12">
      <c r="A475" s="143">
        <v>22</v>
      </c>
      <c r="C475" s="144"/>
      <c r="E475" s="143">
        <v>22</v>
      </c>
      <c r="G475" s="106"/>
      <c r="H475" s="108"/>
      <c r="I475" s="108"/>
      <c r="J475" s="106"/>
      <c r="K475" s="108"/>
    </row>
    <row r="476" spans="1:11" ht="12">
      <c r="A476" s="143">
        <v>23</v>
      </c>
      <c r="C476" s="144" t="s">
        <v>204</v>
      </c>
      <c r="E476" s="143">
        <v>23</v>
      </c>
      <c r="G476" s="106"/>
      <c r="H476" s="108">
        <v>478500.49</v>
      </c>
      <c r="I476" s="108"/>
      <c r="J476" s="106"/>
      <c r="K476" s="108">
        <v>0</v>
      </c>
    </row>
    <row r="477" spans="1:11" ht="12">
      <c r="A477" s="143">
        <v>24</v>
      </c>
      <c r="C477" s="144"/>
      <c r="E477" s="143">
        <v>24</v>
      </c>
      <c r="G477" s="106"/>
      <c r="H477" s="108"/>
      <c r="I477" s="108"/>
      <c r="J477" s="106"/>
      <c r="K477" s="108"/>
    </row>
    <row r="478" spans="1:11" ht="12">
      <c r="A478" s="143"/>
      <c r="E478" s="143"/>
      <c r="F478" s="184" t="s">
        <v>6</v>
      </c>
      <c r="G478" s="235"/>
      <c r="H478" s="156"/>
      <c r="I478" s="184"/>
      <c r="J478" s="235"/>
      <c r="K478" s="156"/>
    </row>
    <row r="479" spans="1:11" ht="12">
      <c r="A479" s="143">
        <v>25</v>
      </c>
      <c r="C479" s="144" t="s">
        <v>205</v>
      </c>
      <c r="E479" s="143">
        <v>25</v>
      </c>
      <c r="G479" s="110">
        <f>SUM(G468:G477)</f>
        <v>839.9800000000001</v>
      </c>
      <c r="H479" s="105">
        <f>SUM(H468:H477)</f>
        <v>79366356.64</v>
      </c>
      <c r="I479" s="111"/>
      <c r="J479" s="110">
        <f>SUM(J468:J477)</f>
        <v>839.2737495455302</v>
      </c>
      <c r="K479" s="105">
        <f>SUM(K468:K477)</f>
        <v>79639764</v>
      </c>
    </row>
    <row r="480" spans="6:11" ht="12">
      <c r="F480" s="184" t="s">
        <v>6</v>
      </c>
      <c r="G480" s="155"/>
      <c r="H480" s="156"/>
      <c r="I480" s="184"/>
      <c r="J480" s="155"/>
      <c r="K480" s="156"/>
    </row>
    <row r="481" spans="6:11" ht="12">
      <c r="F481" s="184"/>
      <c r="G481" s="155"/>
      <c r="H481" s="156"/>
      <c r="I481" s="184"/>
      <c r="J481" s="155"/>
      <c r="K481" s="156"/>
    </row>
    <row r="482" spans="3:11" ht="20.25" customHeight="1">
      <c r="C482" s="236"/>
      <c r="D482" s="236"/>
      <c r="E482" s="236"/>
      <c r="F482" s="184"/>
      <c r="G482" s="155"/>
      <c r="H482" s="156"/>
      <c r="I482" s="184"/>
      <c r="J482" s="155"/>
      <c r="K482" s="156"/>
    </row>
    <row r="483" spans="3:11" ht="12">
      <c r="C483" s="134" t="s">
        <v>53</v>
      </c>
      <c r="F483" s="184"/>
      <c r="G483" s="155"/>
      <c r="H483" s="156"/>
      <c r="I483" s="184"/>
      <c r="J483" s="155"/>
      <c r="K483" s="156"/>
    </row>
    <row r="484" ht="12">
      <c r="A484" s="144"/>
    </row>
    <row r="485" spans="5:11" ht="12">
      <c r="E485" s="183"/>
      <c r="G485" s="149"/>
      <c r="H485" s="188"/>
      <c r="J485" s="149"/>
      <c r="K485" s="188"/>
    </row>
    <row r="486" spans="1:11" s="175" customFormat="1" ht="12">
      <c r="A486" s="151" t="str">
        <f>$A$82</f>
        <v>Institution No.:  </v>
      </c>
      <c r="E486" s="185"/>
      <c r="G486" s="186"/>
      <c r="H486" s="187"/>
      <c r="J486" s="186"/>
      <c r="K486" s="150" t="s">
        <v>206</v>
      </c>
    </row>
    <row r="487" spans="1:11" s="175" customFormat="1" ht="12">
      <c r="A487" s="325" t="s">
        <v>207</v>
      </c>
      <c r="B487" s="325"/>
      <c r="C487" s="325"/>
      <c r="D487" s="325"/>
      <c r="E487" s="325"/>
      <c r="F487" s="325"/>
      <c r="G487" s="325"/>
      <c r="H487" s="325"/>
      <c r="I487" s="325"/>
      <c r="J487" s="325"/>
      <c r="K487" s="325"/>
    </row>
    <row r="488" spans="1:11" ht="12">
      <c r="A488" s="151" t="str">
        <f>$A$41</f>
        <v>NAME: University of Colorado Denver </v>
      </c>
      <c r="G488" s="229"/>
      <c r="H488" s="188"/>
      <c r="J488" s="149"/>
      <c r="K488" s="153" t="str">
        <f>$K$3</f>
        <v>Date: October 1, 2012</v>
      </c>
    </row>
    <row r="489" spans="1:11" ht="12">
      <c r="A489" s="154" t="s">
        <v>6</v>
      </c>
      <c r="B489" s="154" t="s">
        <v>6</v>
      </c>
      <c r="C489" s="154" t="s">
        <v>6</v>
      </c>
      <c r="D489" s="154" t="s">
        <v>6</v>
      </c>
      <c r="E489" s="154" t="s">
        <v>6</v>
      </c>
      <c r="F489" s="154" t="s">
        <v>6</v>
      </c>
      <c r="G489" s="155" t="s">
        <v>6</v>
      </c>
      <c r="H489" s="156" t="s">
        <v>6</v>
      </c>
      <c r="I489" s="154" t="s">
        <v>6</v>
      </c>
      <c r="J489" s="155" t="s">
        <v>6</v>
      </c>
      <c r="K489" s="156" t="s">
        <v>6</v>
      </c>
    </row>
    <row r="490" spans="1:11" ht="12">
      <c r="A490" s="157" t="s">
        <v>7</v>
      </c>
      <c r="E490" s="157" t="s">
        <v>7</v>
      </c>
      <c r="F490" s="158"/>
      <c r="G490" s="159"/>
      <c r="H490" s="160" t="s">
        <v>9</v>
      </c>
      <c r="I490" s="158"/>
      <c r="J490" s="159"/>
      <c r="K490" s="160" t="s">
        <v>250</v>
      </c>
    </row>
    <row r="491" spans="1:11" ht="12">
      <c r="A491" s="157" t="s">
        <v>10</v>
      </c>
      <c r="C491" s="161" t="s">
        <v>57</v>
      </c>
      <c r="E491" s="157" t="s">
        <v>10</v>
      </c>
      <c r="F491" s="158"/>
      <c r="G491" s="159" t="s">
        <v>12</v>
      </c>
      <c r="H491" s="160" t="s">
        <v>13</v>
      </c>
      <c r="I491" s="158"/>
      <c r="J491" s="159" t="s">
        <v>12</v>
      </c>
      <c r="K491" s="160" t="s">
        <v>14</v>
      </c>
    </row>
    <row r="492" spans="1:11" ht="12">
      <c r="A492" s="154" t="s">
        <v>6</v>
      </c>
      <c r="B492" s="154" t="s">
        <v>6</v>
      </c>
      <c r="C492" s="154" t="s">
        <v>6</v>
      </c>
      <c r="D492" s="154" t="s">
        <v>6</v>
      </c>
      <c r="E492" s="154" t="s">
        <v>6</v>
      </c>
      <c r="F492" s="154" t="s">
        <v>6</v>
      </c>
      <c r="G492" s="155" t="s">
        <v>6</v>
      </c>
      <c r="H492" s="156" t="s">
        <v>6</v>
      </c>
      <c r="I492" s="154" t="s">
        <v>6</v>
      </c>
      <c r="J492" s="155" t="s">
        <v>6</v>
      </c>
      <c r="K492" s="156" t="s">
        <v>6</v>
      </c>
    </row>
    <row r="493" spans="1:11" ht="12">
      <c r="A493" s="143">
        <v>1</v>
      </c>
      <c r="B493" s="154"/>
      <c r="C493" s="144" t="s">
        <v>188</v>
      </c>
      <c r="D493" s="154"/>
      <c r="E493" s="143">
        <v>1</v>
      </c>
      <c r="F493" s="154"/>
      <c r="G493" s="106">
        <v>1.19</v>
      </c>
      <c r="H493" s="106">
        <v>10448.76</v>
      </c>
      <c r="I493" s="154"/>
      <c r="J493" s="106">
        <v>0</v>
      </c>
      <c r="K493" s="107">
        <v>0</v>
      </c>
    </row>
    <row r="494" spans="1:11" ht="12">
      <c r="A494" s="143">
        <v>2</v>
      </c>
      <c r="B494" s="154"/>
      <c r="C494" s="144" t="s">
        <v>189</v>
      </c>
      <c r="D494" s="154"/>
      <c r="E494" s="143">
        <v>2</v>
      </c>
      <c r="F494" s="154"/>
      <c r="G494" s="106"/>
      <c r="H494" s="106">
        <v>2816.11</v>
      </c>
      <c r="I494" s="106"/>
      <c r="J494" s="106">
        <v>0</v>
      </c>
      <c r="K494" s="107">
        <v>0</v>
      </c>
    </row>
    <row r="495" spans="1:11" ht="12">
      <c r="A495" s="143">
        <v>3</v>
      </c>
      <c r="C495" s="144" t="s">
        <v>190</v>
      </c>
      <c r="E495" s="143">
        <v>3</v>
      </c>
      <c r="F495" s="145"/>
      <c r="G495" s="106"/>
      <c r="H495" s="108">
        <v>0</v>
      </c>
      <c r="I495" s="108"/>
      <c r="J495" s="106">
        <v>0</v>
      </c>
      <c r="K495" s="108"/>
    </row>
    <row r="496" spans="1:11" ht="12">
      <c r="A496" s="143">
        <v>4</v>
      </c>
      <c r="C496" s="144" t="s">
        <v>191</v>
      </c>
      <c r="E496" s="143">
        <v>4</v>
      </c>
      <c r="F496" s="145"/>
      <c r="G496" s="106"/>
      <c r="H496" s="108">
        <v>0</v>
      </c>
      <c r="I496" s="108"/>
      <c r="J496" s="106">
        <v>0</v>
      </c>
      <c r="K496" s="108"/>
    </row>
    <row r="497" spans="1:11" ht="12">
      <c r="A497" s="143">
        <v>5</v>
      </c>
      <c r="C497" s="144" t="s">
        <v>192</v>
      </c>
      <c r="E497" s="143">
        <v>5</v>
      </c>
      <c r="F497" s="145"/>
      <c r="G497" s="106">
        <f>SUM(G493:G496)</f>
        <v>1.19</v>
      </c>
      <c r="H497" s="106">
        <f>SUM(H493:H496)</f>
        <v>13264.87</v>
      </c>
      <c r="I497" s="108"/>
      <c r="J497" s="106">
        <f>SUM(J493:J496)</f>
        <v>0</v>
      </c>
      <c r="K497" s="106">
        <f>SUM(K493:K496)</f>
        <v>0</v>
      </c>
    </row>
    <row r="498" spans="1:11" ht="12">
      <c r="A498" s="143">
        <v>6</v>
      </c>
      <c r="C498" s="144" t="s">
        <v>193</v>
      </c>
      <c r="E498" s="143">
        <v>6</v>
      </c>
      <c r="F498" s="145"/>
      <c r="G498" s="106"/>
      <c r="H498" s="108"/>
      <c r="I498" s="108"/>
      <c r="J498" s="106"/>
      <c r="K498" s="108"/>
    </row>
    <row r="499" spans="1:11" ht="12">
      <c r="A499" s="143">
        <v>7</v>
      </c>
      <c r="C499" s="144" t="s">
        <v>194</v>
      </c>
      <c r="E499" s="143">
        <v>7</v>
      </c>
      <c r="F499" s="145"/>
      <c r="G499" s="106"/>
      <c r="H499" s="108"/>
      <c r="I499" s="108"/>
      <c r="J499" s="106"/>
      <c r="K499" s="108"/>
    </row>
    <row r="500" spans="1:11" ht="12">
      <c r="A500" s="143">
        <v>8</v>
      </c>
      <c r="C500" s="144" t="s">
        <v>208</v>
      </c>
      <c r="E500" s="143">
        <v>8</v>
      </c>
      <c r="F500" s="145"/>
      <c r="G500" s="106">
        <f>G497+G498+G499</f>
        <v>1.19</v>
      </c>
      <c r="H500" s="106">
        <f>H497+H498+H499</f>
        <v>13264.87</v>
      </c>
      <c r="I500" s="106"/>
      <c r="J500" s="106">
        <f>J497+J498+J499</f>
        <v>0</v>
      </c>
      <c r="K500" s="106">
        <f>K497+K498+K499</f>
        <v>0</v>
      </c>
    </row>
    <row r="501" spans="1:11" ht="12">
      <c r="A501" s="143">
        <v>9</v>
      </c>
      <c r="E501" s="143">
        <v>9</v>
      </c>
      <c r="F501" s="145"/>
      <c r="G501" s="106"/>
      <c r="H501" s="108"/>
      <c r="I501" s="105"/>
      <c r="J501" s="106"/>
      <c r="K501" s="108"/>
    </row>
    <row r="502" spans="1:11" ht="12">
      <c r="A502" s="143">
        <v>10</v>
      </c>
      <c r="C502" s="144" t="s">
        <v>196</v>
      </c>
      <c r="E502" s="143">
        <v>10</v>
      </c>
      <c r="F502" s="145"/>
      <c r="G502" s="106">
        <v>0</v>
      </c>
      <c r="H502" s="108">
        <v>0</v>
      </c>
      <c r="I502" s="108"/>
      <c r="J502" s="106">
        <f>G502</f>
        <v>0</v>
      </c>
      <c r="K502" s="108">
        <v>0</v>
      </c>
    </row>
    <row r="503" spans="1:11" ht="12">
      <c r="A503" s="143">
        <v>11</v>
      </c>
      <c r="C503" s="144" t="s">
        <v>197</v>
      </c>
      <c r="E503" s="143">
        <v>11</v>
      </c>
      <c r="F503" s="145"/>
      <c r="G503" s="106">
        <v>0</v>
      </c>
      <c r="H503" s="108">
        <v>0</v>
      </c>
      <c r="I503" s="108"/>
      <c r="J503" s="106">
        <f>G503</f>
        <v>0</v>
      </c>
      <c r="K503" s="108"/>
    </row>
    <row r="504" spans="1:11" ht="12">
      <c r="A504" s="143">
        <v>12</v>
      </c>
      <c r="C504" s="144" t="s">
        <v>198</v>
      </c>
      <c r="E504" s="143">
        <v>12</v>
      </c>
      <c r="F504" s="145"/>
      <c r="G504" s="106"/>
      <c r="H504" s="108">
        <v>0</v>
      </c>
      <c r="I504" s="108"/>
      <c r="J504" s="106"/>
      <c r="K504" s="108"/>
    </row>
    <row r="505" spans="1:11" ht="12">
      <c r="A505" s="143">
        <v>13</v>
      </c>
      <c r="C505" s="144" t="s">
        <v>209</v>
      </c>
      <c r="E505" s="143">
        <v>13</v>
      </c>
      <c r="F505" s="145"/>
      <c r="G505" s="106">
        <f>SUM(G502:G504)</f>
        <v>0</v>
      </c>
      <c r="H505" s="108">
        <f>SUM(H502:H504)</f>
        <v>0</v>
      </c>
      <c r="I505" s="104"/>
      <c r="J505" s="106">
        <f>SUM(J502:J504)</f>
        <v>0</v>
      </c>
      <c r="K505" s="108">
        <f>SUM(K502:K504)</f>
        <v>0</v>
      </c>
    </row>
    <row r="506" spans="1:11" ht="12">
      <c r="A506" s="143">
        <v>14</v>
      </c>
      <c r="E506" s="143">
        <v>14</v>
      </c>
      <c r="F506" s="145"/>
      <c r="G506" s="109"/>
      <c r="H506" s="108"/>
      <c r="I506" s="105"/>
      <c r="J506" s="109"/>
      <c r="K506" s="108"/>
    </row>
    <row r="507" spans="1:11" ht="12">
      <c r="A507" s="143">
        <v>15</v>
      </c>
      <c r="C507" s="144" t="s">
        <v>200</v>
      </c>
      <c r="E507" s="143">
        <v>15</v>
      </c>
      <c r="G507" s="110">
        <f>SUM(G500+G505)</f>
        <v>1.19</v>
      </c>
      <c r="H507" s="105">
        <f>SUM(H500+H505)</f>
        <v>13264.87</v>
      </c>
      <c r="I507" s="105"/>
      <c r="J507" s="110">
        <f>SUM(J500+J505)</f>
        <v>0</v>
      </c>
      <c r="K507" s="105">
        <f>SUM(K500+K505)</f>
        <v>0</v>
      </c>
    </row>
    <row r="508" spans="1:11" ht="12">
      <c r="A508" s="143">
        <v>16</v>
      </c>
      <c r="E508" s="143">
        <v>16</v>
      </c>
      <c r="G508" s="110"/>
      <c r="H508" s="105"/>
      <c r="I508" s="105"/>
      <c r="J508" s="110"/>
      <c r="K508" s="105"/>
    </row>
    <row r="509" spans="1:11" ht="12">
      <c r="A509" s="143">
        <v>17</v>
      </c>
      <c r="C509" s="144" t="s">
        <v>201</v>
      </c>
      <c r="E509" s="143">
        <v>17</v>
      </c>
      <c r="F509" s="145"/>
      <c r="G509" s="106"/>
      <c r="H509" s="108">
        <v>0</v>
      </c>
      <c r="I509" s="108"/>
      <c r="J509" s="106"/>
      <c r="K509" s="108"/>
    </row>
    <row r="510" spans="1:11" ht="12">
      <c r="A510" s="143">
        <v>18</v>
      </c>
      <c r="E510" s="143">
        <v>18</v>
      </c>
      <c r="F510" s="145"/>
      <c r="G510" s="106"/>
      <c r="H510" s="108"/>
      <c r="I510" s="108"/>
      <c r="J510" s="106"/>
      <c r="K510" s="108"/>
    </row>
    <row r="511" spans="1:11" ht="12">
      <c r="A511" s="143">
        <v>19</v>
      </c>
      <c r="C511" s="144" t="s">
        <v>202</v>
      </c>
      <c r="E511" s="143">
        <v>19</v>
      </c>
      <c r="F511" s="145"/>
      <c r="G511" s="106"/>
      <c r="H511" s="108">
        <v>0</v>
      </c>
      <c r="I511" s="108"/>
      <c r="J511" s="106"/>
      <c r="K511" s="108"/>
    </row>
    <row r="512" spans="1:11" ht="12" customHeight="1">
      <c r="A512" s="143">
        <v>20</v>
      </c>
      <c r="C512" s="233" t="s">
        <v>203</v>
      </c>
      <c r="E512" s="143">
        <v>20</v>
      </c>
      <c r="F512" s="145"/>
      <c r="G512" s="106"/>
      <c r="H512" s="108">
        <v>19365.74</v>
      </c>
      <c r="I512" s="108"/>
      <c r="J512" s="106"/>
      <c r="K512" s="108">
        <v>12816</v>
      </c>
    </row>
    <row r="513" spans="1:11" s="234" customFormat="1" ht="12" customHeight="1">
      <c r="A513" s="143">
        <v>21</v>
      </c>
      <c r="B513" s="134"/>
      <c r="C513" s="233"/>
      <c r="D513" s="134"/>
      <c r="E513" s="143">
        <v>21</v>
      </c>
      <c r="F513" s="145"/>
      <c r="G513" s="106"/>
      <c r="H513" s="108"/>
      <c r="I513" s="108"/>
      <c r="J513" s="106"/>
      <c r="K513" s="108"/>
    </row>
    <row r="514" spans="1:11" ht="12">
      <c r="A514" s="143">
        <v>22</v>
      </c>
      <c r="C514" s="144"/>
      <c r="E514" s="143">
        <v>22</v>
      </c>
      <c r="G514" s="106"/>
      <c r="H514" s="108"/>
      <c r="I514" s="108"/>
      <c r="J514" s="106"/>
      <c r="K514" s="108"/>
    </row>
    <row r="515" spans="1:11" ht="12">
      <c r="A515" s="143">
        <v>23</v>
      </c>
      <c r="C515" s="144" t="s">
        <v>204</v>
      </c>
      <c r="E515" s="143">
        <v>23</v>
      </c>
      <c r="G515" s="106"/>
      <c r="H515" s="108">
        <v>0</v>
      </c>
      <c r="I515" s="108"/>
      <c r="J515" s="106"/>
      <c r="K515" s="108">
        <v>0</v>
      </c>
    </row>
    <row r="516" spans="1:11" ht="12">
      <c r="A516" s="143">
        <v>24</v>
      </c>
      <c r="C516" s="144"/>
      <c r="E516" s="143">
        <v>24</v>
      </c>
      <c r="G516" s="106"/>
      <c r="H516" s="108"/>
      <c r="I516" s="108"/>
      <c r="J516" s="106"/>
      <c r="K516" s="108"/>
    </row>
    <row r="517" spans="1:11" ht="12">
      <c r="A517" s="143"/>
      <c r="E517" s="143"/>
      <c r="F517" s="184" t="s">
        <v>6</v>
      </c>
      <c r="G517" s="235"/>
      <c r="H517" s="156"/>
      <c r="I517" s="184"/>
      <c r="J517" s="235"/>
      <c r="K517" s="156"/>
    </row>
    <row r="518" spans="1:11" ht="12">
      <c r="A518" s="143">
        <v>25</v>
      </c>
      <c r="C518" s="144" t="s">
        <v>210</v>
      </c>
      <c r="E518" s="143">
        <v>25</v>
      </c>
      <c r="G518" s="110">
        <f>SUM(G507:G516)</f>
        <v>1.19</v>
      </c>
      <c r="H518" s="105">
        <f>SUM(H507:H516)</f>
        <v>32630.61</v>
      </c>
      <c r="I518" s="111"/>
      <c r="J518" s="105">
        <f>SUM(J507:J516)</f>
        <v>0</v>
      </c>
      <c r="K518" s="105">
        <f>SUM(K507:K516)</f>
        <v>12816</v>
      </c>
    </row>
    <row r="519" spans="6:11" ht="12">
      <c r="F519" s="184" t="s">
        <v>6</v>
      </c>
      <c r="G519" s="155"/>
      <c r="H519" s="156"/>
      <c r="I519" s="184"/>
      <c r="J519" s="155"/>
      <c r="K519" s="156"/>
    </row>
    <row r="520" spans="3:11" ht="12">
      <c r="C520" s="134" t="s">
        <v>53</v>
      </c>
      <c r="F520" s="184"/>
      <c r="G520" s="155"/>
      <c r="H520" s="156"/>
      <c r="I520" s="184"/>
      <c r="J520" s="155"/>
      <c r="K520" s="156"/>
    </row>
    <row r="521" ht="12">
      <c r="A521" s="144"/>
    </row>
    <row r="522" spans="8:11" ht="12">
      <c r="H522" s="188"/>
      <c r="K522" s="188"/>
    </row>
    <row r="523" spans="1:11" s="175" customFormat="1" ht="12">
      <c r="A523" s="151" t="str">
        <f>$A$82</f>
        <v>Institution No.:  </v>
      </c>
      <c r="E523" s="185"/>
      <c r="G523" s="186"/>
      <c r="H523" s="187"/>
      <c r="J523" s="186"/>
      <c r="K523" s="150" t="s">
        <v>211</v>
      </c>
    </row>
    <row r="524" spans="1:11" s="175" customFormat="1" ht="12">
      <c r="A524" s="325" t="s">
        <v>212</v>
      </c>
      <c r="B524" s="325"/>
      <c r="C524" s="325"/>
      <c r="D524" s="325"/>
      <c r="E524" s="325"/>
      <c r="F524" s="325"/>
      <c r="G524" s="325"/>
      <c r="H524" s="325"/>
      <c r="I524" s="325"/>
      <c r="J524" s="325"/>
      <c r="K524" s="325"/>
    </row>
    <row r="525" spans="1:11" ht="12">
      <c r="A525" s="151" t="str">
        <f>$A$41</f>
        <v>NAME: University of Colorado Denver </v>
      </c>
      <c r="G525" s="229"/>
      <c r="H525" s="215"/>
      <c r="J525" s="149"/>
      <c r="K525" s="153" t="str">
        <f>$K$3</f>
        <v>Date: October 1, 2012</v>
      </c>
    </row>
    <row r="526" spans="1:11" ht="12">
      <c r="A526" s="154" t="s">
        <v>6</v>
      </c>
      <c r="B526" s="154" t="s">
        <v>6</v>
      </c>
      <c r="C526" s="154" t="s">
        <v>6</v>
      </c>
      <c r="D526" s="154" t="s">
        <v>6</v>
      </c>
      <c r="E526" s="154" t="s">
        <v>6</v>
      </c>
      <c r="F526" s="154" t="s">
        <v>6</v>
      </c>
      <c r="G526" s="155" t="s">
        <v>6</v>
      </c>
      <c r="H526" s="156" t="s">
        <v>6</v>
      </c>
      <c r="I526" s="154" t="s">
        <v>6</v>
      </c>
      <c r="J526" s="155" t="s">
        <v>6</v>
      </c>
      <c r="K526" s="156" t="s">
        <v>6</v>
      </c>
    </row>
    <row r="527" spans="1:11" ht="12">
      <c r="A527" s="157" t="s">
        <v>7</v>
      </c>
      <c r="E527" s="157" t="s">
        <v>7</v>
      </c>
      <c r="F527" s="158"/>
      <c r="G527" s="159"/>
      <c r="H527" s="160" t="s">
        <v>9</v>
      </c>
      <c r="I527" s="158"/>
      <c r="J527" s="159"/>
      <c r="K527" s="160" t="s">
        <v>250</v>
      </c>
    </row>
    <row r="528" spans="1:11" ht="12">
      <c r="A528" s="157" t="s">
        <v>10</v>
      </c>
      <c r="C528" s="161" t="s">
        <v>57</v>
      </c>
      <c r="E528" s="157" t="s">
        <v>10</v>
      </c>
      <c r="F528" s="158"/>
      <c r="G528" s="159" t="s">
        <v>12</v>
      </c>
      <c r="H528" s="160" t="s">
        <v>13</v>
      </c>
      <c r="I528" s="158"/>
      <c r="J528" s="159" t="s">
        <v>12</v>
      </c>
      <c r="K528" s="160" t="s">
        <v>14</v>
      </c>
    </row>
    <row r="529" spans="1:11" ht="12">
      <c r="A529" s="154" t="s">
        <v>6</v>
      </c>
      <c r="B529" s="154" t="s">
        <v>6</v>
      </c>
      <c r="C529" s="154" t="s">
        <v>6</v>
      </c>
      <c r="D529" s="154" t="s">
        <v>6</v>
      </c>
      <c r="E529" s="154" t="s">
        <v>6</v>
      </c>
      <c r="F529" s="154" t="s">
        <v>6</v>
      </c>
      <c r="G529" s="155" t="s">
        <v>6</v>
      </c>
      <c r="H529" s="156" t="s">
        <v>6</v>
      </c>
      <c r="I529" s="154" t="s">
        <v>6</v>
      </c>
      <c r="J529" s="155" t="s">
        <v>6</v>
      </c>
      <c r="K529" s="156" t="s">
        <v>6</v>
      </c>
    </row>
    <row r="530" spans="1:11" ht="12">
      <c r="A530" s="237">
        <v>1</v>
      </c>
      <c r="B530" s="238"/>
      <c r="C530" s="238" t="s">
        <v>253</v>
      </c>
      <c r="D530" s="238"/>
      <c r="E530" s="237">
        <v>1</v>
      </c>
      <c r="F530" s="239"/>
      <c r="G530" s="118"/>
      <c r="H530" s="119"/>
      <c r="I530" s="240"/>
      <c r="J530" s="121"/>
      <c r="K530" s="122"/>
    </row>
    <row r="531" spans="1:11" ht="12">
      <c r="A531" s="237">
        <v>2</v>
      </c>
      <c r="B531" s="238"/>
      <c r="C531" s="238" t="s">
        <v>253</v>
      </c>
      <c r="D531" s="238"/>
      <c r="E531" s="237">
        <v>2</v>
      </c>
      <c r="F531" s="239"/>
      <c r="G531" s="118"/>
      <c r="H531" s="119"/>
      <c r="I531" s="240"/>
      <c r="J531" s="121"/>
      <c r="K531" s="119"/>
    </row>
    <row r="532" spans="1:11" ht="12">
      <c r="A532" s="237">
        <v>3</v>
      </c>
      <c r="B532" s="238"/>
      <c r="C532" s="238" t="s">
        <v>253</v>
      </c>
      <c r="D532" s="238"/>
      <c r="E532" s="237">
        <v>3</v>
      </c>
      <c r="F532" s="239"/>
      <c r="G532" s="118"/>
      <c r="H532" s="119"/>
      <c r="I532" s="240"/>
      <c r="J532" s="121"/>
      <c r="K532" s="119"/>
    </row>
    <row r="533" spans="1:11" ht="12">
      <c r="A533" s="237">
        <v>4</v>
      </c>
      <c r="B533" s="238"/>
      <c r="C533" s="238" t="s">
        <v>253</v>
      </c>
      <c r="D533" s="238"/>
      <c r="E533" s="237">
        <v>4</v>
      </c>
      <c r="F533" s="239"/>
      <c r="G533" s="118"/>
      <c r="H533" s="119"/>
      <c r="I533" s="241"/>
      <c r="J533" s="121"/>
      <c r="K533" s="119"/>
    </row>
    <row r="534" spans="1:11" ht="12">
      <c r="A534" s="237">
        <v>5</v>
      </c>
      <c r="B534" s="238"/>
      <c r="C534" s="238" t="s">
        <v>253</v>
      </c>
      <c r="D534" s="238"/>
      <c r="E534" s="237">
        <v>5</v>
      </c>
      <c r="F534" s="239"/>
      <c r="G534" s="118"/>
      <c r="H534" s="119"/>
      <c r="I534" s="241"/>
      <c r="J534" s="121"/>
      <c r="K534" s="119"/>
    </row>
    <row r="535" spans="1:11" ht="12">
      <c r="A535" s="143">
        <v>6</v>
      </c>
      <c r="C535" s="144" t="s">
        <v>213</v>
      </c>
      <c r="E535" s="143">
        <v>6</v>
      </c>
      <c r="F535" s="145"/>
      <c r="G535" s="106">
        <v>1.74</v>
      </c>
      <c r="H535" s="100">
        <v>74826</v>
      </c>
      <c r="I535" s="164"/>
      <c r="J535" s="106">
        <v>0.34196984061847013</v>
      </c>
      <c r="K535" s="100">
        <v>15000</v>
      </c>
    </row>
    <row r="536" spans="1:11" ht="12">
      <c r="A536" s="143">
        <v>7</v>
      </c>
      <c r="C536" s="144" t="s">
        <v>214</v>
      </c>
      <c r="E536" s="143">
        <v>7</v>
      </c>
      <c r="F536" s="145"/>
      <c r="G536" s="112"/>
      <c r="H536" s="100">
        <v>18369</v>
      </c>
      <c r="I536" s="242"/>
      <c r="J536" s="101"/>
      <c r="K536" s="100">
        <v>4500</v>
      </c>
    </row>
    <row r="537" spans="1:11" ht="12">
      <c r="A537" s="143">
        <v>8</v>
      </c>
      <c r="C537" s="144" t="s">
        <v>215</v>
      </c>
      <c r="E537" s="143">
        <v>8</v>
      </c>
      <c r="F537" s="145"/>
      <c r="G537" s="106">
        <f>SUM(G535:G536)</f>
        <v>1.74</v>
      </c>
      <c r="H537" s="100">
        <f>SUM(H535:H536)</f>
        <v>93195</v>
      </c>
      <c r="I537" s="242"/>
      <c r="J537" s="106">
        <f>SUM(J535:J536)</f>
        <v>0.34196984061847013</v>
      </c>
      <c r="K537" s="100">
        <f>SUM(K535:K536)</f>
        <v>19500</v>
      </c>
    </row>
    <row r="538" spans="1:13" ht="12">
      <c r="A538" s="143">
        <v>9</v>
      </c>
      <c r="C538" s="144"/>
      <c r="E538" s="143">
        <v>9</v>
      </c>
      <c r="F538" s="145"/>
      <c r="G538" s="112"/>
      <c r="H538" s="100"/>
      <c r="I538" s="168"/>
      <c r="J538" s="101"/>
      <c r="K538" s="100"/>
      <c r="M538" s="134" t="s">
        <v>39</v>
      </c>
    </row>
    <row r="539" spans="1:11" ht="12">
      <c r="A539" s="143">
        <v>10</v>
      </c>
      <c r="C539" s="144"/>
      <c r="E539" s="143">
        <v>10</v>
      </c>
      <c r="F539" s="145"/>
      <c r="G539" s="112"/>
      <c r="H539" s="100"/>
      <c r="I539" s="164"/>
      <c r="J539" s="101"/>
      <c r="K539" s="100"/>
    </row>
    <row r="540" spans="1:11" ht="12">
      <c r="A540" s="143">
        <v>11</v>
      </c>
      <c r="C540" s="144" t="s">
        <v>197</v>
      </c>
      <c r="E540" s="143">
        <v>11</v>
      </c>
      <c r="G540" s="96"/>
      <c r="H540" s="262">
        <v>-3443</v>
      </c>
      <c r="I540" s="168"/>
      <c r="J540" s="96"/>
      <c r="K540" s="97"/>
    </row>
    <row r="541" spans="1:11" ht="12">
      <c r="A541" s="143">
        <v>12</v>
      </c>
      <c r="C541" s="144" t="s">
        <v>198</v>
      </c>
      <c r="E541" s="143">
        <v>12</v>
      </c>
      <c r="G541" s="113"/>
      <c r="H541" s="263">
        <v>13</v>
      </c>
      <c r="I541" s="164"/>
      <c r="J541" s="96"/>
      <c r="K541" s="97"/>
    </row>
    <row r="542" spans="1:11" ht="12">
      <c r="A542" s="143">
        <v>13</v>
      </c>
      <c r="C542" s="144" t="s">
        <v>216</v>
      </c>
      <c r="E542" s="143">
        <v>13</v>
      </c>
      <c r="F542" s="145"/>
      <c r="G542" s="112">
        <f>SUM(G540:G541)</f>
        <v>0</v>
      </c>
      <c r="H542" s="264">
        <f>SUM(H540:H541)</f>
        <v>-3430</v>
      </c>
      <c r="I542" s="242"/>
      <c r="J542" s="112">
        <f>SUM(J540:J541)</f>
        <v>0</v>
      </c>
      <c r="K542" s="112">
        <f>SUM(K540:K541)</f>
        <v>0</v>
      </c>
    </row>
    <row r="543" spans="1:11" ht="12">
      <c r="A543" s="143">
        <v>14</v>
      </c>
      <c r="E543" s="143">
        <v>14</v>
      </c>
      <c r="F543" s="145"/>
      <c r="G543" s="112"/>
      <c r="H543" s="100"/>
      <c r="I543" s="242"/>
      <c r="J543" s="101"/>
      <c r="K543" s="100"/>
    </row>
    <row r="544" spans="1:11" ht="12">
      <c r="A544" s="143">
        <v>15</v>
      </c>
      <c r="C544" s="144" t="s">
        <v>200</v>
      </c>
      <c r="E544" s="143">
        <v>15</v>
      </c>
      <c r="F544" s="145"/>
      <c r="G544" s="106">
        <f>G537+G542</f>
        <v>1.74</v>
      </c>
      <c r="H544" s="265">
        <f>H537+H542</f>
        <v>89765</v>
      </c>
      <c r="I544" s="242"/>
      <c r="J544" s="106">
        <f>J537+J542</f>
        <v>0.34196984061847013</v>
      </c>
      <c r="K544" s="265">
        <f>K537+K542</f>
        <v>19500</v>
      </c>
    </row>
    <row r="545" spans="1:11" ht="12">
      <c r="A545" s="143">
        <v>16</v>
      </c>
      <c r="E545" s="143">
        <v>16</v>
      </c>
      <c r="F545" s="145"/>
      <c r="G545" s="112"/>
      <c r="H545" s="100"/>
      <c r="I545" s="242"/>
      <c r="J545" s="101"/>
      <c r="K545" s="100"/>
    </row>
    <row r="546" spans="1:11" ht="12">
      <c r="A546" s="143">
        <v>17</v>
      </c>
      <c r="C546" s="144" t="s">
        <v>201</v>
      </c>
      <c r="E546" s="143">
        <v>17</v>
      </c>
      <c r="F546" s="145"/>
      <c r="G546" s="112"/>
      <c r="H546" s="100">
        <v>80</v>
      </c>
      <c r="I546" s="242"/>
      <c r="J546" s="101"/>
      <c r="K546" s="100"/>
    </row>
    <row r="547" spans="1:11" ht="12">
      <c r="A547" s="143">
        <v>18</v>
      </c>
      <c r="C547" s="144"/>
      <c r="E547" s="143">
        <v>18</v>
      </c>
      <c r="F547" s="145"/>
      <c r="G547" s="112"/>
      <c r="H547" s="100"/>
      <c r="I547" s="242"/>
      <c r="J547" s="101"/>
      <c r="K547" s="100"/>
    </row>
    <row r="548" spans="1:11" ht="12">
      <c r="A548" s="143">
        <v>19</v>
      </c>
      <c r="C548" s="144" t="s">
        <v>202</v>
      </c>
      <c r="E548" s="143">
        <v>19</v>
      </c>
      <c r="F548" s="145"/>
      <c r="G548" s="112"/>
      <c r="H548" s="100">
        <v>625</v>
      </c>
      <c r="I548" s="242"/>
      <c r="J548" s="101"/>
      <c r="K548" s="100"/>
    </row>
    <row r="549" spans="1:11" ht="12">
      <c r="A549" s="143">
        <v>20</v>
      </c>
      <c r="C549" s="144" t="s">
        <v>203</v>
      </c>
      <c r="E549" s="143">
        <v>20</v>
      </c>
      <c r="F549" s="145"/>
      <c r="G549" s="112"/>
      <c r="H549" s="100">
        <v>39414</v>
      </c>
      <c r="I549" s="242"/>
      <c r="J549" s="101"/>
      <c r="K549" s="100">
        <v>5017</v>
      </c>
    </row>
    <row r="550" spans="1:11" ht="12">
      <c r="A550" s="143">
        <v>21</v>
      </c>
      <c r="C550" s="144"/>
      <c r="E550" s="143">
        <v>21</v>
      </c>
      <c r="F550" s="145"/>
      <c r="G550" s="112"/>
      <c r="H550" s="100"/>
      <c r="I550" s="242"/>
      <c r="J550" s="101"/>
      <c r="K550" s="100"/>
    </row>
    <row r="551" spans="1:11" ht="12">
      <c r="A551" s="143">
        <v>22</v>
      </c>
      <c r="C551" s="144"/>
      <c r="E551" s="143">
        <v>22</v>
      </c>
      <c r="F551" s="145"/>
      <c r="G551" s="112"/>
      <c r="H551" s="100"/>
      <c r="I551" s="242"/>
      <c r="J551" s="101"/>
      <c r="K551" s="100"/>
    </row>
    <row r="552" spans="1:11" ht="12">
      <c r="A552" s="143">
        <v>23</v>
      </c>
      <c r="C552" s="144" t="s">
        <v>217</v>
      </c>
      <c r="E552" s="143">
        <v>23</v>
      </c>
      <c r="F552" s="145"/>
      <c r="G552" s="112"/>
      <c r="H552" s="100"/>
      <c r="I552" s="242"/>
      <c r="J552" s="101"/>
      <c r="K552" s="100"/>
    </row>
    <row r="553" spans="1:11" ht="12">
      <c r="A553" s="143">
        <v>24</v>
      </c>
      <c r="C553" s="144"/>
      <c r="E553" s="143">
        <v>24</v>
      </c>
      <c r="F553" s="145"/>
      <c r="G553" s="112"/>
      <c r="H553" s="100"/>
      <c r="I553" s="242"/>
      <c r="J553" s="101"/>
      <c r="K553" s="100"/>
    </row>
    <row r="554" spans="5:11" ht="12">
      <c r="E554" s="183"/>
      <c r="F554" s="184" t="s">
        <v>6</v>
      </c>
      <c r="G554" s="156" t="s">
        <v>6</v>
      </c>
      <c r="H554" s="156" t="s">
        <v>6</v>
      </c>
      <c r="I554" s="184" t="s">
        <v>6</v>
      </c>
      <c r="J554" s="156" t="s">
        <v>6</v>
      </c>
      <c r="K554" s="156" t="s">
        <v>6</v>
      </c>
    </row>
    <row r="555" spans="1:11" ht="12">
      <c r="A555" s="143">
        <v>25</v>
      </c>
      <c r="C555" s="144" t="s">
        <v>218</v>
      </c>
      <c r="E555" s="143">
        <v>25</v>
      </c>
      <c r="G555" s="96">
        <f>SUM(G544:G554)</f>
        <v>1.74</v>
      </c>
      <c r="H555" s="100">
        <f>SUM(H544:H554)</f>
        <v>129884</v>
      </c>
      <c r="I555" s="97"/>
      <c r="J555" s="96">
        <f>SUM(J544:J554)</f>
        <v>0.34196984061847013</v>
      </c>
      <c r="K555" s="100">
        <f>SUM(K544:K554)</f>
        <v>24517</v>
      </c>
    </row>
    <row r="556" spans="5:11" ht="12">
      <c r="E556" s="183"/>
      <c r="F556" s="184" t="s">
        <v>6</v>
      </c>
      <c r="G556" s="155" t="s">
        <v>6</v>
      </c>
      <c r="H556" s="156" t="s">
        <v>6</v>
      </c>
      <c r="I556" s="184" t="s">
        <v>6</v>
      </c>
      <c r="J556" s="155" t="s">
        <v>6</v>
      </c>
      <c r="K556" s="156" t="s">
        <v>6</v>
      </c>
    </row>
    <row r="557" spans="3:11" ht="12">
      <c r="C557" s="134" t="s">
        <v>53</v>
      </c>
      <c r="E557" s="183"/>
      <c r="F557" s="184"/>
      <c r="G557" s="155"/>
      <c r="H557" s="156"/>
      <c r="I557" s="184"/>
      <c r="J557" s="155"/>
      <c r="K557" s="156"/>
    </row>
    <row r="558" spans="1:11" ht="12">
      <c r="A558" s="144"/>
      <c r="H558" s="188"/>
      <c r="K558" s="188"/>
    </row>
    <row r="559" spans="8:11" ht="12">
      <c r="H559" s="188"/>
      <c r="K559" s="188"/>
    </row>
    <row r="560" spans="1:11" s="175" customFormat="1" ht="12">
      <c r="A560" s="151" t="str">
        <f>$A$82</f>
        <v>Institution No.:  </v>
      </c>
      <c r="E560" s="185"/>
      <c r="G560" s="186"/>
      <c r="H560" s="187"/>
      <c r="J560" s="186"/>
      <c r="K560" s="150" t="s">
        <v>219</v>
      </c>
    </row>
    <row r="561" spans="1:11" s="175" customFormat="1" ht="12">
      <c r="A561" s="325" t="s">
        <v>220</v>
      </c>
      <c r="B561" s="325"/>
      <c r="C561" s="325"/>
      <c r="D561" s="325"/>
      <c r="E561" s="325"/>
      <c r="F561" s="325"/>
      <c r="G561" s="325"/>
      <c r="H561" s="325"/>
      <c r="I561" s="325"/>
      <c r="J561" s="325"/>
      <c r="K561" s="325"/>
    </row>
    <row r="562" spans="1:11" ht="12">
      <c r="A562" s="151" t="str">
        <f>$A$41</f>
        <v>NAME: University of Colorado Denver </v>
      </c>
      <c r="B562" s="151"/>
      <c r="G562" s="229"/>
      <c r="H562" s="215"/>
      <c r="J562" s="149"/>
      <c r="K562" s="153" t="str">
        <f>$K$3</f>
        <v>Date: October 1, 2012</v>
      </c>
    </row>
    <row r="563" spans="1:11" ht="12">
      <c r="A563" s="154" t="s">
        <v>6</v>
      </c>
      <c r="B563" s="154" t="s">
        <v>6</v>
      </c>
      <c r="C563" s="154" t="s">
        <v>6</v>
      </c>
      <c r="D563" s="154" t="s">
        <v>6</v>
      </c>
      <c r="E563" s="154" t="s">
        <v>6</v>
      </c>
      <c r="F563" s="154" t="s">
        <v>6</v>
      </c>
      <c r="G563" s="155" t="s">
        <v>6</v>
      </c>
      <c r="H563" s="156" t="s">
        <v>6</v>
      </c>
      <c r="I563" s="154" t="s">
        <v>6</v>
      </c>
      <c r="J563" s="155" t="s">
        <v>6</v>
      </c>
      <c r="K563" s="156" t="s">
        <v>6</v>
      </c>
    </row>
    <row r="564" spans="1:11" ht="12">
      <c r="A564" s="157" t="s">
        <v>7</v>
      </c>
      <c r="E564" s="157" t="s">
        <v>7</v>
      </c>
      <c r="F564" s="158"/>
      <c r="G564" s="159"/>
      <c r="H564" s="160" t="s">
        <v>9</v>
      </c>
      <c r="I564" s="158"/>
      <c r="J564" s="159"/>
      <c r="K564" s="160" t="s">
        <v>250</v>
      </c>
    </row>
    <row r="565" spans="1:11" ht="12">
      <c r="A565" s="157" t="s">
        <v>10</v>
      </c>
      <c r="C565" s="161" t="s">
        <v>57</v>
      </c>
      <c r="E565" s="157" t="s">
        <v>10</v>
      </c>
      <c r="F565" s="158"/>
      <c r="G565" s="159" t="s">
        <v>12</v>
      </c>
      <c r="H565" s="160" t="s">
        <v>13</v>
      </c>
      <c r="I565" s="158"/>
      <c r="J565" s="159" t="s">
        <v>12</v>
      </c>
      <c r="K565" s="160" t="s">
        <v>14</v>
      </c>
    </row>
    <row r="566" spans="1:11" ht="12">
      <c r="A566" s="154" t="s">
        <v>6</v>
      </c>
      <c r="B566" s="154" t="s">
        <v>6</v>
      </c>
      <c r="C566" s="154" t="s">
        <v>6</v>
      </c>
      <c r="D566" s="154" t="s">
        <v>6</v>
      </c>
      <c r="E566" s="154" t="s">
        <v>6</v>
      </c>
      <c r="F566" s="154" t="s">
        <v>6</v>
      </c>
      <c r="G566" s="155" t="s">
        <v>6</v>
      </c>
      <c r="H566" s="156" t="s">
        <v>6</v>
      </c>
      <c r="I566" s="154" t="s">
        <v>6</v>
      </c>
      <c r="J566" s="243" t="s">
        <v>6</v>
      </c>
      <c r="K566" s="156" t="s">
        <v>6</v>
      </c>
    </row>
    <row r="567" spans="1:11" ht="12">
      <c r="A567" s="237">
        <v>1</v>
      </c>
      <c r="B567" s="238"/>
      <c r="C567" s="238" t="s">
        <v>253</v>
      </c>
      <c r="D567" s="238"/>
      <c r="E567" s="237">
        <v>1</v>
      </c>
      <c r="F567" s="239"/>
      <c r="G567" s="118"/>
      <c r="H567" s="119"/>
      <c r="I567" s="240"/>
      <c r="J567" s="121"/>
      <c r="K567" s="122"/>
    </row>
    <row r="568" spans="1:11" ht="12">
      <c r="A568" s="237">
        <v>2</v>
      </c>
      <c r="B568" s="238"/>
      <c r="C568" s="238" t="s">
        <v>253</v>
      </c>
      <c r="D568" s="238"/>
      <c r="E568" s="237">
        <v>2</v>
      </c>
      <c r="F568" s="239"/>
      <c r="G568" s="118"/>
      <c r="H568" s="119"/>
      <c r="I568" s="240"/>
      <c r="J568" s="121"/>
      <c r="K568" s="119"/>
    </row>
    <row r="569" spans="1:11" ht="12">
      <c r="A569" s="237">
        <v>3</v>
      </c>
      <c r="B569" s="238"/>
      <c r="C569" s="238" t="s">
        <v>253</v>
      </c>
      <c r="D569" s="238"/>
      <c r="E569" s="237">
        <v>3</v>
      </c>
      <c r="F569" s="239"/>
      <c r="G569" s="118"/>
      <c r="H569" s="119"/>
      <c r="I569" s="240"/>
      <c r="J569" s="121"/>
      <c r="K569" s="119"/>
    </row>
    <row r="570" spans="1:11" ht="12">
      <c r="A570" s="237">
        <v>4</v>
      </c>
      <c r="B570" s="238"/>
      <c r="C570" s="238" t="s">
        <v>253</v>
      </c>
      <c r="D570" s="238"/>
      <c r="E570" s="237">
        <v>4</v>
      </c>
      <c r="F570" s="239"/>
      <c r="G570" s="118"/>
      <c r="H570" s="119"/>
      <c r="I570" s="241"/>
      <c r="J570" s="121"/>
      <c r="K570" s="119"/>
    </row>
    <row r="571" spans="1:11" ht="12">
      <c r="A571" s="237">
        <v>5</v>
      </c>
      <c r="B571" s="238"/>
      <c r="C571" s="238" t="s">
        <v>253</v>
      </c>
      <c r="D571" s="238"/>
      <c r="E571" s="237">
        <v>5</v>
      </c>
      <c r="F571" s="239"/>
      <c r="G571" s="121"/>
      <c r="H571" s="119"/>
      <c r="I571" s="241"/>
      <c r="J571" s="121"/>
      <c r="K571" s="119"/>
    </row>
    <row r="572" spans="1:11" ht="12">
      <c r="A572" s="143">
        <v>6</v>
      </c>
      <c r="C572" s="144" t="s">
        <v>213</v>
      </c>
      <c r="E572" s="143">
        <v>6</v>
      </c>
      <c r="F572" s="145"/>
      <c r="G572" s="101">
        <v>141.5</v>
      </c>
      <c r="H572" s="100">
        <v>10722585</v>
      </c>
      <c r="I572" s="164"/>
      <c r="J572" s="106">
        <v>146.66443251488766</v>
      </c>
      <c r="K572" s="100">
        <v>11336214</v>
      </c>
    </row>
    <row r="573" spans="1:11" ht="12">
      <c r="A573" s="143">
        <v>7</v>
      </c>
      <c r="C573" s="144" t="s">
        <v>214</v>
      </c>
      <c r="E573" s="143">
        <v>7</v>
      </c>
      <c r="F573" s="145"/>
      <c r="G573" s="101"/>
      <c r="H573" s="100">
        <v>2944934</v>
      </c>
      <c r="I573" s="242"/>
      <c r="J573" s="101"/>
      <c r="K573" s="100">
        <v>3762059</v>
      </c>
    </row>
    <row r="574" spans="1:11" ht="12">
      <c r="A574" s="143">
        <v>8</v>
      </c>
      <c r="C574" s="144" t="s">
        <v>215</v>
      </c>
      <c r="E574" s="143">
        <v>8</v>
      </c>
      <c r="F574" s="145"/>
      <c r="G574" s="101">
        <f>SUM(G572:G573)</f>
        <v>141.5</v>
      </c>
      <c r="H574" s="100">
        <f>SUM(H572:H573)</f>
        <v>13667519</v>
      </c>
      <c r="I574" s="242"/>
      <c r="J574" s="106">
        <f>SUM(J572:J573)</f>
        <v>146.66443251488766</v>
      </c>
      <c r="K574" s="100">
        <f>SUM(K572:K573)</f>
        <v>15098273</v>
      </c>
    </row>
    <row r="575" spans="1:11" ht="12">
      <c r="A575" s="143">
        <v>9</v>
      </c>
      <c r="C575" s="144"/>
      <c r="E575" s="143">
        <v>9</v>
      </c>
      <c r="F575" s="145"/>
      <c r="G575" s="101"/>
      <c r="H575" s="100"/>
      <c r="I575" s="168"/>
      <c r="J575" s="106"/>
      <c r="K575" s="100"/>
    </row>
    <row r="576" spans="1:11" ht="12">
      <c r="A576" s="143">
        <v>10</v>
      </c>
      <c r="C576" s="144"/>
      <c r="E576" s="143">
        <v>10</v>
      </c>
      <c r="F576" s="145"/>
      <c r="G576" s="101"/>
      <c r="H576" s="100"/>
      <c r="I576" s="164"/>
      <c r="J576" s="106"/>
      <c r="K576" s="100"/>
    </row>
    <row r="577" spans="1:11" ht="12">
      <c r="A577" s="143">
        <v>11</v>
      </c>
      <c r="C577" s="144" t="s">
        <v>197</v>
      </c>
      <c r="E577" s="143">
        <v>11</v>
      </c>
      <c r="G577" s="96">
        <v>49.18000000000001</v>
      </c>
      <c r="H577" s="100">
        <v>2639541</v>
      </c>
      <c r="I577" s="168"/>
      <c r="J577" s="106">
        <v>49.0809999</v>
      </c>
      <c r="K577" s="97">
        <v>2634097</v>
      </c>
    </row>
    <row r="578" spans="1:11" ht="12">
      <c r="A578" s="143">
        <v>12</v>
      </c>
      <c r="C578" s="144" t="s">
        <v>198</v>
      </c>
      <c r="E578" s="143">
        <v>12</v>
      </c>
      <c r="G578" s="96"/>
      <c r="H578" s="97">
        <v>740341</v>
      </c>
      <c r="I578" s="164"/>
      <c r="J578" s="106"/>
      <c r="K578" s="97">
        <v>1059790</v>
      </c>
    </row>
    <row r="579" spans="1:11" ht="12">
      <c r="A579" s="143">
        <v>13</v>
      </c>
      <c r="C579" s="144" t="s">
        <v>216</v>
      </c>
      <c r="E579" s="143">
        <v>13</v>
      </c>
      <c r="F579" s="145"/>
      <c r="G579" s="101">
        <f>SUM(G577:G578)</f>
        <v>49.18000000000001</v>
      </c>
      <c r="H579" s="100">
        <f>SUM(H577:H578)</f>
        <v>3379882</v>
      </c>
      <c r="I579" s="242"/>
      <c r="J579" s="106">
        <f>SUM(J577:J578)</f>
        <v>49.0809999</v>
      </c>
      <c r="K579" s="100">
        <f>SUM(K577:K578)</f>
        <v>3693887</v>
      </c>
    </row>
    <row r="580" spans="1:11" ht="12">
      <c r="A580" s="143">
        <v>14</v>
      </c>
      <c r="E580" s="143">
        <v>14</v>
      </c>
      <c r="F580" s="145"/>
      <c r="G580" s="101"/>
      <c r="H580" s="100"/>
      <c r="I580" s="242"/>
      <c r="J580" s="106"/>
      <c r="K580" s="100"/>
    </row>
    <row r="581" spans="1:11" ht="12">
      <c r="A581" s="143">
        <v>15</v>
      </c>
      <c r="C581" s="144" t="s">
        <v>200</v>
      </c>
      <c r="E581" s="143">
        <v>15</v>
      </c>
      <c r="F581" s="145"/>
      <c r="G581" s="101">
        <f>G574+G579</f>
        <v>190.68</v>
      </c>
      <c r="H581" s="100">
        <f>H574+H579</f>
        <v>17047401</v>
      </c>
      <c r="I581" s="242"/>
      <c r="J581" s="106">
        <f>J574+J579</f>
        <v>195.74543241488766</v>
      </c>
      <c r="K581" s="100">
        <f>K574+K579</f>
        <v>18792160</v>
      </c>
    </row>
    <row r="582" spans="1:11" ht="12">
      <c r="A582" s="143">
        <v>16</v>
      </c>
      <c r="E582" s="143">
        <v>16</v>
      </c>
      <c r="F582" s="145"/>
      <c r="G582" s="101"/>
      <c r="H582" s="100"/>
      <c r="I582" s="242"/>
      <c r="J582" s="101"/>
      <c r="K582" s="100"/>
    </row>
    <row r="583" spans="1:11" ht="12">
      <c r="A583" s="143">
        <v>17</v>
      </c>
      <c r="C583" s="144" t="s">
        <v>201</v>
      </c>
      <c r="E583" s="143">
        <v>17</v>
      </c>
      <c r="F583" s="145"/>
      <c r="G583" s="112"/>
      <c r="H583" s="100">
        <v>665989</v>
      </c>
      <c r="I583" s="242"/>
      <c r="J583" s="101"/>
      <c r="K583" s="100">
        <v>510716</v>
      </c>
    </row>
    <row r="584" spans="1:11" ht="12">
      <c r="A584" s="143">
        <v>18</v>
      </c>
      <c r="C584" s="144"/>
      <c r="E584" s="143">
        <v>18</v>
      </c>
      <c r="F584" s="145"/>
      <c r="G584" s="112"/>
      <c r="H584" s="100"/>
      <c r="I584" s="242"/>
      <c r="J584" s="101"/>
      <c r="K584" s="100"/>
    </row>
    <row r="585" spans="1:11" ht="12">
      <c r="A585" s="143">
        <v>19</v>
      </c>
      <c r="C585" s="144" t="s">
        <v>202</v>
      </c>
      <c r="E585" s="143">
        <v>19</v>
      </c>
      <c r="F585" s="145"/>
      <c r="G585" s="112"/>
      <c r="H585" s="100">
        <v>303599</v>
      </c>
      <c r="I585" s="242"/>
      <c r="J585" s="101"/>
      <c r="K585" s="100">
        <v>62834</v>
      </c>
    </row>
    <row r="586" spans="1:11" ht="12">
      <c r="A586" s="143">
        <v>20</v>
      </c>
      <c r="C586" s="144" t="s">
        <v>203</v>
      </c>
      <c r="E586" s="143">
        <v>20</v>
      </c>
      <c r="F586" s="145"/>
      <c r="G586" s="112"/>
      <c r="H586" s="100">
        <v>3105137</v>
      </c>
      <c r="I586" s="242"/>
      <c r="J586" s="101"/>
      <c r="K586" s="100">
        <v>3461811</v>
      </c>
    </row>
    <row r="587" spans="1:11" ht="12">
      <c r="A587" s="143">
        <v>21</v>
      </c>
      <c r="C587" s="144"/>
      <c r="E587" s="143">
        <v>21</v>
      </c>
      <c r="F587" s="145"/>
      <c r="G587" s="112"/>
      <c r="H587" s="100"/>
      <c r="I587" s="242"/>
      <c r="J587" s="101"/>
      <c r="K587" s="100"/>
    </row>
    <row r="588" spans="1:11" ht="12">
      <c r="A588" s="143">
        <v>22</v>
      </c>
      <c r="C588" s="144"/>
      <c r="E588" s="143">
        <v>22</v>
      </c>
      <c r="F588" s="145"/>
      <c r="G588" s="112"/>
      <c r="H588" s="100"/>
      <c r="I588" s="242"/>
      <c r="J588" s="101"/>
      <c r="K588" s="100"/>
    </row>
    <row r="589" spans="1:11" ht="12">
      <c r="A589" s="143">
        <v>23</v>
      </c>
      <c r="C589" s="144" t="s">
        <v>217</v>
      </c>
      <c r="E589" s="143">
        <v>23</v>
      </c>
      <c r="F589" s="145"/>
      <c r="G589" s="112"/>
      <c r="H589" s="100">
        <v>42686</v>
      </c>
      <c r="I589" s="242"/>
      <c r="J589" s="101"/>
      <c r="K589" s="100">
        <v>0</v>
      </c>
    </row>
    <row r="590" spans="1:11" ht="12">
      <c r="A590" s="143">
        <v>24</v>
      </c>
      <c r="C590" s="144"/>
      <c r="E590" s="143">
        <v>24</v>
      </c>
      <c r="F590" s="145"/>
      <c r="G590" s="112"/>
      <c r="H590" s="100"/>
      <c r="I590" s="242"/>
      <c r="J590" s="101"/>
      <c r="K590" s="100"/>
    </row>
    <row r="591" spans="5:11" ht="12">
      <c r="E591" s="183"/>
      <c r="F591" s="184" t="s">
        <v>6</v>
      </c>
      <c r="G591" s="156" t="s">
        <v>6</v>
      </c>
      <c r="H591" s="156" t="s">
        <v>6</v>
      </c>
      <c r="I591" s="184" t="s">
        <v>6</v>
      </c>
      <c r="J591" s="156" t="s">
        <v>6</v>
      </c>
      <c r="K591" s="156" t="s">
        <v>6</v>
      </c>
    </row>
    <row r="592" spans="1:11" ht="12">
      <c r="A592" s="143">
        <v>25</v>
      </c>
      <c r="C592" s="144" t="s">
        <v>221</v>
      </c>
      <c r="E592" s="143">
        <v>25</v>
      </c>
      <c r="G592" s="96">
        <f>SUM(G581:G591)</f>
        <v>190.68</v>
      </c>
      <c r="H592" s="100">
        <f>SUM(H581:H591)</f>
        <v>21164812</v>
      </c>
      <c r="I592" s="97"/>
      <c r="J592" s="96">
        <f>SUM(J581:J591)</f>
        <v>195.74543241488766</v>
      </c>
      <c r="K592" s="100">
        <f>SUM(K581:K591)</f>
        <v>22827521</v>
      </c>
    </row>
    <row r="593" spans="1:11" ht="12">
      <c r="A593" s="143"/>
      <c r="C593" s="144"/>
      <c r="E593" s="143"/>
      <c r="F593" s="184" t="s">
        <v>6</v>
      </c>
      <c r="G593" s="155" t="s">
        <v>6</v>
      </c>
      <c r="H593" s="156" t="s">
        <v>6</v>
      </c>
      <c r="I593" s="184" t="s">
        <v>6</v>
      </c>
      <c r="J593" s="155" t="s">
        <v>6</v>
      </c>
      <c r="K593" s="156" t="s">
        <v>6</v>
      </c>
    </row>
    <row r="594" spans="1:11" ht="12">
      <c r="A594" s="143"/>
      <c r="C594" s="134" t="s">
        <v>53</v>
      </c>
      <c r="E594" s="143"/>
      <c r="G594" s="96"/>
      <c r="H594" s="96"/>
      <c r="I594" s="97"/>
      <c r="J594" s="96"/>
      <c r="K594" s="96"/>
    </row>
    <row r="595" spans="5:11" ht="12">
      <c r="E595" s="183"/>
      <c r="F595" s="184"/>
      <c r="G595" s="155"/>
      <c r="H595" s="156"/>
      <c r="I595" s="184"/>
      <c r="J595" s="155"/>
      <c r="K595" s="156"/>
    </row>
    <row r="596" spans="1:12" ht="12">
      <c r="A596" s="144"/>
      <c r="H596" s="188"/>
      <c r="K596" s="188"/>
      <c r="L596" s="134" t="s">
        <v>39</v>
      </c>
    </row>
    <row r="597" spans="1:11" s="175" customFormat="1" ht="12">
      <c r="A597" s="151" t="str">
        <f>$A$82</f>
        <v>Institution No.:  </v>
      </c>
      <c r="E597" s="185"/>
      <c r="G597" s="186"/>
      <c r="H597" s="187"/>
      <c r="J597" s="186"/>
      <c r="K597" s="150" t="s">
        <v>222</v>
      </c>
    </row>
    <row r="598" spans="1:11" s="175" customFormat="1" ht="12">
      <c r="A598" s="325" t="s">
        <v>223</v>
      </c>
      <c r="B598" s="325"/>
      <c r="C598" s="325"/>
      <c r="D598" s="325"/>
      <c r="E598" s="325"/>
      <c r="F598" s="325"/>
      <c r="G598" s="325"/>
      <c r="H598" s="325"/>
      <c r="I598" s="325"/>
      <c r="J598" s="325"/>
      <c r="K598" s="325"/>
    </row>
    <row r="599" spans="1:11" ht="12">
      <c r="A599" s="151" t="str">
        <f>$A$41</f>
        <v>NAME: University of Colorado Denver </v>
      </c>
      <c r="G599" s="229"/>
      <c r="H599" s="215"/>
      <c r="J599" s="149"/>
      <c r="K599" s="153" t="str">
        <f>$K$3</f>
        <v>Date: October 1, 2012</v>
      </c>
    </row>
    <row r="600" spans="1:11" ht="12">
      <c r="A600" s="154" t="s">
        <v>6</v>
      </c>
      <c r="B600" s="154" t="s">
        <v>6</v>
      </c>
      <c r="C600" s="154" t="s">
        <v>6</v>
      </c>
      <c r="D600" s="154" t="s">
        <v>6</v>
      </c>
      <c r="E600" s="154" t="s">
        <v>6</v>
      </c>
      <c r="F600" s="154" t="s">
        <v>6</v>
      </c>
      <c r="G600" s="155" t="s">
        <v>6</v>
      </c>
      <c r="H600" s="156" t="s">
        <v>6</v>
      </c>
      <c r="I600" s="154" t="s">
        <v>6</v>
      </c>
      <c r="J600" s="155" t="s">
        <v>6</v>
      </c>
      <c r="K600" s="156" t="s">
        <v>6</v>
      </c>
    </row>
    <row r="601" spans="1:11" ht="12">
      <c r="A601" s="157" t="s">
        <v>7</v>
      </c>
      <c r="E601" s="157" t="s">
        <v>7</v>
      </c>
      <c r="F601" s="158"/>
      <c r="G601" s="159"/>
      <c r="H601" s="160" t="s">
        <v>9</v>
      </c>
      <c r="I601" s="158"/>
      <c r="J601" s="159"/>
      <c r="K601" s="160" t="s">
        <v>250</v>
      </c>
    </row>
    <row r="602" spans="1:11" ht="12">
      <c r="A602" s="157" t="s">
        <v>10</v>
      </c>
      <c r="C602" s="161" t="s">
        <v>57</v>
      </c>
      <c r="E602" s="157" t="s">
        <v>10</v>
      </c>
      <c r="F602" s="158"/>
      <c r="G602" s="159" t="s">
        <v>12</v>
      </c>
      <c r="H602" s="160" t="s">
        <v>13</v>
      </c>
      <c r="I602" s="158"/>
      <c r="J602" s="159" t="s">
        <v>12</v>
      </c>
      <c r="K602" s="160" t="s">
        <v>14</v>
      </c>
    </row>
    <row r="603" spans="1:11" ht="12">
      <c r="A603" s="154" t="s">
        <v>6</v>
      </c>
      <c r="B603" s="154" t="s">
        <v>6</v>
      </c>
      <c r="C603" s="154" t="s">
        <v>6</v>
      </c>
      <c r="D603" s="154" t="s">
        <v>6</v>
      </c>
      <c r="E603" s="154" t="s">
        <v>6</v>
      </c>
      <c r="F603" s="154" t="s">
        <v>6</v>
      </c>
      <c r="G603" s="155" t="s">
        <v>6</v>
      </c>
      <c r="H603" s="156" t="s">
        <v>6</v>
      </c>
      <c r="I603" s="154" t="s">
        <v>6</v>
      </c>
      <c r="J603" s="155" t="s">
        <v>6</v>
      </c>
      <c r="K603" s="156" t="s">
        <v>6</v>
      </c>
    </row>
    <row r="604" spans="1:11" ht="12">
      <c r="A604" s="237">
        <v>1</v>
      </c>
      <c r="B604" s="238"/>
      <c r="C604" s="238" t="s">
        <v>253</v>
      </c>
      <c r="D604" s="238"/>
      <c r="E604" s="237">
        <v>1</v>
      </c>
      <c r="F604" s="239"/>
      <c r="G604" s="118"/>
      <c r="H604" s="119"/>
      <c r="I604" s="240"/>
      <c r="J604" s="121"/>
      <c r="K604" s="122"/>
    </row>
    <row r="605" spans="1:11" ht="12">
      <c r="A605" s="237">
        <v>2</v>
      </c>
      <c r="B605" s="238"/>
      <c r="C605" s="238" t="s">
        <v>253</v>
      </c>
      <c r="D605" s="238"/>
      <c r="E605" s="237">
        <v>2</v>
      </c>
      <c r="F605" s="239"/>
      <c r="G605" s="118"/>
      <c r="H605" s="119"/>
      <c r="I605" s="240"/>
      <c r="J605" s="121"/>
      <c r="K605" s="119"/>
    </row>
    <row r="606" spans="1:11" ht="12">
      <c r="A606" s="237">
        <v>3</v>
      </c>
      <c r="B606" s="238"/>
      <c r="C606" s="238" t="s">
        <v>253</v>
      </c>
      <c r="D606" s="238"/>
      <c r="E606" s="237">
        <v>3</v>
      </c>
      <c r="F606" s="239"/>
      <c r="G606" s="118"/>
      <c r="H606" s="119"/>
      <c r="I606" s="240"/>
      <c r="J606" s="121"/>
      <c r="K606" s="119"/>
    </row>
    <row r="607" spans="1:11" ht="12">
      <c r="A607" s="237">
        <v>4</v>
      </c>
      <c r="B607" s="238"/>
      <c r="C607" s="238" t="s">
        <v>253</v>
      </c>
      <c r="D607" s="238"/>
      <c r="E607" s="237">
        <v>4</v>
      </c>
      <c r="F607" s="239"/>
      <c r="G607" s="118"/>
      <c r="H607" s="119"/>
      <c r="I607" s="241"/>
      <c r="J607" s="121"/>
      <c r="K607" s="119"/>
    </row>
    <row r="608" spans="1:11" ht="12">
      <c r="A608" s="237">
        <v>5</v>
      </c>
      <c r="B608" s="238"/>
      <c r="C608" s="238" t="s">
        <v>253</v>
      </c>
      <c r="D608" s="238"/>
      <c r="E608" s="237">
        <v>5</v>
      </c>
      <c r="F608" s="239"/>
      <c r="G608" s="118"/>
      <c r="H608" s="119"/>
      <c r="I608" s="241"/>
      <c r="J608" s="121"/>
      <c r="K608" s="119"/>
    </row>
    <row r="609" spans="1:11" ht="12">
      <c r="A609" s="143">
        <v>6</v>
      </c>
      <c r="C609" s="144" t="s">
        <v>213</v>
      </c>
      <c r="E609" s="143">
        <v>6</v>
      </c>
      <c r="F609" s="145"/>
      <c r="G609" s="266">
        <v>49.709999999999994</v>
      </c>
      <c r="H609" s="100">
        <v>3322444</v>
      </c>
      <c r="I609" s="164"/>
      <c r="J609" s="106">
        <v>57.215246207487084</v>
      </c>
      <c r="K609" s="100">
        <v>3900550</v>
      </c>
    </row>
    <row r="610" spans="1:11" ht="12">
      <c r="A610" s="143">
        <v>7</v>
      </c>
      <c r="C610" s="144" t="s">
        <v>214</v>
      </c>
      <c r="E610" s="143">
        <v>7</v>
      </c>
      <c r="F610" s="145"/>
      <c r="G610" s="112"/>
      <c r="H610" s="100">
        <v>921911</v>
      </c>
      <c r="I610" s="242"/>
      <c r="J610" s="101"/>
      <c r="K610" s="100">
        <v>1262281</v>
      </c>
    </row>
    <row r="611" spans="1:11" ht="12">
      <c r="A611" s="143">
        <v>8</v>
      </c>
      <c r="C611" s="144" t="s">
        <v>215</v>
      </c>
      <c r="E611" s="143">
        <v>8</v>
      </c>
      <c r="F611" s="145"/>
      <c r="G611" s="112">
        <f>SUM(G609:G610)</f>
        <v>49.709999999999994</v>
      </c>
      <c r="H611" s="112">
        <f>SUM(H609:H610)</f>
        <v>4244355</v>
      </c>
      <c r="I611" s="242"/>
      <c r="J611" s="106">
        <f>SUM(J609:J610)</f>
        <v>57.215246207487084</v>
      </c>
      <c r="K611" s="112">
        <f>SUM(K609:K610)</f>
        <v>5162831</v>
      </c>
    </row>
    <row r="612" spans="1:11" ht="12">
      <c r="A612" s="143">
        <v>9</v>
      </c>
      <c r="C612" s="144"/>
      <c r="E612" s="143">
        <v>9</v>
      </c>
      <c r="F612" s="145"/>
      <c r="G612" s="112"/>
      <c r="H612" s="100"/>
      <c r="I612" s="168"/>
      <c r="J612" s="101"/>
      <c r="K612" s="100"/>
    </row>
    <row r="613" spans="1:11" ht="12">
      <c r="A613" s="143">
        <v>10</v>
      </c>
      <c r="C613" s="144"/>
      <c r="E613" s="143">
        <v>10</v>
      </c>
      <c r="F613" s="145"/>
      <c r="G613" s="112"/>
      <c r="H613" s="100"/>
      <c r="I613" s="164"/>
      <c r="J613" s="101"/>
      <c r="K613" s="100"/>
    </row>
    <row r="614" spans="1:11" ht="12">
      <c r="A614" s="143">
        <v>11</v>
      </c>
      <c r="C614" s="144" t="s">
        <v>197</v>
      </c>
      <c r="E614" s="143">
        <v>11</v>
      </c>
      <c r="G614" s="96">
        <v>31.49</v>
      </c>
      <c r="H614" s="96">
        <v>1573306</v>
      </c>
      <c r="I614" s="168"/>
      <c r="J614" s="106">
        <v>29.67699999</v>
      </c>
      <c r="K614" s="97">
        <v>1482658</v>
      </c>
    </row>
    <row r="615" spans="1:11" ht="12">
      <c r="A615" s="143">
        <v>12</v>
      </c>
      <c r="C615" s="144" t="s">
        <v>198</v>
      </c>
      <c r="E615" s="143">
        <v>12</v>
      </c>
      <c r="G615" s="113"/>
      <c r="H615" s="97">
        <v>437640</v>
      </c>
      <c r="I615" s="164"/>
      <c r="J615" s="96"/>
      <c r="K615" s="97">
        <v>496444</v>
      </c>
    </row>
    <row r="616" spans="1:11" ht="12">
      <c r="A616" s="143">
        <v>13</v>
      </c>
      <c r="C616" s="144" t="s">
        <v>216</v>
      </c>
      <c r="E616" s="143">
        <v>13</v>
      </c>
      <c r="F616" s="145"/>
      <c r="G616" s="112">
        <f>SUM(G614:G615)</f>
        <v>31.49</v>
      </c>
      <c r="H616" s="112">
        <f>SUM(H614:H615)</f>
        <v>2010946</v>
      </c>
      <c r="I616" s="242"/>
      <c r="J616" s="106">
        <f>SUM(J614:J615)</f>
        <v>29.67699999</v>
      </c>
      <c r="K616" s="112">
        <f>SUM(K614:K615)</f>
        <v>1979102</v>
      </c>
    </row>
    <row r="617" spans="1:11" ht="12">
      <c r="A617" s="143">
        <v>14</v>
      </c>
      <c r="E617" s="143">
        <v>14</v>
      </c>
      <c r="F617" s="145"/>
      <c r="G617" s="112"/>
      <c r="H617" s="100"/>
      <c r="I617" s="242"/>
      <c r="J617" s="106"/>
      <c r="K617" s="100"/>
    </row>
    <row r="618" spans="1:11" ht="12">
      <c r="A618" s="143">
        <v>15</v>
      </c>
      <c r="C618" s="144" t="s">
        <v>200</v>
      </c>
      <c r="E618" s="143">
        <v>15</v>
      </c>
      <c r="F618" s="145"/>
      <c r="G618" s="112">
        <f>G611+G616</f>
        <v>81.19999999999999</v>
      </c>
      <c r="H618" s="112">
        <f>H611+H616</f>
        <v>6255301</v>
      </c>
      <c r="I618" s="242"/>
      <c r="J618" s="106">
        <f>J611+J616</f>
        <v>86.89224619748708</v>
      </c>
      <c r="K618" s="112">
        <f>K611+K616</f>
        <v>7141933</v>
      </c>
    </row>
    <row r="619" spans="1:11" ht="12">
      <c r="A619" s="143">
        <v>16</v>
      </c>
      <c r="E619" s="143">
        <v>16</v>
      </c>
      <c r="F619" s="145"/>
      <c r="G619" s="112"/>
      <c r="H619" s="100"/>
      <c r="I619" s="242"/>
      <c r="J619" s="101"/>
      <c r="K619" s="100"/>
    </row>
    <row r="620" spans="1:11" ht="12">
      <c r="A620" s="143">
        <v>17</v>
      </c>
      <c r="C620" s="144" t="s">
        <v>201</v>
      </c>
      <c r="E620" s="143">
        <v>17</v>
      </c>
      <c r="F620" s="145"/>
      <c r="G620" s="112"/>
      <c r="H620" s="100">
        <v>282243</v>
      </c>
      <c r="I620" s="242"/>
      <c r="J620" s="101"/>
      <c r="K620" s="100">
        <v>144874</v>
      </c>
    </row>
    <row r="621" spans="1:11" ht="12">
      <c r="A621" s="143">
        <v>18</v>
      </c>
      <c r="C621" s="144"/>
      <c r="E621" s="143">
        <v>18</v>
      </c>
      <c r="F621" s="145"/>
      <c r="G621" s="112"/>
      <c r="H621" s="100"/>
      <c r="I621" s="242"/>
      <c r="J621" s="101"/>
      <c r="K621" s="100"/>
    </row>
    <row r="622" spans="1:11" ht="12">
      <c r="A622" s="143">
        <v>19</v>
      </c>
      <c r="C622" s="144" t="s">
        <v>202</v>
      </c>
      <c r="E622" s="143">
        <v>19</v>
      </c>
      <c r="F622" s="145"/>
      <c r="G622" s="112"/>
      <c r="H622" s="100">
        <v>116997</v>
      </c>
      <c r="I622" s="242"/>
      <c r="J622" s="101"/>
      <c r="K622" s="100">
        <v>5500</v>
      </c>
    </row>
    <row r="623" spans="1:11" ht="12">
      <c r="A623" s="143">
        <v>20</v>
      </c>
      <c r="C623" s="144" t="s">
        <v>203</v>
      </c>
      <c r="E623" s="143">
        <v>20</v>
      </c>
      <c r="F623" s="145"/>
      <c r="G623" s="112"/>
      <c r="H623" s="100">
        <v>1016298</v>
      </c>
      <c r="I623" s="242"/>
      <c r="J623" s="101"/>
      <c r="K623" s="100">
        <v>1313810</v>
      </c>
    </row>
    <row r="624" spans="1:11" ht="12">
      <c r="A624" s="143">
        <v>21</v>
      </c>
      <c r="C624" s="144"/>
      <c r="E624" s="143">
        <v>21</v>
      </c>
      <c r="F624" s="145"/>
      <c r="G624" s="112"/>
      <c r="H624" s="100"/>
      <c r="I624" s="242"/>
      <c r="J624" s="101"/>
      <c r="K624" s="100"/>
    </row>
    <row r="625" spans="1:11" ht="12">
      <c r="A625" s="143">
        <v>22</v>
      </c>
      <c r="C625" s="144"/>
      <c r="E625" s="143">
        <v>22</v>
      </c>
      <c r="F625" s="145"/>
      <c r="G625" s="112"/>
      <c r="H625" s="100"/>
      <c r="I625" s="242"/>
      <c r="J625" s="101"/>
      <c r="K625" s="100"/>
    </row>
    <row r="626" spans="1:11" ht="12">
      <c r="A626" s="143">
        <v>23</v>
      </c>
      <c r="C626" s="144" t="s">
        <v>217</v>
      </c>
      <c r="E626" s="143">
        <v>23</v>
      </c>
      <c r="F626" s="145"/>
      <c r="G626" s="112"/>
      <c r="H626" s="100">
        <v>7383</v>
      </c>
      <c r="I626" s="242"/>
      <c r="J626" s="101"/>
      <c r="K626" s="100"/>
    </row>
    <row r="627" spans="1:11" ht="12">
      <c r="A627" s="143">
        <v>24</v>
      </c>
      <c r="C627" s="144"/>
      <c r="E627" s="143">
        <v>24</v>
      </c>
      <c r="F627" s="145"/>
      <c r="G627" s="112"/>
      <c r="H627" s="100"/>
      <c r="I627" s="242"/>
      <c r="J627" s="101"/>
      <c r="K627" s="100"/>
    </row>
    <row r="628" spans="5:11" ht="12">
      <c r="E628" s="183"/>
      <c r="F628" s="184" t="s">
        <v>6</v>
      </c>
      <c r="G628" s="156" t="s">
        <v>6</v>
      </c>
      <c r="H628" s="156" t="s">
        <v>6</v>
      </c>
      <c r="I628" s="184" t="s">
        <v>6</v>
      </c>
      <c r="J628" s="156" t="s">
        <v>6</v>
      </c>
      <c r="K628" s="156" t="s">
        <v>6</v>
      </c>
    </row>
    <row r="629" spans="1:11" ht="12">
      <c r="A629" s="143">
        <v>25</v>
      </c>
      <c r="C629" s="144" t="s">
        <v>224</v>
      </c>
      <c r="E629" s="143">
        <v>25</v>
      </c>
      <c r="G629" s="96">
        <f>SUM(G618:G628)</f>
        <v>81.19999999999999</v>
      </c>
      <c r="H629" s="100">
        <f>SUM(H618:H628)</f>
        <v>7678222</v>
      </c>
      <c r="I629" s="97"/>
      <c r="J629" s="96">
        <f>SUM(J618:J628)</f>
        <v>86.89224619748708</v>
      </c>
      <c r="K629" s="100">
        <f>SUM(K618:K628)</f>
        <v>8606117</v>
      </c>
    </row>
    <row r="630" spans="5:11" ht="12">
      <c r="E630" s="183"/>
      <c r="F630" s="184" t="s">
        <v>6</v>
      </c>
      <c r="G630" s="155" t="s">
        <v>6</v>
      </c>
      <c r="H630" s="156" t="s">
        <v>6</v>
      </c>
      <c r="I630" s="184" t="s">
        <v>6</v>
      </c>
      <c r="J630" s="155" t="s">
        <v>6</v>
      </c>
      <c r="K630" s="156" t="s">
        <v>6</v>
      </c>
    </row>
    <row r="631" spans="3:11" ht="12">
      <c r="C631" s="134" t="s">
        <v>53</v>
      </c>
      <c r="E631" s="183"/>
      <c r="F631" s="184"/>
      <c r="G631" s="155"/>
      <c r="H631" s="156"/>
      <c r="I631" s="184"/>
      <c r="J631" s="155"/>
      <c r="K631" s="156"/>
    </row>
    <row r="633" ht="12">
      <c r="A633" s="144"/>
    </row>
    <row r="634" spans="1:11" s="175" customFormat="1" ht="12">
      <c r="A634" s="151" t="str">
        <f>$A$82</f>
        <v>Institution No.:  </v>
      </c>
      <c r="E634" s="185"/>
      <c r="G634" s="186"/>
      <c r="H634" s="187"/>
      <c r="J634" s="186"/>
      <c r="K634" s="150" t="s">
        <v>225</v>
      </c>
    </row>
    <row r="635" spans="1:11" s="175" customFormat="1" ht="12">
      <c r="A635" s="325" t="s">
        <v>226</v>
      </c>
      <c r="B635" s="325"/>
      <c r="C635" s="325"/>
      <c r="D635" s="325"/>
      <c r="E635" s="325"/>
      <c r="F635" s="325"/>
      <c r="G635" s="325"/>
      <c r="H635" s="325"/>
      <c r="I635" s="325"/>
      <c r="J635" s="325"/>
      <c r="K635" s="325"/>
    </row>
    <row r="636" spans="1:11" ht="12">
      <c r="A636" s="151" t="str">
        <f>$A$41</f>
        <v>NAME: University of Colorado Denver </v>
      </c>
      <c r="F636" s="222"/>
      <c r="G636" s="214"/>
      <c r="H636" s="188"/>
      <c r="J636" s="149"/>
      <c r="K636" s="153" t="str">
        <f>$K$3</f>
        <v>Date: October 1, 2012</v>
      </c>
    </row>
    <row r="637" spans="1:11" ht="12">
      <c r="A637" s="154" t="s">
        <v>6</v>
      </c>
      <c r="B637" s="154" t="s">
        <v>6</v>
      </c>
      <c r="C637" s="154" t="s">
        <v>6</v>
      </c>
      <c r="D637" s="154" t="s">
        <v>6</v>
      </c>
      <c r="E637" s="154" t="s">
        <v>6</v>
      </c>
      <c r="F637" s="154" t="s">
        <v>6</v>
      </c>
      <c r="G637" s="155" t="s">
        <v>6</v>
      </c>
      <c r="H637" s="156" t="s">
        <v>6</v>
      </c>
      <c r="I637" s="154" t="s">
        <v>6</v>
      </c>
      <c r="J637" s="155" t="s">
        <v>6</v>
      </c>
      <c r="K637" s="156" t="s">
        <v>6</v>
      </c>
    </row>
    <row r="638" spans="1:11" ht="12">
      <c r="A638" s="157" t="s">
        <v>7</v>
      </c>
      <c r="E638" s="157" t="s">
        <v>7</v>
      </c>
      <c r="F638" s="158"/>
      <c r="G638" s="159"/>
      <c r="H638" s="160" t="s">
        <v>9</v>
      </c>
      <c r="I638" s="158"/>
      <c r="J638" s="159"/>
      <c r="K638" s="160" t="s">
        <v>250</v>
      </c>
    </row>
    <row r="639" spans="1:11" ht="12">
      <c r="A639" s="157" t="s">
        <v>10</v>
      </c>
      <c r="C639" s="161" t="s">
        <v>57</v>
      </c>
      <c r="E639" s="157" t="s">
        <v>10</v>
      </c>
      <c r="F639" s="158"/>
      <c r="G639" s="159" t="s">
        <v>12</v>
      </c>
      <c r="H639" s="160" t="s">
        <v>13</v>
      </c>
      <c r="I639" s="158"/>
      <c r="J639" s="159" t="s">
        <v>12</v>
      </c>
      <c r="K639" s="160" t="s">
        <v>14</v>
      </c>
    </row>
    <row r="640" spans="1:11" ht="12">
      <c r="A640" s="154" t="s">
        <v>6</v>
      </c>
      <c r="B640" s="154" t="s">
        <v>6</v>
      </c>
      <c r="C640" s="154" t="s">
        <v>6</v>
      </c>
      <c r="D640" s="154" t="s">
        <v>6</v>
      </c>
      <c r="E640" s="154" t="s">
        <v>6</v>
      </c>
      <c r="F640" s="154" t="s">
        <v>6</v>
      </c>
      <c r="G640" s="155" t="s">
        <v>6</v>
      </c>
      <c r="H640" s="156" t="s">
        <v>6</v>
      </c>
      <c r="I640" s="154" t="s">
        <v>6</v>
      </c>
      <c r="J640" s="155" t="s">
        <v>6</v>
      </c>
      <c r="K640" s="156" t="s">
        <v>6</v>
      </c>
    </row>
    <row r="641" spans="1:11" ht="12">
      <c r="A641" s="237">
        <v>1</v>
      </c>
      <c r="B641" s="238"/>
      <c r="C641" s="238" t="s">
        <v>253</v>
      </c>
      <c r="D641" s="238"/>
      <c r="E641" s="237">
        <v>1</v>
      </c>
      <c r="F641" s="239"/>
      <c r="G641" s="118"/>
      <c r="H641" s="119"/>
      <c r="I641" s="240"/>
      <c r="J641" s="121"/>
      <c r="K641" s="122"/>
    </row>
    <row r="642" spans="1:11" ht="12">
      <c r="A642" s="237">
        <v>2</v>
      </c>
      <c r="B642" s="238"/>
      <c r="C642" s="238" t="s">
        <v>253</v>
      </c>
      <c r="D642" s="238"/>
      <c r="E642" s="237">
        <v>2</v>
      </c>
      <c r="F642" s="239"/>
      <c r="G642" s="118"/>
      <c r="H642" s="119"/>
      <c r="I642" s="240"/>
      <c r="J642" s="121"/>
      <c r="K642" s="119"/>
    </row>
    <row r="643" spans="1:11" ht="12">
      <c r="A643" s="237">
        <v>3</v>
      </c>
      <c r="B643" s="238"/>
      <c r="C643" s="238" t="s">
        <v>253</v>
      </c>
      <c r="D643" s="238"/>
      <c r="E643" s="237">
        <v>3</v>
      </c>
      <c r="F643" s="239"/>
      <c r="G643" s="118"/>
      <c r="H643" s="119"/>
      <c r="I643" s="240"/>
      <c r="J643" s="121"/>
      <c r="K643" s="119"/>
    </row>
    <row r="644" spans="1:11" ht="12">
      <c r="A644" s="237">
        <v>4</v>
      </c>
      <c r="B644" s="238"/>
      <c r="C644" s="238" t="s">
        <v>253</v>
      </c>
      <c r="D644" s="238"/>
      <c r="E644" s="237">
        <v>4</v>
      </c>
      <c r="F644" s="239"/>
      <c r="G644" s="118"/>
      <c r="H644" s="119"/>
      <c r="I644" s="241"/>
      <c r="J644" s="121"/>
      <c r="K644" s="119"/>
    </row>
    <row r="645" spans="1:11" ht="12">
      <c r="A645" s="237">
        <v>5</v>
      </c>
      <c r="B645" s="238"/>
      <c r="C645" s="238" t="s">
        <v>253</v>
      </c>
      <c r="D645" s="238"/>
      <c r="E645" s="237">
        <v>5</v>
      </c>
      <c r="F645" s="239"/>
      <c r="G645" s="121"/>
      <c r="H645" s="119"/>
      <c r="I645" s="241"/>
      <c r="J645" s="121"/>
      <c r="K645" s="119"/>
    </row>
    <row r="646" spans="1:11" ht="12">
      <c r="A646" s="143">
        <v>6</v>
      </c>
      <c r="C646" s="144" t="s">
        <v>213</v>
      </c>
      <c r="E646" s="143">
        <v>6</v>
      </c>
      <c r="F646" s="145"/>
      <c r="G646" s="101">
        <v>57.68000000000001</v>
      </c>
      <c r="H646" s="100">
        <v>4753367</v>
      </c>
      <c r="I646" s="164"/>
      <c r="J646" s="106">
        <v>62.99320665235616</v>
      </c>
      <c r="K646" s="100">
        <v>5295049</v>
      </c>
    </row>
    <row r="647" spans="1:11" ht="12">
      <c r="A647" s="143">
        <v>7</v>
      </c>
      <c r="C647" s="144" t="s">
        <v>214</v>
      </c>
      <c r="E647" s="143">
        <v>7</v>
      </c>
      <c r="F647" s="145"/>
      <c r="G647" s="101"/>
      <c r="H647" s="100">
        <v>1334831</v>
      </c>
      <c r="I647" s="242"/>
      <c r="J647" s="101"/>
      <c r="K647" s="100">
        <v>1627964</v>
      </c>
    </row>
    <row r="648" spans="1:11" ht="12">
      <c r="A648" s="143">
        <v>8</v>
      </c>
      <c r="C648" s="144" t="s">
        <v>215</v>
      </c>
      <c r="E648" s="143">
        <v>8</v>
      </c>
      <c r="F648" s="145"/>
      <c r="G648" s="101">
        <f>SUM(G646:G647)</f>
        <v>57.68000000000001</v>
      </c>
      <c r="H648" s="101">
        <f>SUM(H646:H647)</f>
        <v>6088198</v>
      </c>
      <c r="I648" s="242"/>
      <c r="J648" s="106">
        <f>SUM(J646:J647)</f>
        <v>62.99320665235616</v>
      </c>
      <c r="K648" s="112">
        <f>SUM(K646:K647)</f>
        <v>6923013</v>
      </c>
    </row>
    <row r="649" spans="1:11" ht="12">
      <c r="A649" s="143">
        <v>9</v>
      </c>
      <c r="C649" s="144"/>
      <c r="E649" s="143">
        <v>9</v>
      </c>
      <c r="F649" s="145"/>
      <c r="G649" s="112"/>
      <c r="H649" s="100"/>
      <c r="I649" s="168"/>
      <c r="J649" s="101"/>
      <c r="K649" s="100"/>
    </row>
    <row r="650" spans="1:11" ht="12">
      <c r="A650" s="143">
        <v>10</v>
      </c>
      <c r="C650" s="144"/>
      <c r="E650" s="143">
        <v>10</v>
      </c>
      <c r="F650" s="145"/>
      <c r="G650" s="112"/>
      <c r="H650" s="100"/>
      <c r="I650" s="164"/>
      <c r="J650" s="101"/>
      <c r="K650" s="100"/>
    </row>
    <row r="651" spans="1:11" ht="12">
      <c r="A651" s="143">
        <v>11</v>
      </c>
      <c r="C651" s="144" t="s">
        <v>197</v>
      </c>
      <c r="E651" s="143">
        <v>11</v>
      </c>
      <c r="G651" s="96">
        <v>24.439999999999998</v>
      </c>
      <c r="H651" s="96">
        <v>1638765</v>
      </c>
      <c r="I651" s="168"/>
      <c r="J651" s="106">
        <v>22.42152428200504</v>
      </c>
      <c r="K651" s="97">
        <v>1503421</v>
      </c>
    </row>
    <row r="652" spans="1:11" ht="12">
      <c r="A652" s="143">
        <v>12</v>
      </c>
      <c r="C652" s="144" t="s">
        <v>198</v>
      </c>
      <c r="E652" s="143">
        <v>12</v>
      </c>
      <c r="G652" s="113"/>
      <c r="H652" s="97">
        <v>818803</v>
      </c>
      <c r="I652" s="164"/>
      <c r="J652" s="96"/>
      <c r="K652" s="97">
        <v>779622</v>
      </c>
    </row>
    <row r="653" spans="1:11" ht="12">
      <c r="A653" s="143">
        <v>13</v>
      </c>
      <c r="C653" s="144" t="s">
        <v>216</v>
      </c>
      <c r="E653" s="143">
        <v>13</v>
      </c>
      <c r="F653" s="145"/>
      <c r="G653" s="101">
        <f>SUM(G651:G652)</f>
        <v>24.439999999999998</v>
      </c>
      <c r="H653" s="112">
        <f>SUM(H651:H652)</f>
        <v>2457568</v>
      </c>
      <c r="I653" s="242"/>
      <c r="J653" s="106">
        <f>SUM(J651:J652)</f>
        <v>22.42152428200504</v>
      </c>
      <c r="K653" s="112">
        <f>SUM(K651:K652)</f>
        <v>2283043</v>
      </c>
    </row>
    <row r="654" spans="1:11" ht="12">
      <c r="A654" s="143">
        <v>14</v>
      </c>
      <c r="E654" s="143">
        <v>14</v>
      </c>
      <c r="F654" s="145"/>
      <c r="G654" s="101"/>
      <c r="H654" s="100"/>
      <c r="I654" s="242"/>
      <c r="J654" s="101"/>
      <c r="K654" s="100"/>
    </row>
    <row r="655" spans="1:11" ht="12">
      <c r="A655" s="143">
        <v>15</v>
      </c>
      <c r="C655" s="144" t="s">
        <v>200</v>
      </c>
      <c r="E655" s="143">
        <v>15</v>
      </c>
      <c r="F655" s="145"/>
      <c r="G655" s="101">
        <f>G648+G653</f>
        <v>82.12</v>
      </c>
      <c r="H655" s="112">
        <f>H648+H653</f>
        <v>8545766</v>
      </c>
      <c r="I655" s="242"/>
      <c r="J655" s="106">
        <f>J648+J653</f>
        <v>85.4147309343612</v>
      </c>
      <c r="K655" s="112">
        <f>K648+K653</f>
        <v>9206056</v>
      </c>
    </row>
    <row r="656" spans="1:11" ht="12">
      <c r="A656" s="143">
        <v>16</v>
      </c>
      <c r="E656" s="143">
        <v>16</v>
      </c>
      <c r="F656" s="145"/>
      <c r="G656" s="112"/>
      <c r="H656" s="100"/>
      <c r="I656" s="242"/>
      <c r="J656" s="101"/>
      <c r="K656" s="100"/>
    </row>
    <row r="657" spans="1:11" ht="12">
      <c r="A657" s="143">
        <v>17</v>
      </c>
      <c r="C657" s="144" t="s">
        <v>201</v>
      </c>
      <c r="E657" s="143">
        <v>17</v>
      </c>
      <c r="F657" s="145"/>
      <c r="G657" s="112"/>
      <c r="H657" s="100">
        <v>185841</v>
      </c>
      <c r="I657" s="242"/>
      <c r="J657" s="101"/>
      <c r="K657" s="100">
        <v>135165</v>
      </c>
    </row>
    <row r="658" spans="1:11" ht="12">
      <c r="A658" s="143">
        <v>18</v>
      </c>
      <c r="C658" s="144"/>
      <c r="E658" s="143">
        <v>18</v>
      </c>
      <c r="F658" s="145"/>
      <c r="G658" s="112"/>
      <c r="H658" s="100"/>
      <c r="I658" s="242"/>
      <c r="J658" s="101"/>
      <c r="K658" s="100"/>
    </row>
    <row r="659" spans="1:11" ht="12">
      <c r="A659" s="143">
        <v>19</v>
      </c>
      <c r="C659" s="144" t="s">
        <v>202</v>
      </c>
      <c r="E659" s="143">
        <v>19</v>
      </c>
      <c r="F659" s="145"/>
      <c r="G659" s="112"/>
      <c r="H659" s="100">
        <v>60779</v>
      </c>
      <c r="I659" s="242"/>
      <c r="J659" s="101" t="s">
        <v>260</v>
      </c>
      <c r="K659" s="100"/>
    </row>
    <row r="660" spans="1:11" ht="12">
      <c r="A660" s="143">
        <v>20</v>
      </c>
      <c r="C660" s="144" t="s">
        <v>203</v>
      </c>
      <c r="E660" s="143">
        <v>20</v>
      </c>
      <c r="F660" s="145"/>
      <c r="G660" s="112"/>
      <c r="H660" s="100">
        <v>4493886</v>
      </c>
      <c r="I660" s="242"/>
      <c r="J660" s="101"/>
      <c r="K660" s="100">
        <v>4130372</v>
      </c>
    </row>
    <row r="661" spans="1:11" ht="12">
      <c r="A661" s="143">
        <v>21</v>
      </c>
      <c r="C661" s="144"/>
      <c r="E661" s="143">
        <v>21</v>
      </c>
      <c r="F661" s="145"/>
      <c r="G661" s="112"/>
      <c r="H661" s="100"/>
      <c r="I661" s="242"/>
      <c r="J661" s="101"/>
      <c r="K661" s="100"/>
    </row>
    <row r="662" spans="1:11" ht="12">
      <c r="A662" s="143">
        <v>22</v>
      </c>
      <c r="C662" s="144"/>
      <c r="E662" s="143">
        <v>22</v>
      </c>
      <c r="F662" s="145"/>
      <c r="G662" s="112"/>
      <c r="H662" s="100"/>
      <c r="I662" s="242"/>
      <c r="J662" s="101"/>
      <c r="K662" s="100"/>
    </row>
    <row r="663" spans="1:11" ht="12">
      <c r="A663" s="143">
        <v>23</v>
      </c>
      <c r="C663" s="144" t="s">
        <v>217</v>
      </c>
      <c r="E663" s="143">
        <v>23</v>
      </c>
      <c r="F663" s="145"/>
      <c r="G663" s="112"/>
      <c r="H663" s="100">
        <v>412737</v>
      </c>
      <c r="I663" s="242"/>
      <c r="J663" s="101"/>
      <c r="K663" s="100"/>
    </row>
    <row r="664" spans="1:11" ht="12">
      <c r="A664" s="143">
        <v>24</v>
      </c>
      <c r="C664" s="144"/>
      <c r="E664" s="143">
        <v>24</v>
      </c>
      <c r="F664" s="145"/>
      <c r="G664" s="112"/>
      <c r="H664" s="100"/>
      <c r="I664" s="242"/>
      <c r="J664" s="101"/>
      <c r="K664" s="100"/>
    </row>
    <row r="665" spans="5:11" ht="12">
      <c r="E665" s="183"/>
      <c r="F665" s="184" t="s">
        <v>6</v>
      </c>
      <c r="G665" s="156" t="s">
        <v>6</v>
      </c>
      <c r="H665" s="156" t="s">
        <v>6</v>
      </c>
      <c r="I665" s="184" t="s">
        <v>6</v>
      </c>
      <c r="J665" s="156" t="s">
        <v>6</v>
      </c>
      <c r="K665" s="156" t="s">
        <v>6</v>
      </c>
    </row>
    <row r="666" spans="1:11" ht="12">
      <c r="A666" s="143">
        <v>25</v>
      </c>
      <c r="C666" s="144" t="s">
        <v>227</v>
      </c>
      <c r="E666" s="143">
        <v>25</v>
      </c>
      <c r="G666" s="96">
        <f>SUM(G655:G665)</f>
        <v>82.12</v>
      </c>
      <c r="H666" s="100">
        <f>SUM(H655:H665)</f>
        <v>13699009</v>
      </c>
      <c r="I666" s="97"/>
      <c r="J666" s="96">
        <f>SUM(J655:J665)</f>
        <v>85.4147309343612</v>
      </c>
      <c r="K666" s="100">
        <f>SUM(K655:K665)</f>
        <v>13471593</v>
      </c>
    </row>
    <row r="667" spans="5:11" ht="12">
      <c r="E667" s="183"/>
      <c r="F667" s="184" t="s">
        <v>6</v>
      </c>
      <c r="G667" s="155" t="s">
        <v>6</v>
      </c>
      <c r="H667" s="156" t="s">
        <v>6</v>
      </c>
      <c r="I667" s="184" t="s">
        <v>6</v>
      </c>
      <c r="J667" s="155" t="s">
        <v>6</v>
      </c>
      <c r="K667" s="156" t="s">
        <v>6</v>
      </c>
    </row>
    <row r="668" ht="12">
      <c r="C668" s="134" t="s">
        <v>53</v>
      </c>
    </row>
    <row r="671" spans="1:11" s="175" customFormat="1" ht="12">
      <c r="A671" s="151" t="str">
        <f>$A$82</f>
        <v>Institution No.:  </v>
      </c>
      <c r="E671" s="185"/>
      <c r="G671" s="186"/>
      <c r="H671" s="187"/>
      <c r="J671" s="186"/>
      <c r="K671" s="150" t="s">
        <v>228</v>
      </c>
    </row>
    <row r="672" spans="1:11" s="175" customFormat="1" ht="12">
      <c r="A672" s="325" t="s">
        <v>229</v>
      </c>
      <c r="B672" s="325"/>
      <c r="C672" s="325"/>
      <c r="D672" s="325"/>
      <c r="E672" s="325"/>
      <c r="F672" s="325"/>
      <c r="G672" s="325"/>
      <c r="H672" s="325"/>
      <c r="I672" s="325"/>
      <c r="J672" s="325"/>
      <c r="K672" s="325"/>
    </row>
    <row r="673" spans="1:11" ht="12">
      <c r="A673" s="151" t="str">
        <f>$A$41</f>
        <v>NAME: University of Colorado Denver </v>
      </c>
      <c r="F673" s="222"/>
      <c r="G673" s="214"/>
      <c r="H673" s="215"/>
      <c r="J673" s="149"/>
      <c r="K673" s="153" t="str">
        <f>$K$3</f>
        <v>Date: October 1, 2012</v>
      </c>
    </row>
    <row r="674" spans="1:11" ht="12">
      <c r="A674" s="154" t="s">
        <v>6</v>
      </c>
      <c r="B674" s="154" t="s">
        <v>6</v>
      </c>
      <c r="C674" s="154" t="s">
        <v>6</v>
      </c>
      <c r="D674" s="154" t="s">
        <v>6</v>
      </c>
      <c r="E674" s="154" t="s">
        <v>6</v>
      </c>
      <c r="F674" s="154" t="s">
        <v>6</v>
      </c>
      <c r="G674" s="155" t="s">
        <v>6</v>
      </c>
      <c r="H674" s="156" t="s">
        <v>6</v>
      </c>
      <c r="I674" s="154" t="s">
        <v>6</v>
      </c>
      <c r="J674" s="155" t="s">
        <v>6</v>
      </c>
      <c r="K674" s="156" t="s">
        <v>6</v>
      </c>
    </row>
    <row r="675" spans="1:11" ht="12">
      <c r="A675" s="157" t="s">
        <v>7</v>
      </c>
      <c r="E675" s="157" t="s">
        <v>7</v>
      </c>
      <c r="F675" s="158"/>
      <c r="G675" s="159"/>
      <c r="H675" s="160" t="s">
        <v>9</v>
      </c>
      <c r="I675" s="158"/>
      <c r="J675" s="159"/>
      <c r="K675" s="160" t="s">
        <v>250</v>
      </c>
    </row>
    <row r="676" spans="1:11" ht="12">
      <c r="A676" s="157" t="s">
        <v>10</v>
      </c>
      <c r="C676" s="161" t="s">
        <v>57</v>
      </c>
      <c r="E676" s="157" t="s">
        <v>10</v>
      </c>
      <c r="F676" s="158"/>
      <c r="G676" s="159" t="s">
        <v>12</v>
      </c>
      <c r="H676" s="160" t="s">
        <v>13</v>
      </c>
      <c r="I676" s="158"/>
      <c r="J676" s="159" t="s">
        <v>12</v>
      </c>
      <c r="K676" s="160" t="s">
        <v>14</v>
      </c>
    </row>
    <row r="677" spans="1:11" ht="12">
      <c r="A677" s="154" t="s">
        <v>6</v>
      </c>
      <c r="B677" s="154" t="s">
        <v>6</v>
      </c>
      <c r="C677" s="154" t="s">
        <v>6</v>
      </c>
      <c r="D677" s="154" t="s">
        <v>6</v>
      </c>
      <c r="E677" s="154" t="s">
        <v>6</v>
      </c>
      <c r="F677" s="154" t="s">
        <v>6</v>
      </c>
      <c r="G677" s="155"/>
      <c r="H677" s="156"/>
      <c r="I677" s="154"/>
      <c r="J677" s="155"/>
      <c r="K677" s="156"/>
    </row>
    <row r="678" spans="1:11" ht="12">
      <c r="A678" s="237">
        <v>1</v>
      </c>
      <c r="B678" s="238"/>
      <c r="C678" s="238" t="s">
        <v>253</v>
      </c>
      <c r="D678" s="238"/>
      <c r="E678" s="237">
        <v>1</v>
      </c>
      <c r="F678" s="239"/>
      <c r="G678" s="118"/>
      <c r="H678" s="119"/>
      <c r="I678" s="240"/>
      <c r="J678" s="121"/>
      <c r="K678" s="122"/>
    </row>
    <row r="679" spans="1:11" ht="12">
      <c r="A679" s="237">
        <v>2</v>
      </c>
      <c r="B679" s="238"/>
      <c r="C679" s="238" t="s">
        <v>253</v>
      </c>
      <c r="D679" s="238"/>
      <c r="E679" s="237">
        <v>2</v>
      </c>
      <c r="F679" s="239"/>
      <c r="G679" s="118"/>
      <c r="H679" s="119"/>
      <c r="I679" s="240"/>
      <c r="J679" s="121"/>
      <c r="K679" s="119"/>
    </row>
    <row r="680" spans="1:11" ht="12">
      <c r="A680" s="237">
        <v>3</v>
      </c>
      <c r="B680" s="238"/>
      <c r="C680" s="238" t="s">
        <v>253</v>
      </c>
      <c r="D680" s="238"/>
      <c r="E680" s="237">
        <v>3</v>
      </c>
      <c r="F680" s="239"/>
      <c r="G680" s="118"/>
      <c r="H680" s="119"/>
      <c r="I680" s="240"/>
      <c r="J680" s="121"/>
      <c r="K680" s="119"/>
    </row>
    <row r="681" spans="1:11" ht="12">
      <c r="A681" s="237">
        <v>4</v>
      </c>
      <c r="B681" s="238"/>
      <c r="C681" s="238" t="s">
        <v>253</v>
      </c>
      <c r="D681" s="238"/>
      <c r="E681" s="237">
        <v>4</v>
      </c>
      <c r="F681" s="239"/>
      <c r="G681" s="118"/>
      <c r="H681" s="119"/>
      <c r="I681" s="241"/>
      <c r="J681" s="121"/>
      <c r="K681" s="119"/>
    </row>
    <row r="682" spans="1:11" ht="12">
      <c r="A682" s="237">
        <v>5</v>
      </c>
      <c r="B682" s="238"/>
      <c r="C682" s="238" t="s">
        <v>253</v>
      </c>
      <c r="D682" s="238"/>
      <c r="E682" s="237">
        <v>5</v>
      </c>
      <c r="F682" s="239"/>
      <c r="G682" s="118"/>
      <c r="H682" s="119"/>
      <c r="I682" s="241"/>
      <c r="J682" s="121"/>
      <c r="K682" s="119"/>
    </row>
    <row r="683" spans="1:11" ht="12">
      <c r="A683" s="143">
        <v>6</v>
      </c>
      <c r="C683" s="144" t="s">
        <v>213</v>
      </c>
      <c r="E683" s="143">
        <v>6</v>
      </c>
      <c r="F683" s="145"/>
      <c r="G683" s="112">
        <v>6.24</v>
      </c>
      <c r="H683" s="100">
        <v>546268</v>
      </c>
      <c r="I683" s="164"/>
      <c r="J683" s="106">
        <v>4.200705622191909</v>
      </c>
      <c r="K683" s="100">
        <v>375097</v>
      </c>
    </row>
    <row r="684" spans="1:11" ht="12">
      <c r="A684" s="143">
        <v>7</v>
      </c>
      <c r="C684" s="144" t="s">
        <v>214</v>
      </c>
      <c r="E684" s="143">
        <v>7</v>
      </c>
      <c r="F684" s="145"/>
      <c r="G684" s="112"/>
      <c r="H684" s="100">
        <v>130759</v>
      </c>
      <c r="I684" s="242"/>
      <c r="J684" s="101"/>
      <c r="K684" s="100">
        <v>114672</v>
      </c>
    </row>
    <row r="685" spans="1:11" ht="12">
      <c r="A685" s="143">
        <v>8</v>
      </c>
      <c r="C685" s="144" t="s">
        <v>215</v>
      </c>
      <c r="E685" s="143">
        <v>8</v>
      </c>
      <c r="F685" s="145"/>
      <c r="G685" s="112">
        <f>SUM(G683:G684)</f>
        <v>6.24</v>
      </c>
      <c r="H685" s="100">
        <f>SUM(H683:H684)</f>
        <v>677027</v>
      </c>
      <c r="I685" s="242"/>
      <c r="J685" s="112">
        <f>SUM(J683:J684)</f>
        <v>4.200705622191909</v>
      </c>
      <c r="K685" s="100">
        <f>SUM(K683:K684)</f>
        <v>489769</v>
      </c>
    </row>
    <row r="686" spans="1:11" ht="12">
      <c r="A686" s="143">
        <v>9</v>
      </c>
      <c r="C686" s="144"/>
      <c r="E686" s="143">
        <v>9</v>
      </c>
      <c r="F686" s="145"/>
      <c r="G686" s="112"/>
      <c r="H686" s="100"/>
      <c r="I686" s="168"/>
      <c r="J686" s="101"/>
      <c r="K686" s="100"/>
    </row>
    <row r="687" spans="1:11" ht="12">
      <c r="A687" s="143">
        <v>10</v>
      </c>
      <c r="C687" s="144"/>
      <c r="E687" s="143">
        <v>10</v>
      </c>
      <c r="F687" s="145"/>
      <c r="G687" s="112"/>
      <c r="H687" s="100"/>
      <c r="I687" s="164"/>
      <c r="J687" s="101"/>
      <c r="K687" s="100"/>
    </row>
    <row r="688" spans="1:11" ht="12">
      <c r="A688" s="143">
        <v>11</v>
      </c>
      <c r="C688" s="144" t="s">
        <v>197</v>
      </c>
      <c r="E688" s="143">
        <v>11</v>
      </c>
      <c r="G688" s="96">
        <v>17.3</v>
      </c>
      <c r="H688" s="100">
        <v>920101</v>
      </c>
      <c r="I688" s="168"/>
      <c r="J688" s="106">
        <v>16.404033578922316</v>
      </c>
      <c r="K688" s="97">
        <v>872449</v>
      </c>
    </row>
    <row r="689" spans="1:11" ht="12">
      <c r="A689" s="143">
        <v>12</v>
      </c>
      <c r="C689" s="144" t="s">
        <v>198</v>
      </c>
      <c r="E689" s="143">
        <v>12</v>
      </c>
      <c r="G689" s="113"/>
      <c r="H689" s="97">
        <v>406915</v>
      </c>
      <c r="I689" s="164"/>
      <c r="J689" s="96"/>
      <c r="K689" s="97">
        <v>329985</v>
      </c>
    </row>
    <row r="690" spans="1:11" ht="12">
      <c r="A690" s="143">
        <v>13</v>
      </c>
      <c r="C690" s="144" t="s">
        <v>216</v>
      </c>
      <c r="E690" s="143">
        <v>13</v>
      </c>
      <c r="F690" s="145"/>
      <c r="G690" s="112">
        <f>SUM(G688:G689)</f>
        <v>17.3</v>
      </c>
      <c r="H690" s="100">
        <f>SUM(H688:H689)</f>
        <v>1327016</v>
      </c>
      <c r="I690" s="242"/>
      <c r="J690" s="112">
        <f>SUM(J688:J689)</f>
        <v>16.404033578922316</v>
      </c>
      <c r="K690" s="100">
        <f>SUM(K688:K689)</f>
        <v>1202434</v>
      </c>
    </row>
    <row r="691" spans="1:11" ht="12">
      <c r="A691" s="143">
        <v>14</v>
      </c>
      <c r="E691" s="143">
        <v>14</v>
      </c>
      <c r="F691" s="145"/>
      <c r="G691" s="112"/>
      <c r="H691" s="100"/>
      <c r="I691" s="242"/>
      <c r="J691" s="101"/>
      <c r="K691" s="100"/>
    </row>
    <row r="692" spans="1:11" ht="12">
      <c r="A692" s="143">
        <v>15</v>
      </c>
      <c r="C692" s="144" t="s">
        <v>200</v>
      </c>
      <c r="E692" s="143">
        <v>15</v>
      </c>
      <c r="F692" s="145"/>
      <c r="G692" s="112">
        <f>G685+G690</f>
        <v>23.54</v>
      </c>
      <c r="H692" s="100">
        <f>H685+H690</f>
        <v>2004043</v>
      </c>
      <c r="I692" s="242"/>
      <c r="J692" s="112">
        <f>J685+J690</f>
        <v>20.604739201114224</v>
      </c>
      <c r="K692" s="100">
        <f>K685+K690</f>
        <v>1692203</v>
      </c>
    </row>
    <row r="693" spans="1:11" ht="12">
      <c r="A693" s="143">
        <v>16</v>
      </c>
      <c r="E693" s="143">
        <v>16</v>
      </c>
      <c r="F693" s="145"/>
      <c r="G693" s="112"/>
      <c r="H693" s="100"/>
      <c r="I693" s="242"/>
      <c r="J693" s="101"/>
      <c r="K693" s="100"/>
    </row>
    <row r="694" spans="1:11" ht="12">
      <c r="A694" s="143">
        <v>17</v>
      </c>
      <c r="C694" s="144" t="s">
        <v>201</v>
      </c>
      <c r="E694" s="143">
        <v>17</v>
      </c>
      <c r="F694" s="145"/>
      <c r="G694" s="112"/>
      <c r="H694" s="100">
        <v>28451</v>
      </c>
      <c r="I694" s="242"/>
      <c r="J694" s="101"/>
      <c r="K694" s="100">
        <v>8065</v>
      </c>
    </row>
    <row r="695" spans="1:11" ht="12">
      <c r="A695" s="143">
        <v>18</v>
      </c>
      <c r="C695" s="144"/>
      <c r="E695" s="143">
        <v>18</v>
      </c>
      <c r="F695" s="145"/>
      <c r="G695" s="112"/>
      <c r="H695" s="100"/>
      <c r="I695" s="242"/>
      <c r="J695" s="101"/>
      <c r="K695" s="100"/>
    </row>
    <row r="696" spans="1:11" ht="12">
      <c r="A696" s="143">
        <v>19</v>
      </c>
      <c r="C696" s="144" t="s">
        <v>202</v>
      </c>
      <c r="E696" s="143">
        <v>19</v>
      </c>
      <c r="F696" s="145"/>
      <c r="G696" s="112"/>
      <c r="H696" s="100">
        <v>5940</v>
      </c>
      <c r="I696" s="242"/>
      <c r="J696" s="101"/>
      <c r="K696" s="100"/>
    </row>
    <row r="697" spans="1:11" ht="12">
      <c r="A697" s="143">
        <v>20</v>
      </c>
      <c r="C697" s="144" t="s">
        <v>203</v>
      </c>
      <c r="E697" s="143">
        <v>20</v>
      </c>
      <c r="F697" s="145"/>
      <c r="G697" s="112"/>
      <c r="H697" s="100">
        <v>6814201</v>
      </c>
      <c r="I697" s="242"/>
      <c r="J697" s="101"/>
      <c r="K697" s="100">
        <v>6712121</v>
      </c>
    </row>
    <row r="698" spans="1:11" ht="12">
      <c r="A698" s="143">
        <v>21</v>
      </c>
      <c r="C698" s="144" t="s">
        <v>249</v>
      </c>
      <c r="E698" s="143">
        <v>21</v>
      </c>
      <c r="F698" s="145"/>
      <c r="G698" s="112"/>
      <c r="H698" s="100">
        <v>625670</v>
      </c>
      <c r="I698" s="242"/>
      <c r="J698" s="101"/>
      <c r="K698" s="100">
        <v>903055</v>
      </c>
    </row>
    <row r="699" spans="1:11" ht="12">
      <c r="A699" s="143">
        <v>22</v>
      </c>
      <c r="C699" s="144"/>
      <c r="E699" s="143">
        <v>22</v>
      </c>
      <c r="F699" s="145"/>
      <c r="G699" s="112"/>
      <c r="H699" s="100"/>
      <c r="I699" s="242"/>
      <c r="J699" s="101"/>
      <c r="K699" s="100"/>
    </row>
    <row r="700" spans="1:11" ht="12">
      <c r="A700" s="143">
        <v>23</v>
      </c>
      <c r="C700" s="144" t="s">
        <v>217</v>
      </c>
      <c r="E700" s="143">
        <v>23</v>
      </c>
      <c r="F700" s="145"/>
      <c r="G700" s="112"/>
      <c r="H700" s="100">
        <v>36912</v>
      </c>
      <c r="I700" s="242"/>
      <c r="J700" s="101"/>
      <c r="K700" s="100"/>
    </row>
    <row r="701" spans="1:11" ht="12">
      <c r="A701" s="143">
        <v>24</v>
      </c>
      <c r="C701" s="144"/>
      <c r="E701" s="143">
        <v>24</v>
      </c>
      <c r="F701" s="145"/>
      <c r="G701" s="112"/>
      <c r="H701" s="100"/>
      <c r="I701" s="242"/>
      <c r="J701" s="101"/>
      <c r="K701" s="100"/>
    </row>
    <row r="702" spans="5:11" ht="12">
      <c r="E702" s="183"/>
      <c r="F702" s="184" t="s">
        <v>6</v>
      </c>
      <c r="G702" s="156" t="s">
        <v>6</v>
      </c>
      <c r="H702" s="156" t="s">
        <v>6</v>
      </c>
      <c r="I702" s="184" t="s">
        <v>6</v>
      </c>
      <c r="J702" s="156" t="s">
        <v>6</v>
      </c>
      <c r="K702" s="156" t="s">
        <v>6</v>
      </c>
    </row>
    <row r="703" spans="1:11" ht="12">
      <c r="A703" s="143">
        <v>25</v>
      </c>
      <c r="C703" s="144" t="s">
        <v>230</v>
      </c>
      <c r="E703" s="143">
        <v>25</v>
      </c>
      <c r="G703" s="96">
        <f>SUM(G692:G702)</f>
        <v>23.54</v>
      </c>
      <c r="H703" s="100">
        <f>SUM(H692:H702)</f>
        <v>9515217</v>
      </c>
      <c r="I703" s="97"/>
      <c r="J703" s="96">
        <f>SUM(J692:J702)</f>
        <v>20.604739201114224</v>
      </c>
      <c r="K703" s="100">
        <f>SUM(K692:K702)</f>
        <v>9315444</v>
      </c>
    </row>
    <row r="704" spans="5:11" ht="12">
      <c r="E704" s="183"/>
      <c r="F704" s="184" t="s">
        <v>6</v>
      </c>
      <c r="G704" s="155" t="s">
        <v>6</v>
      </c>
      <c r="H704" s="156" t="s">
        <v>6</v>
      </c>
      <c r="I704" s="184" t="s">
        <v>6</v>
      </c>
      <c r="J704" s="155" t="s">
        <v>6</v>
      </c>
      <c r="K704" s="156" t="s">
        <v>6</v>
      </c>
    </row>
    <row r="705" spans="3:11" ht="12">
      <c r="C705" s="134" t="s">
        <v>53</v>
      </c>
      <c r="E705" s="183"/>
      <c r="F705" s="184"/>
      <c r="G705" s="155"/>
      <c r="H705" s="156"/>
      <c r="I705" s="184"/>
      <c r="J705" s="155"/>
      <c r="K705" s="156"/>
    </row>
    <row r="707" ht="12">
      <c r="A707" s="144"/>
    </row>
    <row r="708" spans="1:11" s="175" customFormat="1" ht="12">
      <c r="A708" s="151" t="str">
        <f>$A$82</f>
        <v>Institution No.:  </v>
      </c>
      <c r="E708" s="185"/>
      <c r="G708" s="186"/>
      <c r="H708" s="187"/>
      <c r="J708" s="186"/>
      <c r="K708" s="150" t="s">
        <v>231</v>
      </c>
    </row>
    <row r="709" spans="1:11" s="175" customFormat="1" ht="12">
      <c r="A709" s="325" t="s">
        <v>232</v>
      </c>
      <c r="B709" s="325"/>
      <c r="C709" s="325"/>
      <c r="D709" s="325"/>
      <c r="E709" s="325"/>
      <c r="F709" s="325"/>
      <c r="G709" s="325"/>
      <c r="H709" s="325"/>
      <c r="I709" s="325"/>
      <c r="J709" s="325"/>
      <c r="K709" s="325"/>
    </row>
    <row r="710" spans="1:11" ht="12">
      <c r="A710" s="151" t="str">
        <f>$A$41</f>
        <v>NAME: University of Colorado Denver </v>
      </c>
      <c r="F710" s="222"/>
      <c r="G710" s="214"/>
      <c r="H710" s="215"/>
      <c r="J710" s="149"/>
      <c r="K710" s="153" t="str">
        <f>$K$3</f>
        <v>Date: October 1, 2012</v>
      </c>
    </row>
    <row r="711" spans="1:11" ht="12">
      <c r="A711" s="154" t="s">
        <v>6</v>
      </c>
      <c r="B711" s="154" t="s">
        <v>6</v>
      </c>
      <c r="C711" s="154" t="s">
        <v>6</v>
      </c>
      <c r="D711" s="154" t="s">
        <v>6</v>
      </c>
      <c r="E711" s="154" t="s">
        <v>6</v>
      </c>
      <c r="F711" s="154" t="s">
        <v>6</v>
      </c>
      <c r="G711" s="155" t="s">
        <v>6</v>
      </c>
      <c r="H711" s="156" t="s">
        <v>6</v>
      </c>
      <c r="I711" s="154" t="s">
        <v>6</v>
      </c>
      <c r="J711" s="155" t="s">
        <v>6</v>
      </c>
      <c r="K711" s="156" t="s">
        <v>6</v>
      </c>
    </row>
    <row r="712" spans="1:11" ht="12">
      <c r="A712" s="157" t="s">
        <v>7</v>
      </c>
      <c r="E712" s="157" t="s">
        <v>7</v>
      </c>
      <c r="F712" s="158"/>
      <c r="G712" s="159"/>
      <c r="H712" s="160" t="s">
        <v>9</v>
      </c>
      <c r="I712" s="158"/>
      <c r="J712" s="159"/>
      <c r="K712" s="160" t="s">
        <v>250</v>
      </c>
    </row>
    <row r="713" spans="1:11" ht="12">
      <c r="A713" s="157" t="s">
        <v>10</v>
      </c>
      <c r="C713" s="161" t="s">
        <v>57</v>
      </c>
      <c r="E713" s="157" t="s">
        <v>10</v>
      </c>
      <c r="G713" s="149"/>
      <c r="H713" s="160" t="s">
        <v>13</v>
      </c>
      <c r="J713" s="149"/>
      <c r="K713" s="160" t="s">
        <v>14</v>
      </c>
    </row>
    <row r="714" spans="1:11" ht="12">
      <c r="A714" s="154" t="s">
        <v>6</v>
      </c>
      <c r="B714" s="154" t="s">
        <v>6</v>
      </c>
      <c r="C714" s="154" t="s">
        <v>6</v>
      </c>
      <c r="D714" s="154" t="s">
        <v>6</v>
      </c>
      <c r="E714" s="154" t="s">
        <v>6</v>
      </c>
      <c r="F714" s="154" t="s">
        <v>6</v>
      </c>
      <c r="G714" s="155" t="s">
        <v>6</v>
      </c>
      <c r="H714" s="156" t="s">
        <v>6</v>
      </c>
      <c r="I714" s="154" t="s">
        <v>6</v>
      </c>
      <c r="J714" s="155" t="s">
        <v>6</v>
      </c>
      <c r="K714" s="156" t="s">
        <v>6</v>
      </c>
    </row>
    <row r="715" spans="1:11" ht="12">
      <c r="A715" s="143">
        <v>1</v>
      </c>
      <c r="C715" s="144" t="s">
        <v>233</v>
      </c>
      <c r="E715" s="143">
        <v>1</v>
      </c>
      <c r="F715" s="145"/>
      <c r="G715" s="108"/>
      <c r="H715" s="108">
        <v>11445408.229999999</v>
      </c>
      <c r="I715" s="108"/>
      <c r="J715" s="108"/>
      <c r="K715" s="108">
        <v>14479585</v>
      </c>
    </row>
    <row r="716" spans="1:11" ht="12">
      <c r="A716" s="143">
        <f aca="true" t="shared" si="3" ref="A716:A733">(A715+1)</f>
        <v>2</v>
      </c>
      <c r="C716" s="145"/>
      <c r="E716" s="143">
        <f aca="true" t="shared" si="4" ref="E716:E733">(E715+1)</f>
        <v>2</v>
      </c>
      <c r="F716" s="145"/>
      <c r="G716" s="146"/>
      <c r="H716" s="147"/>
      <c r="I716" s="145"/>
      <c r="J716" s="146"/>
      <c r="K716" s="147"/>
    </row>
    <row r="717" spans="1:11" ht="12">
      <c r="A717" s="143">
        <f t="shared" si="3"/>
        <v>3</v>
      </c>
      <c r="C717" s="145"/>
      <c r="E717" s="143">
        <f t="shared" si="4"/>
        <v>3</v>
      </c>
      <c r="F717" s="145"/>
      <c r="G717" s="146"/>
      <c r="H717" s="147"/>
      <c r="I717" s="145"/>
      <c r="J717" s="146"/>
      <c r="K717" s="147"/>
    </row>
    <row r="718" spans="1:11" ht="12">
      <c r="A718" s="143">
        <f t="shared" si="3"/>
        <v>4</v>
      </c>
      <c r="C718" s="145"/>
      <c r="E718" s="143">
        <f t="shared" si="4"/>
        <v>4</v>
      </c>
      <c r="F718" s="145"/>
      <c r="G718" s="146"/>
      <c r="H718" s="147"/>
      <c r="I718" s="145"/>
      <c r="J718" s="146"/>
      <c r="K718" s="147"/>
    </row>
    <row r="719" spans="1:11" ht="12">
      <c r="A719" s="143">
        <f t="shared" si="3"/>
        <v>5</v>
      </c>
      <c r="C719" s="145"/>
      <c r="E719" s="143">
        <f t="shared" si="4"/>
        <v>5</v>
      </c>
      <c r="F719" s="145"/>
      <c r="G719" s="146"/>
      <c r="H719" s="147"/>
      <c r="I719" s="145"/>
      <c r="J719" s="146"/>
      <c r="K719" s="147"/>
    </row>
    <row r="720" spans="1:11" ht="12">
      <c r="A720" s="143">
        <f t="shared" si="3"/>
        <v>6</v>
      </c>
      <c r="C720" s="145"/>
      <c r="E720" s="143">
        <f t="shared" si="4"/>
        <v>6</v>
      </c>
      <c r="F720" s="145"/>
      <c r="G720" s="146"/>
      <c r="H720" s="147"/>
      <c r="I720" s="145"/>
      <c r="J720" s="146"/>
      <c r="K720" s="147"/>
    </row>
    <row r="721" spans="1:11" ht="12">
      <c r="A721" s="143">
        <f t="shared" si="3"/>
        <v>7</v>
      </c>
      <c r="C721" s="145"/>
      <c r="E721" s="143">
        <f t="shared" si="4"/>
        <v>7</v>
      </c>
      <c r="F721" s="145"/>
      <c r="G721" s="146"/>
      <c r="H721" s="147"/>
      <c r="I721" s="145"/>
      <c r="J721" s="146"/>
      <c r="K721" s="147"/>
    </row>
    <row r="722" spans="1:11" ht="12">
      <c r="A722" s="143">
        <f t="shared" si="3"/>
        <v>8</v>
      </c>
      <c r="C722" s="145"/>
      <c r="E722" s="143">
        <f t="shared" si="4"/>
        <v>8</v>
      </c>
      <c r="F722" s="145"/>
      <c r="G722" s="146"/>
      <c r="H722" s="147"/>
      <c r="I722" s="145"/>
      <c r="J722" s="146"/>
      <c r="K722" s="147"/>
    </row>
    <row r="723" spans="1:11" ht="12">
      <c r="A723" s="143">
        <f t="shared" si="3"/>
        <v>9</v>
      </c>
      <c r="C723" s="145"/>
      <c r="E723" s="143">
        <f t="shared" si="4"/>
        <v>9</v>
      </c>
      <c r="F723" s="145"/>
      <c r="G723" s="146"/>
      <c r="H723" s="147"/>
      <c r="I723" s="145"/>
      <c r="J723" s="146"/>
      <c r="K723" s="147"/>
    </row>
    <row r="724" spans="1:11" ht="12">
      <c r="A724" s="143">
        <f t="shared" si="3"/>
        <v>10</v>
      </c>
      <c r="C724" s="145"/>
      <c r="E724" s="143">
        <f t="shared" si="4"/>
        <v>10</v>
      </c>
      <c r="F724" s="145"/>
      <c r="G724" s="146"/>
      <c r="H724" s="147"/>
      <c r="I724" s="145"/>
      <c r="J724" s="146"/>
      <c r="K724" s="147"/>
    </row>
    <row r="725" spans="1:11" ht="12">
      <c r="A725" s="143">
        <f t="shared" si="3"/>
        <v>11</v>
      </c>
      <c r="C725" s="145"/>
      <c r="E725" s="143">
        <f t="shared" si="4"/>
        <v>11</v>
      </c>
      <c r="G725" s="146"/>
      <c r="H725" s="147"/>
      <c r="I725" s="145"/>
      <c r="J725" s="146"/>
      <c r="K725" s="147"/>
    </row>
    <row r="726" spans="1:11" ht="12">
      <c r="A726" s="143">
        <f t="shared" si="3"/>
        <v>12</v>
      </c>
      <c r="C726" s="145"/>
      <c r="E726" s="143">
        <f t="shared" si="4"/>
        <v>12</v>
      </c>
      <c r="G726" s="146"/>
      <c r="H726" s="147"/>
      <c r="I726" s="145"/>
      <c r="J726" s="146"/>
      <c r="K726" s="147"/>
    </row>
    <row r="727" spans="1:11" ht="12">
      <c r="A727" s="143">
        <f t="shared" si="3"/>
        <v>13</v>
      </c>
      <c r="C727" s="145"/>
      <c r="E727" s="143">
        <f t="shared" si="4"/>
        <v>13</v>
      </c>
      <c r="F727" s="145"/>
      <c r="G727" s="146"/>
      <c r="H727" s="147"/>
      <c r="I727" s="145"/>
      <c r="J727" s="146"/>
      <c r="K727" s="147"/>
    </row>
    <row r="728" spans="1:11" ht="12">
      <c r="A728" s="143">
        <f t="shared" si="3"/>
        <v>14</v>
      </c>
      <c r="C728" s="145"/>
      <c r="E728" s="143">
        <f t="shared" si="4"/>
        <v>14</v>
      </c>
      <c r="F728" s="145"/>
      <c r="G728" s="146"/>
      <c r="H728" s="147"/>
      <c r="I728" s="145"/>
      <c r="J728" s="146"/>
      <c r="K728" s="147"/>
    </row>
    <row r="729" spans="1:11" ht="12">
      <c r="A729" s="143">
        <f t="shared" si="3"/>
        <v>15</v>
      </c>
      <c r="C729" s="145"/>
      <c r="E729" s="143">
        <f t="shared" si="4"/>
        <v>15</v>
      </c>
      <c r="F729" s="145"/>
      <c r="G729" s="146"/>
      <c r="H729" s="147"/>
      <c r="I729" s="145"/>
      <c r="J729" s="146"/>
      <c r="K729" s="147"/>
    </row>
    <row r="730" spans="1:11" ht="12">
      <c r="A730" s="143">
        <f t="shared" si="3"/>
        <v>16</v>
      </c>
      <c r="C730" s="145"/>
      <c r="E730" s="143">
        <f t="shared" si="4"/>
        <v>16</v>
      </c>
      <c r="F730" s="145"/>
      <c r="G730" s="146"/>
      <c r="H730" s="147"/>
      <c r="I730" s="145"/>
      <c r="J730" s="146"/>
      <c r="K730" s="147"/>
    </row>
    <row r="731" spans="1:11" ht="12">
      <c r="A731" s="143">
        <f t="shared" si="3"/>
        <v>17</v>
      </c>
      <c r="C731" s="145"/>
      <c r="E731" s="143">
        <f t="shared" si="4"/>
        <v>17</v>
      </c>
      <c r="F731" s="145"/>
      <c r="G731" s="146"/>
      <c r="H731" s="147"/>
      <c r="I731" s="145"/>
      <c r="J731" s="146"/>
      <c r="K731" s="147"/>
    </row>
    <row r="732" spans="1:11" ht="12">
      <c r="A732" s="143">
        <f t="shared" si="3"/>
        <v>18</v>
      </c>
      <c r="C732" s="145"/>
      <c r="E732" s="143">
        <f t="shared" si="4"/>
        <v>18</v>
      </c>
      <c r="F732" s="145"/>
      <c r="G732" s="146"/>
      <c r="H732" s="147"/>
      <c r="I732" s="145"/>
      <c r="J732" s="146"/>
      <c r="K732" s="147"/>
    </row>
    <row r="733" spans="1:11" ht="12">
      <c r="A733" s="143">
        <f t="shared" si="3"/>
        <v>19</v>
      </c>
      <c r="C733" s="145"/>
      <c r="E733" s="143">
        <f t="shared" si="4"/>
        <v>19</v>
      </c>
      <c r="F733" s="145"/>
      <c r="G733" s="146"/>
      <c r="H733" s="147"/>
      <c r="I733" s="145"/>
      <c r="J733" s="146"/>
      <c r="K733" s="147"/>
    </row>
    <row r="734" spans="1:11" ht="12">
      <c r="A734" s="143">
        <v>20</v>
      </c>
      <c r="E734" s="143">
        <v>20</v>
      </c>
      <c r="F734" s="184"/>
      <c r="G734" s="155"/>
      <c r="H734" s="156"/>
      <c r="I734" s="184"/>
      <c r="J734" s="155"/>
      <c r="K734" s="156"/>
    </row>
    <row r="735" spans="1:11" ht="12">
      <c r="A735" s="143">
        <v>21</v>
      </c>
      <c r="E735" s="143">
        <v>21</v>
      </c>
      <c r="F735" s="184"/>
      <c r="G735" s="155"/>
      <c r="H735" s="188"/>
      <c r="I735" s="184"/>
      <c r="J735" s="155"/>
      <c r="K735" s="188"/>
    </row>
    <row r="736" spans="1:11" ht="12">
      <c r="A736" s="143">
        <v>22</v>
      </c>
      <c r="E736" s="143">
        <v>22</v>
      </c>
      <c r="G736" s="149"/>
      <c r="H736" s="188"/>
      <c r="J736" s="149"/>
      <c r="K736" s="188"/>
    </row>
    <row r="737" spans="1:11" ht="12">
      <c r="A737" s="143">
        <v>23</v>
      </c>
      <c r="D737" s="244"/>
      <c r="E737" s="143">
        <v>23</v>
      </c>
      <c r="H737" s="188"/>
      <c r="K737" s="188"/>
    </row>
    <row r="738" spans="1:11" ht="12">
      <c r="A738" s="143">
        <v>24</v>
      </c>
      <c r="D738" s="244"/>
      <c r="E738" s="143">
        <v>24</v>
      </c>
      <c r="H738" s="188"/>
      <c r="K738" s="188"/>
    </row>
    <row r="739" spans="6:11" ht="12">
      <c r="F739" s="184" t="s">
        <v>6</v>
      </c>
      <c r="G739" s="155" t="s">
        <v>6</v>
      </c>
      <c r="H739" s="156"/>
      <c r="I739" s="184"/>
      <c r="J739" s="155"/>
      <c r="K739" s="156"/>
    </row>
    <row r="740" spans="1:11" ht="12">
      <c r="A740" s="143">
        <v>25</v>
      </c>
      <c r="C740" s="144" t="s">
        <v>234</v>
      </c>
      <c r="E740" s="143">
        <v>25</v>
      </c>
      <c r="G740" s="104"/>
      <c r="H740" s="105">
        <f>SUM(H715:H738)</f>
        <v>11445408.229999999</v>
      </c>
      <c r="I740" s="105"/>
      <c r="J740" s="104"/>
      <c r="K740" s="105">
        <f>SUM(K715:K738)</f>
        <v>14479585</v>
      </c>
    </row>
    <row r="741" spans="4:11" ht="12">
      <c r="D741" s="244"/>
      <c r="F741" s="184" t="s">
        <v>6</v>
      </c>
      <c r="G741" s="155" t="s">
        <v>6</v>
      </c>
      <c r="H741" s="156"/>
      <c r="I741" s="184"/>
      <c r="J741" s="155"/>
      <c r="K741" s="156"/>
    </row>
    <row r="742" spans="6:11" ht="12">
      <c r="F742" s="184"/>
      <c r="G742" s="155"/>
      <c r="H742" s="156"/>
      <c r="I742" s="184"/>
      <c r="J742" s="155"/>
      <c r="K742" s="156"/>
    </row>
    <row r="743" spans="3:11" ht="24.75" customHeight="1">
      <c r="C743" s="326" t="s">
        <v>235</v>
      </c>
      <c r="D743" s="326"/>
      <c r="E743" s="326"/>
      <c r="F743" s="326"/>
      <c r="G743" s="326"/>
      <c r="H743" s="326"/>
      <c r="I743" s="326"/>
      <c r="J743" s="326"/>
      <c r="K743" s="182"/>
    </row>
    <row r="744" spans="1:11" s="234" customFormat="1" ht="12">
      <c r="A744" s="134"/>
      <c r="B744" s="134"/>
      <c r="C744" s="134"/>
      <c r="D744" s="134"/>
      <c r="E744" s="134"/>
      <c r="F744" s="134"/>
      <c r="G744" s="149"/>
      <c r="H744" s="188"/>
      <c r="I744" s="134"/>
      <c r="J744" s="149"/>
      <c r="K744" s="188"/>
    </row>
    <row r="745" ht="12">
      <c r="A745" s="144"/>
    </row>
    <row r="746" spans="1:11" ht="12">
      <c r="A746" s="151" t="str">
        <f>$A$82</f>
        <v>Institution No.:  </v>
      </c>
      <c r="B746" s="175"/>
      <c r="C746" s="175"/>
      <c r="D746" s="175"/>
      <c r="E746" s="185"/>
      <c r="F746" s="175"/>
      <c r="G746" s="186"/>
      <c r="H746" s="187"/>
      <c r="I746" s="175"/>
      <c r="J746" s="186"/>
      <c r="K746" s="150" t="s">
        <v>236</v>
      </c>
    </row>
    <row r="747" spans="1:11" s="175" customFormat="1" ht="12">
      <c r="A747" s="325" t="s">
        <v>237</v>
      </c>
      <c r="B747" s="325"/>
      <c r="C747" s="325"/>
      <c r="D747" s="325"/>
      <c r="E747" s="325"/>
      <c r="F747" s="325"/>
      <c r="G747" s="325"/>
      <c r="H747" s="325"/>
      <c r="I747" s="325"/>
      <c r="J747" s="325"/>
      <c r="K747" s="325"/>
    </row>
    <row r="748" spans="1:11" s="175" customFormat="1" ht="12">
      <c r="A748" s="151" t="str">
        <f>$A$41</f>
        <v>NAME: University of Colorado Denver </v>
      </c>
      <c r="B748" s="134"/>
      <c r="C748" s="134"/>
      <c r="D748" s="134"/>
      <c r="E748" s="134"/>
      <c r="F748" s="134"/>
      <c r="G748" s="229"/>
      <c r="H748" s="188"/>
      <c r="I748" s="134"/>
      <c r="J748" s="149"/>
      <c r="K748" s="153" t="str">
        <f>$K$3</f>
        <v>Date: October 1, 2012</v>
      </c>
    </row>
    <row r="749" spans="1:11" ht="12">
      <c r="A749" s="154" t="s">
        <v>6</v>
      </c>
      <c r="B749" s="154" t="s">
        <v>6</v>
      </c>
      <c r="C749" s="154" t="s">
        <v>6</v>
      </c>
      <c r="D749" s="154" t="s">
        <v>6</v>
      </c>
      <c r="E749" s="154" t="s">
        <v>6</v>
      </c>
      <c r="F749" s="154" t="s">
        <v>6</v>
      </c>
      <c r="G749" s="155" t="s">
        <v>6</v>
      </c>
      <c r="H749" s="156" t="s">
        <v>6</v>
      </c>
      <c r="I749" s="154" t="s">
        <v>6</v>
      </c>
      <c r="J749" s="155" t="s">
        <v>6</v>
      </c>
      <c r="K749" s="156" t="s">
        <v>6</v>
      </c>
    </row>
    <row r="750" spans="1:11" ht="12">
      <c r="A750" s="157" t="s">
        <v>7</v>
      </c>
      <c r="E750" s="157" t="s">
        <v>7</v>
      </c>
      <c r="F750" s="158"/>
      <c r="G750" s="159"/>
      <c r="H750" s="160" t="s">
        <v>9</v>
      </c>
      <c r="I750" s="158"/>
      <c r="J750" s="159"/>
      <c r="K750" s="160" t="s">
        <v>250</v>
      </c>
    </row>
    <row r="751" spans="1:11" ht="12">
      <c r="A751" s="157" t="s">
        <v>10</v>
      </c>
      <c r="C751" s="161" t="s">
        <v>57</v>
      </c>
      <c r="E751" s="157" t="s">
        <v>10</v>
      </c>
      <c r="F751" s="158"/>
      <c r="G751" s="159" t="s">
        <v>12</v>
      </c>
      <c r="H751" s="160" t="s">
        <v>13</v>
      </c>
      <c r="I751" s="158"/>
      <c r="J751" s="159" t="s">
        <v>12</v>
      </c>
      <c r="K751" s="160" t="s">
        <v>14</v>
      </c>
    </row>
    <row r="752" spans="1:11" ht="12">
      <c r="A752" s="154" t="s">
        <v>6</v>
      </c>
      <c r="B752" s="154" t="s">
        <v>6</v>
      </c>
      <c r="C752" s="154" t="s">
        <v>6</v>
      </c>
      <c r="D752" s="154" t="s">
        <v>6</v>
      </c>
      <c r="E752" s="154" t="s">
        <v>6</v>
      </c>
      <c r="F752" s="154" t="s">
        <v>6</v>
      </c>
      <c r="G752" s="155" t="s">
        <v>6</v>
      </c>
      <c r="H752" s="156" t="s">
        <v>6</v>
      </c>
      <c r="I752" s="154" t="s">
        <v>6</v>
      </c>
      <c r="J752" s="155" t="s">
        <v>6</v>
      </c>
      <c r="K752" s="156" t="s">
        <v>6</v>
      </c>
    </row>
    <row r="753" spans="1:11" ht="12">
      <c r="A753" s="237">
        <v>1</v>
      </c>
      <c r="B753" s="245"/>
      <c r="C753" s="238" t="s">
        <v>253</v>
      </c>
      <c r="D753" s="245"/>
      <c r="E753" s="237">
        <v>1</v>
      </c>
      <c r="F753" s="245"/>
      <c r="G753" s="246"/>
      <c r="H753" s="247"/>
      <c r="I753" s="245"/>
      <c r="J753" s="246"/>
      <c r="K753" s="247"/>
    </row>
    <row r="754" spans="1:11" ht="12">
      <c r="A754" s="237">
        <v>2</v>
      </c>
      <c r="B754" s="245"/>
      <c r="C754" s="238" t="s">
        <v>253</v>
      </c>
      <c r="D754" s="245"/>
      <c r="E754" s="237">
        <v>2</v>
      </c>
      <c r="F754" s="245"/>
      <c r="G754" s="246"/>
      <c r="H754" s="247"/>
      <c r="I754" s="245"/>
      <c r="J754" s="246"/>
      <c r="K754" s="247"/>
    </row>
    <row r="755" spans="1:11" ht="12">
      <c r="A755" s="237">
        <v>3</v>
      </c>
      <c r="B755" s="238"/>
      <c r="C755" s="238" t="s">
        <v>253</v>
      </c>
      <c r="D755" s="238"/>
      <c r="E755" s="237">
        <v>3</v>
      </c>
      <c r="F755" s="239"/>
      <c r="G755" s="127"/>
      <c r="H755" s="122"/>
      <c r="I755" s="122"/>
      <c r="J755" s="127"/>
      <c r="K755" s="122"/>
    </row>
    <row r="756" spans="1:11" ht="12">
      <c r="A756" s="237">
        <v>4</v>
      </c>
      <c r="B756" s="238"/>
      <c r="C756" s="238" t="s">
        <v>253</v>
      </c>
      <c r="D756" s="238"/>
      <c r="E756" s="237">
        <v>4</v>
      </c>
      <c r="F756" s="239"/>
      <c r="G756" s="127"/>
      <c r="H756" s="122"/>
      <c r="I756" s="122"/>
      <c r="J756" s="127"/>
      <c r="K756" s="122"/>
    </row>
    <row r="757" spans="1:11" ht="12">
      <c r="A757" s="237">
        <v>5</v>
      </c>
      <c r="B757" s="238"/>
      <c r="C757" s="238" t="s">
        <v>253</v>
      </c>
      <c r="D757" s="238"/>
      <c r="E757" s="238">
        <v>5</v>
      </c>
      <c r="F757" s="238"/>
      <c r="G757" s="248"/>
      <c r="H757" s="249"/>
      <c r="I757" s="238"/>
      <c r="J757" s="248"/>
      <c r="K757" s="249"/>
    </row>
    <row r="758" spans="1:11" ht="12">
      <c r="A758" s="143">
        <v>6</v>
      </c>
      <c r="C758" s="144" t="s">
        <v>193</v>
      </c>
      <c r="E758" s="143">
        <v>6</v>
      </c>
      <c r="F758" s="145"/>
      <c r="G758" s="106"/>
      <c r="H758" s="106"/>
      <c r="I758" s="108"/>
      <c r="J758" s="106"/>
      <c r="K758" s="106"/>
    </row>
    <row r="759" spans="1:11" ht="12">
      <c r="A759" s="143">
        <v>7</v>
      </c>
      <c r="C759" s="144" t="s">
        <v>194</v>
      </c>
      <c r="E759" s="143">
        <v>7</v>
      </c>
      <c r="F759" s="145"/>
      <c r="G759" s="106"/>
      <c r="H759" s="108"/>
      <c r="I759" s="108"/>
      <c r="J759" s="106"/>
      <c r="K759" s="108"/>
    </row>
    <row r="760" spans="1:11" ht="12">
      <c r="A760" s="143">
        <v>8</v>
      </c>
      <c r="C760" s="144" t="s">
        <v>238</v>
      </c>
      <c r="E760" s="143">
        <v>8</v>
      </c>
      <c r="F760" s="145"/>
      <c r="G760" s="106"/>
      <c r="H760" s="108"/>
      <c r="I760" s="108"/>
      <c r="J760" s="106"/>
      <c r="K760" s="108"/>
    </row>
    <row r="761" spans="1:11" ht="12">
      <c r="A761" s="143">
        <v>9</v>
      </c>
      <c r="C761" s="144" t="s">
        <v>208</v>
      </c>
      <c r="E761" s="143">
        <v>9</v>
      </c>
      <c r="F761" s="145"/>
      <c r="G761" s="106">
        <f>SUM(G758:G760)</f>
        <v>0</v>
      </c>
      <c r="H761" s="106">
        <f>SUM(H758:H760)</f>
        <v>0</v>
      </c>
      <c r="I761" s="106"/>
      <c r="J761" s="106">
        <f>SUM(J758:J760)</f>
        <v>0</v>
      </c>
      <c r="K761" s="106">
        <f>SUM(K758:K760)</f>
        <v>0</v>
      </c>
    </row>
    <row r="762" spans="1:11" ht="12">
      <c r="A762" s="143">
        <v>10</v>
      </c>
      <c r="C762" s="144"/>
      <c r="E762" s="143">
        <v>10</v>
      </c>
      <c r="F762" s="145"/>
      <c r="G762" s="106"/>
      <c r="H762" s="108"/>
      <c r="I762" s="108"/>
      <c r="J762" s="106"/>
      <c r="K762" s="108"/>
    </row>
    <row r="763" spans="1:11" ht="12">
      <c r="A763" s="143">
        <v>11</v>
      </c>
      <c r="C763" s="144" t="s">
        <v>197</v>
      </c>
      <c r="E763" s="143">
        <v>11</v>
      </c>
      <c r="F763" s="145"/>
      <c r="G763" s="106"/>
      <c r="H763" s="108"/>
      <c r="I763" s="108"/>
      <c r="J763" s="106"/>
      <c r="K763" s="108"/>
    </row>
    <row r="764" spans="1:11" ht="12">
      <c r="A764" s="143">
        <v>12</v>
      </c>
      <c r="C764" s="144" t="s">
        <v>198</v>
      </c>
      <c r="E764" s="143">
        <v>12</v>
      </c>
      <c r="F764" s="145"/>
      <c r="G764" s="106"/>
      <c r="H764" s="108"/>
      <c r="I764" s="108"/>
      <c r="J764" s="106"/>
      <c r="K764" s="108"/>
    </row>
    <row r="765" spans="1:11" ht="12">
      <c r="A765" s="143">
        <v>13</v>
      </c>
      <c r="C765" s="144" t="s">
        <v>209</v>
      </c>
      <c r="E765" s="143">
        <v>13</v>
      </c>
      <c r="F765" s="145"/>
      <c r="G765" s="106">
        <f>SUM(G763:G764)</f>
        <v>0</v>
      </c>
      <c r="H765" s="106">
        <f>SUM(H763:H764)</f>
        <v>0</v>
      </c>
      <c r="I765" s="104"/>
      <c r="J765" s="106">
        <f>SUM(J763:J764)</f>
        <v>0</v>
      </c>
      <c r="K765" s="106">
        <f>SUM(K763:K764)</f>
        <v>0</v>
      </c>
    </row>
    <row r="766" spans="1:11" ht="12">
      <c r="A766" s="143">
        <v>14</v>
      </c>
      <c r="E766" s="143">
        <v>14</v>
      </c>
      <c r="F766" s="145"/>
      <c r="G766" s="109"/>
      <c r="H766" s="108"/>
      <c r="I766" s="105"/>
      <c r="J766" s="109"/>
      <c r="K766" s="108"/>
    </row>
    <row r="767" spans="1:11" ht="12">
      <c r="A767" s="143">
        <v>15</v>
      </c>
      <c r="C767" s="144" t="s">
        <v>200</v>
      </c>
      <c r="E767" s="143">
        <v>15</v>
      </c>
      <c r="G767" s="110">
        <f>SUM(G761+G765)</f>
        <v>0</v>
      </c>
      <c r="H767" s="105">
        <f>SUM(H761+H765)</f>
        <v>0</v>
      </c>
      <c r="I767" s="105"/>
      <c r="J767" s="110">
        <f>SUM(J761+J765)</f>
        <v>0</v>
      </c>
      <c r="K767" s="105">
        <f>SUM(K761+K765)</f>
        <v>0</v>
      </c>
    </row>
    <row r="768" spans="1:16" ht="12">
      <c r="A768" s="143">
        <v>16</v>
      </c>
      <c r="E768" s="143">
        <v>16</v>
      </c>
      <c r="G768" s="110"/>
      <c r="H768" s="105"/>
      <c r="I768" s="105"/>
      <c r="J768" s="110"/>
      <c r="K768" s="105"/>
      <c r="P768" s="134" t="s">
        <v>39</v>
      </c>
    </row>
    <row r="769" spans="1:11" ht="12">
      <c r="A769" s="143">
        <v>17</v>
      </c>
      <c r="C769" s="144" t="s">
        <v>201</v>
      </c>
      <c r="E769" s="143">
        <v>17</v>
      </c>
      <c r="F769" s="145"/>
      <c r="G769" s="106"/>
      <c r="H769" s="108"/>
      <c r="I769" s="108"/>
      <c r="J769" s="106"/>
      <c r="K769" s="108"/>
    </row>
    <row r="770" spans="1:11" ht="12">
      <c r="A770" s="143">
        <v>18</v>
      </c>
      <c r="E770" s="143">
        <v>18</v>
      </c>
      <c r="F770" s="145"/>
      <c r="G770" s="106"/>
      <c r="H770" s="108"/>
      <c r="I770" s="108"/>
      <c r="J770" s="106"/>
      <c r="K770" s="108"/>
    </row>
    <row r="771" spans="1:11" ht="12">
      <c r="A771" s="143">
        <v>19</v>
      </c>
      <c r="C771" s="144" t="s">
        <v>202</v>
      </c>
      <c r="E771" s="143">
        <v>19</v>
      </c>
      <c r="F771" s="145"/>
      <c r="G771" s="106"/>
      <c r="H771" s="108"/>
      <c r="I771" s="108"/>
      <c r="J771" s="106"/>
      <c r="K771" s="108"/>
    </row>
    <row r="772" spans="1:11" ht="12">
      <c r="A772" s="143">
        <v>20</v>
      </c>
      <c r="C772" s="233" t="s">
        <v>203</v>
      </c>
      <c r="E772" s="143">
        <v>20</v>
      </c>
      <c r="F772" s="145"/>
      <c r="G772" s="106"/>
      <c r="H772" s="108"/>
      <c r="I772" s="108"/>
      <c r="J772" s="106"/>
      <c r="K772" s="108"/>
    </row>
    <row r="773" spans="1:11" ht="12">
      <c r="A773" s="143">
        <v>21</v>
      </c>
      <c r="C773" s="233"/>
      <c r="E773" s="143">
        <v>21</v>
      </c>
      <c r="F773" s="145"/>
      <c r="G773" s="106"/>
      <c r="H773" s="108"/>
      <c r="I773" s="108"/>
      <c r="J773" s="106"/>
      <c r="K773" s="108"/>
    </row>
    <row r="774" spans="1:11" ht="12">
      <c r="A774" s="143">
        <v>22</v>
      </c>
      <c r="C774" s="144"/>
      <c r="E774" s="143">
        <v>22</v>
      </c>
      <c r="G774" s="106"/>
      <c r="H774" s="108"/>
      <c r="I774" s="108"/>
      <c r="J774" s="106"/>
      <c r="K774" s="108"/>
    </row>
    <row r="775" spans="1:11" ht="12">
      <c r="A775" s="143">
        <v>23</v>
      </c>
      <c r="C775" s="144" t="s">
        <v>204</v>
      </c>
      <c r="E775" s="143">
        <v>23</v>
      </c>
      <c r="G775" s="106"/>
      <c r="H775" s="108"/>
      <c r="I775" s="108"/>
      <c r="J775" s="106"/>
      <c r="K775" s="108"/>
    </row>
    <row r="776" spans="1:11" ht="12">
      <c r="A776" s="143">
        <v>24</v>
      </c>
      <c r="C776" s="144"/>
      <c r="E776" s="143">
        <v>24</v>
      </c>
      <c r="G776" s="106"/>
      <c r="H776" s="108"/>
      <c r="I776" s="108"/>
      <c r="J776" s="106"/>
      <c r="K776" s="108"/>
    </row>
    <row r="777" spans="1:11" ht="12">
      <c r="A777" s="143"/>
      <c r="E777" s="143">
        <v>25</v>
      </c>
      <c r="F777" s="184" t="s">
        <v>6</v>
      </c>
      <c r="G777" s="235"/>
      <c r="H777" s="156"/>
      <c r="I777" s="184"/>
      <c r="J777" s="235"/>
      <c r="K777" s="156"/>
    </row>
    <row r="778" spans="1:11" ht="12">
      <c r="A778" s="143">
        <v>25</v>
      </c>
      <c r="C778" s="144" t="s">
        <v>239</v>
      </c>
      <c r="E778" s="143"/>
      <c r="G778" s="105">
        <f>SUM(G767:G776)</f>
        <v>0</v>
      </c>
      <c r="H778" s="105">
        <f>SUM(H767:H776)</f>
        <v>0</v>
      </c>
      <c r="I778" s="111"/>
      <c r="J778" s="105">
        <f>SUM(J767:J776)</f>
        <v>0</v>
      </c>
      <c r="K778" s="105">
        <f>SUM(K767:K776)</f>
        <v>0</v>
      </c>
    </row>
    <row r="779" spans="6:11" ht="12">
      <c r="F779" s="184" t="s">
        <v>6</v>
      </c>
      <c r="G779" s="155"/>
      <c r="H779" s="156"/>
      <c r="I779" s="184"/>
      <c r="J779" s="155"/>
      <c r="K779" s="156"/>
    </row>
    <row r="780" spans="1:3" ht="12">
      <c r="A780" s="144"/>
      <c r="C780" s="134" t="s">
        <v>53</v>
      </c>
    </row>
    <row r="782" spans="1:11" ht="12">
      <c r="A782" s="144"/>
      <c r="H782" s="188"/>
      <c r="K782" s="188"/>
    </row>
    <row r="783" spans="1:11" ht="12">
      <c r="A783" s="151" t="str">
        <f>$A$82</f>
        <v>Institution No.:  </v>
      </c>
      <c r="B783" s="175"/>
      <c r="C783" s="175"/>
      <c r="D783" s="175"/>
      <c r="E783" s="185"/>
      <c r="F783" s="175"/>
      <c r="G783" s="186"/>
      <c r="H783" s="187"/>
      <c r="I783" s="175"/>
      <c r="J783" s="186"/>
      <c r="K783" s="150" t="s">
        <v>240</v>
      </c>
    </row>
    <row r="784" spans="1:11" ht="12">
      <c r="A784" s="330" t="s">
        <v>241</v>
      </c>
      <c r="B784" s="330"/>
      <c r="C784" s="330"/>
      <c r="D784" s="330"/>
      <c r="E784" s="330"/>
      <c r="F784" s="330"/>
      <c r="G784" s="330"/>
      <c r="H784" s="330"/>
      <c r="I784" s="330"/>
      <c r="J784" s="330"/>
      <c r="K784" s="330"/>
    </row>
    <row r="785" spans="1:11" ht="12">
      <c r="A785" s="151" t="str">
        <f>$A$41</f>
        <v>NAME: University of Colorado Denver </v>
      </c>
      <c r="H785" s="250"/>
      <c r="J785" s="149"/>
      <c r="K785" s="153" t="str">
        <f>$K$3</f>
        <v>Date: October 1, 2012</v>
      </c>
    </row>
    <row r="786" spans="1:11" ht="12">
      <c r="A786" s="154" t="s">
        <v>6</v>
      </c>
      <c r="B786" s="154" t="s">
        <v>6</v>
      </c>
      <c r="C786" s="154" t="s">
        <v>6</v>
      </c>
      <c r="D786" s="154" t="s">
        <v>6</v>
      </c>
      <c r="E786" s="154" t="s">
        <v>6</v>
      </c>
      <c r="F786" s="154" t="s">
        <v>6</v>
      </c>
      <c r="G786" s="155" t="s">
        <v>6</v>
      </c>
      <c r="H786" s="156" t="s">
        <v>6</v>
      </c>
      <c r="I786" s="154" t="s">
        <v>6</v>
      </c>
      <c r="J786" s="155" t="s">
        <v>6</v>
      </c>
      <c r="K786" s="156" t="s">
        <v>6</v>
      </c>
    </row>
    <row r="787" spans="1:11" ht="12">
      <c r="A787" s="157" t="s">
        <v>7</v>
      </c>
      <c r="E787" s="157" t="s">
        <v>7</v>
      </c>
      <c r="F787" s="158"/>
      <c r="G787" s="159"/>
      <c r="H787" s="160" t="s">
        <v>9</v>
      </c>
      <c r="I787" s="158"/>
      <c r="J787" s="159"/>
      <c r="K787" s="160" t="s">
        <v>250</v>
      </c>
    </row>
    <row r="788" spans="1:11" ht="12">
      <c r="A788" s="157" t="s">
        <v>10</v>
      </c>
      <c r="C788" s="161" t="s">
        <v>57</v>
      </c>
      <c r="E788" s="157" t="s">
        <v>10</v>
      </c>
      <c r="F788" s="158"/>
      <c r="G788" s="159"/>
      <c r="H788" s="160" t="s">
        <v>13</v>
      </c>
      <c r="I788" s="158"/>
      <c r="J788" s="159"/>
      <c r="K788" s="160" t="s">
        <v>14</v>
      </c>
    </row>
    <row r="789" spans="1:11" ht="12">
      <c r="A789" s="154" t="s">
        <v>6</v>
      </c>
      <c r="B789" s="154" t="s">
        <v>6</v>
      </c>
      <c r="C789" s="154" t="s">
        <v>6</v>
      </c>
      <c r="D789" s="154" t="s">
        <v>6</v>
      </c>
      <c r="E789" s="154" t="s">
        <v>6</v>
      </c>
      <c r="F789" s="154" t="s">
        <v>6</v>
      </c>
      <c r="G789" s="155" t="s">
        <v>6</v>
      </c>
      <c r="H789" s="156" t="s">
        <v>6</v>
      </c>
      <c r="I789" s="154" t="s">
        <v>6</v>
      </c>
      <c r="J789" s="155" t="s">
        <v>6</v>
      </c>
      <c r="K789" s="156" t="s">
        <v>6</v>
      </c>
    </row>
    <row r="790" spans="1:11" ht="12">
      <c r="A790" s="223">
        <v>1</v>
      </c>
      <c r="C790" s="134" t="s">
        <v>242</v>
      </c>
      <c r="E790" s="223">
        <v>1</v>
      </c>
      <c r="F790" s="145"/>
      <c r="G790" s="108"/>
      <c r="H790" s="108">
        <v>4812794</v>
      </c>
      <c r="I790" s="108"/>
      <c r="J790" s="108"/>
      <c r="K790" s="108">
        <v>4791173</v>
      </c>
    </row>
    <row r="791" spans="1:11" ht="12">
      <c r="A791" s="223">
        <v>2</v>
      </c>
      <c r="E791" s="223">
        <v>2</v>
      </c>
      <c r="F791" s="145"/>
      <c r="G791" s="108"/>
      <c r="H791" s="108"/>
      <c r="I791" s="108"/>
      <c r="J791" s="108"/>
      <c r="K791" s="108"/>
    </row>
    <row r="792" spans="1:11" ht="12">
      <c r="A792" s="223">
        <v>3</v>
      </c>
      <c r="C792" s="145"/>
      <c r="E792" s="223">
        <v>3</v>
      </c>
      <c r="F792" s="145"/>
      <c r="G792" s="108"/>
      <c r="H792" s="108"/>
      <c r="I792" s="108"/>
      <c r="J792" s="108"/>
      <c r="K792" s="108"/>
    </row>
    <row r="793" spans="1:11" ht="12">
      <c r="A793" s="223">
        <v>4</v>
      </c>
      <c r="C793" s="145"/>
      <c r="E793" s="223">
        <v>4</v>
      </c>
      <c r="F793" s="145"/>
      <c r="G793" s="108"/>
      <c r="H793" s="108"/>
      <c r="I793" s="108"/>
      <c r="J793" s="108"/>
      <c r="K793" s="108"/>
    </row>
    <row r="794" spans="1:11" ht="12">
      <c r="A794" s="223">
        <v>5</v>
      </c>
      <c r="C794" s="144"/>
      <c r="E794" s="223">
        <v>5</v>
      </c>
      <c r="F794" s="145"/>
      <c r="G794" s="108"/>
      <c r="H794" s="108"/>
      <c r="I794" s="108"/>
      <c r="J794" s="108"/>
      <c r="K794" s="108"/>
    </row>
    <row r="795" spans="1:11" ht="12">
      <c r="A795" s="223">
        <v>6</v>
      </c>
      <c r="C795" s="145"/>
      <c r="E795" s="223">
        <v>6</v>
      </c>
      <c r="F795" s="145"/>
      <c r="G795" s="108"/>
      <c r="H795" s="108"/>
      <c r="I795" s="108"/>
      <c r="J795" s="108"/>
      <c r="K795" s="108"/>
    </row>
    <row r="796" spans="1:11" ht="12">
      <c r="A796" s="223">
        <v>7</v>
      </c>
      <c r="C796" s="145"/>
      <c r="E796" s="223">
        <v>7</v>
      </c>
      <c r="F796" s="145"/>
      <c r="G796" s="108"/>
      <c r="H796" s="108"/>
      <c r="I796" s="108"/>
      <c r="J796" s="108"/>
      <c r="K796" s="108"/>
    </row>
    <row r="797" spans="1:11" ht="12">
      <c r="A797" s="223">
        <v>8</v>
      </c>
      <c r="E797" s="223">
        <v>8</v>
      </c>
      <c r="F797" s="145"/>
      <c r="G797" s="108"/>
      <c r="H797" s="108"/>
      <c r="I797" s="108"/>
      <c r="J797" s="108"/>
      <c r="K797" s="108"/>
    </row>
    <row r="798" spans="1:11" ht="12">
      <c r="A798" s="223">
        <v>9</v>
      </c>
      <c r="E798" s="223">
        <v>9</v>
      </c>
      <c r="F798" s="145"/>
      <c r="G798" s="108"/>
      <c r="H798" s="108"/>
      <c r="I798" s="108"/>
      <c r="J798" s="108"/>
      <c r="K798" s="108"/>
    </row>
    <row r="799" spans="1:11" ht="12">
      <c r="A799" s="226"/>
      <c r="E799" s="226"/>
      <c r="F799" s="184" t="s">
        <v>6</v>
      </c>
      <c r="G799" s="243" t="s">
        <v>6</v>
      </c>
      <c r="H799" s="243"/>
      <c r="I799" s="243"/>
      <c r="J799" s="243"/>
      <c r="K799" s="243"/>
    </row>
    <row r="800" spans="1:11" ht="12">
      <c r="A800" s="223">
        <v>10</v>
      </c>
      <c r="C800" s="134" t="s">
        <v>243</v>
      </c>
      <c r="E800" s="223">
        <v>10</v>
      </c>
      <c r="G800" s="104"/>
      <c r="H800" s="108">
        <f>SUM(H790:H798)</f>
        <v>4812794</v>
      </c>
      <c r="I800" s="105"/>
      <c r="J800" s="104"/>
      <c r="K800" s="108">
        <f>SUM(K790:K798)</f>
        <v>4791173</v>
      </c>
    </row>
    <row r="801" spans="1:11" ht="12">
      <c r="A801" s="223"/>
      <c r="E801" s="223"/>
      <c r="F801" s="184" t="s">
        <v>6</v>
      </c>
      <c r="G801" s="243" t="s">
        <v>6</v>
      </c>
      <c r="H801" s="243"/>
      <c r="I801" s="243"/>
      <c r="J801" s="243"/>
      <c r="K801" s="243"/>
    </row>
    <row r="802" spans="1:11" ht="12">
      <c r="A802" s="223">
        <v>11</v>
      </c>
      <c r="C802" s="145"/>
      <c r="E802" s="223">
        <v>11</v>
      </c>
      <c r="F802" s="145"/>
      <c r="G802" s="108"/>
      <c r="H802" s="108"/>
      <c r="I802" s="108"/>
      <c r="J802" s="108"/>
      <c r="K802" s="108"/>
    </row>
    <row r="803" spans="1:11" ht="12">
      <c r="A803" s="223">
        <v>12</v>
      </c>
      <c r="C803" s="144" t="s">
        <v>244</v>
      </c>
      <c r="E803" s="223">
        <v>12</v>
      </c>
      <c r="F803" s="145"/>
      <c r="G803" s="108"/>
      <c r="H803" s="108">
        <v>4724448</v>
      </c>
      <c r="I803" s="108"/>
      <c r="J803" s="108"/>
      <c r="K803" s="108">
        <v>8269516</v>
      </c>
    </row>
    <row r="804" spans="1:11" ht="12">
      <c r="A804" s="223">
        <v>13</v>
      </c>
      <c r="C804" s="145" t="s">
        <v>245</v>
      </c>
      <c r="E804" s="223">
        <v>13</v>
      </c>
      <c r="F804" s="145"/>
      <c r="G804" s="108"/>
      <c r="H804" s="108"/>
      <c r="I804" s="108"/>
      <c r="J804" s="108"/>
      <c r="K804" s="108"/>
    </row>
    <row r="805" spans="1:11" ht="12">
      <c r="A805" s="223">
        <v>14</v>
      </c>
      <c r="E805" s="223">
        <v>14</v>
      </c>
      <c r="F805" s="145"/>
      <c r="G805" s="108"/>
      <c r="H805" s="108"/>
      <c r="I805" s="108"/>
      <c r="J805" s="108"/>
      <c r="K805" s="108"/>
    </row>
    <row r="806" spans="1:11" ht="12">
      <c r="A806" s="223">
        <v>15</v>
      </c>
      <c r="E806" s="223">
        <v>15</v>
      </c>
      <c r="F806" s="145"/>
      <c r="G806" s="108"/>
      <c r="H806" s="108"/>
      <c r="I806" s="108"/>
      <c r="J806" s="108"/>
      <c r="K806" s="108"/>
    </row>
    <row r="807" spans="1:11" ht="12">
      <c r="A807" s="223">
        <v>16</v>
      </c>
      <c r="E807" s="223">
        <v>16</v>
      </c>
      <c r="F807" s="145"/>
      <c r="G807" s="108"/>
      <c r="H807" s="108"/>
      <c r="I807" s="108"/>
      <c r="J807" s="108"/>
      <c r="K807" s="108"/>
    </row>
    <row r="808" spans="1:11" ht="12">
      <c r="A808" s="223">
        <v>17</v>
      </c>
      <c r="C808" s="224"/>
      <c r="D808" s="225"/>
      <c r="E808" s="223">
        <v>17</v>
      </c>
      <c r="F808" s="145"/>
      <c r="G808" s="108"/>
      <c r="H808" s="108"/>
      <c r="I808" s="108"/>
      <c r="J808" s="108"/>
      <c r="K808" s="108"/>
    </row>
    <row r="809" spans="1:11" ht="12">
      <c r="A809" s="223">
        <v>18</v>
      </c>
      <c r="C809" s="225"/>
      <c r="D809" s="225"/>
      <c r="E809" s="223">
        <v>18</v>
      </c>
      <c r="F809" s="145"/>
      <c r="G809" s="108"/>
      <c r="H809" s="108"/>
      <c r="I809" s="108"/>
      <c r="J809" s="108"/>
      <c r="K809" s="108"/>
    </row>
    <row r="810" spans="1:11" ht="12">
      <c r="A810" s="223"/>
      <c r="C810" s="251"/>
      <c r="D810" s="225"/>
      <c r="E810" s="223"/>
      <c r="F810" s="184" t="s">
        <v>6</v>
      </c>
      <c r="G810" s="155" t="s">
        <v>6</v>
      </c>
      <c r="H810" s="156"/>
      <c r="I810" s="184"/>
      <c r="J810" s="155"/>
      <c r="K810" s="156"/>
    </row>
    <row r="811" spans="1:11" ht="12">
      <c r="A811" s="223">
        <v>19</v>
      </c>
      <c r="C811" s="134" t="s">
        <v>246</v>
      </c>
      <c r="D811" s="225"/>
      <c r="E811" s="223">
        <v>19</v>
      </c>
      <c r="G811" s="105"/>
      <c r="H811" s="105">
        <f>SUM(H802:H809)</f>
        <v>4724448</v>
      </c>
      <c r="I811" s="108"/>
      <c r="J811" s="108"/>
      <c r="K811" s="105">
        <f>SUM(K802:K809)</f>
        <v>8269516</v>
      </c>
    </row>
    <row r="812" spans="1:11" ht="12">
      <c r="A812" s="223"/>
      <c r="C812" s="251"/>
      <c r="D812" s="225"/>
      <c r="E812" s="223"/>
      <c r="F812" s="184" t="s">
        <v>6</v>
      </c>
      <c r="G812" s="155" t="s">
        <v>6</v>
      </c>
      <c r="H812" s="156"/>
      <c r="I812" s="184"/>
      <c r="J812" s="155"/>
      <c r="K812" s="156"/>
    </row>
    <row r="813" spans="1:8" ht="12">
      <c r="A813" s="223"/>
      <c r="C813" s="225"/>
      <c r="D813" s="225"/>
      <c r="E813" s="223"/>
      <c r="H813" s="147"/>
    </row>
    <row r="814" spans="1:11" ht="12">
      <c r="A814" s="223">
        <v>20</v>
      </c>
      <c r="C814" s="144" t="s">
        <v>247</v>
      </c>
      <c r="E814" s="223">
        <v>20</v>
      </c>
      <c r="G814" s="104"/>
      <c r="H814" s="105">
        <f>SUM(H800,H811)</f>
        <v>9537242</v>
      </c>
      <c r="I814" s="105"/>
      <c r="J814" s="104"/>
      <c r="K814" s="105">
        <f>SUM(K800,K811)</f>
        <v>13060689</v>
      </c>
    </row>
    <row r="815" spans="3:11" ht="12">
      <c r="C815" s="171" t="s">
        <v>248</v>
      </c>
      <c r="E815" s="183"/>
      <c r="F815" s="184" t="s">
        <v>6</v>
      </c>
      <c r="G815" s="155" t="s">
        <v>6</v>
      </c>
      <c r="H815" s="156"/>
      <c r="I815" s="184"/>
      <c r="J815" s="155"/>
      <c r="K815" s="156"/>
    </row>
    <row r="816" ht="12">
      <c r="C816" s="144" t="s">
        <v>39</v>
      </c>
    </row>
    <row r="817" spans="4:11" ht="12">
      <c r="D817" s="144"/>
      <c r="G817" s="149"/>
      <c r="H817" s="188"/>
      <c r="I817" s="207"/>
      <c r="J817" s="149"/>
      <c r="K817" s="188"/>
    </row>
    <row r="818" spans="4:11" ht="12">
      <c r="D818" s="144"/>
      <c r="G818" s="149"/>
      <c r="H818" s="188"/>
      <c r="I818" s="207"/>
      <c r="J818" s="149"/>
      <c r="K818" s="188"/>
    </row>
    <row r="819" spans="4:11" ht="12">
      <c r="D819" s="144"/>
      <c r="G819" s="149"/>
      <c r="H819" s="188"/>
      <c r="I819" s="207"/>
      <c r="J819" s="149"/>
      <c r="K819" s="188"/>
    </row>
    <row r="820" spans="4:11" ht="12">
      <c r="D820" s="144"/>
      <c r="G820" s="149"/>
      <c r="H820" s="188"/>
      <c r="I820" s="207"/>
      <c r="J820" s="149"/>
      <c r="K820" s="188"/>
    </row>
    <row r="821" spans="4:11" ht="12">
      <c r="D821" s="144"/>
      <c r="G821" s="149"/>
      <c r="H821" s="188"/>
      <c r="I821" s="207"/>
      <c r="J821" s="149"/>
      <c r="K821" s="188"/>
    </row>
    <row r="822" spans="4:11" ht="12">
      <c r="D822" s="144"/>
      <c r="G822" s="149"/>
      <c r="H822" s="188"/>
      <c r="I822" s="207"/>
      <c r="J822" s="149"/>
      <c r="K822" s="188"/>
    </row>
    <row r="823" spans="4:11" ht="12">
      <c r="D823" s="144"/>
      <c r="G823" s="149"/>
      <c r="H823" s="188"/>
      <c r="I823" s="207"/>
      <c r="J823" s="149"/>
      <c r="K823" s="188"/>
    </row>
    <row r="824" spans="4:11" ht="12">
      <c r="D824" s="144"/>
      <c r="G824" s="149"/>
      <c r="H824" s="188"/>
      <c r="I824" s="207"/>
      <c r="J824" s="149"/>
      <c r="K824" s="188"/>
    </row>
    <row r="825" spans="4:11" ht="12">
      <c r="D825" s="144"/>
      <c r="G825" s="149"/>
      <c r="H825" s="188"/>
      <c r="I825" s="207"/>
      <c r="J825" s="149"/>
      <c r="K825" s="188"/>
    </row>
    <row r="826" spans="4:11" ht="12">
      <c r="D826" s="144"/>
      <c r="G826" s="149"/>
      <c r="H826" s="188"/>
      <c r="I826" s="207"/>
      <c r="J826" s="149"/>
      <c r="K826" s="188"/>
    </row>
    <row r="827" spans="4:11" ht="12">
      <c r="D827" s="144"/>
      <c r="G827" s="149"/>
      <c r="H827" s="188"/>
      <c r="I827" s="207"/>
      <c r="J827" s="149"/>
      <c r="K827" s="188"/>
    </row>
    <row r="828" spans="4:11" ht="12">
      <c r="D828" s="144"/>
      <c r="G828" s="149"/>
      <c r="H828" s="188"/>
      <c r="I828" s="207"/>
      <c r="J828" s="149"/>
      <c r="K828" s="188"/>
    </row>
    <row r="829" spans="4:11" ht="12">
      <c r="D829" s="144"/>
      <c r="G829" s="149"/>
      <c r="H829" s="188"/>
      <c r="I829" s="207"/>
      <c r="J829" s="149"/>
      <c r="K829" s="188"/>
    </row>
    <row r="830" spans="4:11" ht="12">
      <c r="D830" s="144"/>
      <c r="G830" s="149"/>
      <c r="H830" s="188"/>
      <c r="I830" s="207"/>
      <c r="J830" s="149"/>
      <c r="K830" s="188"/>
    </row>
    <row r="831" spans="4:11" ht="12">
      <c r="D831" s="144"/>
      <c r="G831" s="149"/>
      <c r="H831" s="188"/>
      <c r="I831" s="207"/>
      <c r="J831" s="149"/>
      <c r="K831" s="188"/>
    </row>
    <row r="832" spans="4:11" ht="12">
      <c r="D832" s="144"/>
      <c r="G832" s="149"/>
      <c r="H832" s="188"/>
      <c r="I832" s="207"/>
      <c r="J832" s="149"/>
      <c r="K832" s="188"/>
    </row>
    <row r="833" spans="4:11" ht="12">
      <c r="D833" s="144"/>
      <c r="G833" s="149"/>
      <c r="H833" s="188"/>
      <c r="I833" s="207"/>
      <c r="J833" s="149"/>
      <c r="K833" s="188"/>
    </row>
    <row r="834" spans="4:11" ht="12">
      <c r="D834" s="144"/>
      <c r="G834" s="149"/>
      <c r="H834" s="188"/>
      <c r="I834" s="207"/>
      <c r="J834" s="149"/>
      <c r="K834" s="188"/>
    </row>
    <row r="835" spans="4:11" ht="12">
      <c r="D835" s="144"/>
      <c r="G835" s="149"/>
      <c r="H835" s="188"/>
      <c r="I835" s="207"/>
      <c r="J835" s="149"/>
      <c r="K835" s="188"/>
    </row>
    <row r="836" spans="4:11" ht="12">
      <c r="D836" s="144"/>
      <c r="G836" s="149"/>
      <c r="H836" s="188"/>
      <c r="I836" s="207"/>
      <c r="J836" s="149"/>
      <c r="K836" s="188"/>
    </row>
    <row r="837" spans="4:11" ht="12">
      <c r="D837" s="144"/>
      <c r="G837" s="149"/>
      <c r="H837" s="188"/>
      <c r="I837" s="207"/>
      <c r="J837" s="149"/>
      <c r="K837" s="188"/>
    </row>
    <row r="838" spans="4:11" ht="12">
      <c r="D838" s="144"/>
      <c r="G838" s="149"/>
      <c r="H838" s="188"/>
      <c r="I838" s="207"/>
      <c r="J838" s="149"/>
      <c r="K838" s="188"/>
    </row>
    <row r="839" spans="4:11" ht="12">
      <c r="D839" s="144"/>
      <c r="G839" s="149"/>
      <c r="H839" s="188"/>
      <c r="I839" s="207"/>
      <c r="J839" s="149"/>
      <c r="K839" s="188"/>
    </row>
    <row r="840" spans="4:11" ht="12">
      <c r="D840" s="144"/>
      <c r="G840" s="149"/>
      <c r="H840" s="188"/>
      <c r="I840" s="207"/>
      <c r="J840" s="149"/>
      <c r="K840" s="188"/>
    </row>
    <row r="841" spans="4:11" ht="12">
      <c r="D841" s="144"/>
      <c r="G841" s="149"/>
      <c r="H841" s="188"/>
      <c r="I841" s="207"/>
      <c r="J841" s="149"/>
      <c r="K841" s="188"/>
    </row>
    <row r="880" spans="4:11" ht="12">
      <c r="D880" s="158"/>
      <c r="F880" s="183"/>
      <c r="G880" s="149"/>
      <c r="H880" s="188"/>
      <c r="J880" s="149"/>
      <c r="K880" s="188"/>
    </row>
  </sheetData>
  <sheetProtection/>
  <mergeCells count="28">
    <mergeCell ref="A709:K709"/>
    <mergeCell ref="C743:J743"/>
    <mergeCell ref="A747:K747"/>
    <mergeCell ref="A784:K784"/>
    <mergeCell ref="A487:K487"/>
    <mergeCell ref="A524:K524"/>
    <mergeCell ref="A561:K561"/>
    <mergeCell ref="A598:K598"/>
    <mergeCell ref="A635:K635"/>
    <mergeCell ref="A672:K672"/>
    <mergeCell ref="A448:K448"/>
    <mergeCell ref="C78:J78"/>
    <mergeCell ref="A83:K83"/>
    <mergeCell ref="C120:J120"/>
    <mergeCell ref="A127:K127"/>
    <mergeCell ref="C134:D134"/>
    <mergeCell ref="C138:D138"/>
    <mergeCell ref="A174:K174"/>
    <mergeCell ref="C212:I212"/>
    <mergeCell ref="B226:K226"/>
    <mergeCell ref="C320:J320"/>
    <mergeCell ref="A410:K410"/>
    <mergeCell ref="A40:K40"/>
    <mergeCell ref="A16:K16"/>
    <mergeCell ref="A5:K5"/>
    <mergeCell ref="A8:K8"/>
    <mergeCell ref="A9:K9"/>
    <mergeCell ref="A20:C20"/>
  </mergeCells>
  <printOptions horizontalCentered="1"/>
  <pageMargins left="0.17" right="0.17" top="0.47" bottom="0.53" header="0.5" footer="0.24"/>
  <pageSetup fitToHeight="47" horizontalDpi="600" verticalDpi="600" orientation="landscape" scale="80" r:id="rId1"/>
  <rowBreaks count="19" manualBreakCount="19">
    <brk id="38" max="12" man="1"/>
    <brk id="81" max="12" man="1"/>
    <brk id="123" max="12" man="1"/>
    <brk id="171" max="12" man="1"/>
    <brk id="223" max="12" man="1"/>
    <brk id="273" max="12" man="1"/>
    <brk id="322" max="10" man="1"/>
    <brk id="354" max="12" man="1"/>
    <brk id="406" max="12" man="1"/>
    <brk id="445" max="12" man="1"/>
    <brk id="484" max="255" man="1"/>
    <brk id="521" max="12" man="1"/>
    <brk id="558" max="12" man="1"/>
    <brk id="595" max="12" man="1"/>
    <brk id="632" max="12" man="1"/>
    <brk id="669" max="12" man="1"/>
    <brk id="706" max="12" man="1"/>
    <brk id="745" max="12" man="1"/>
    <brk id="781" max="255" man="1"/>
  </rowBreaks>
</worksheet>
</file>

<file path=xl/worksheets/sheet6.xml><?xml version="1.0" encoding="utf-8"?>
<worksheet xmlns="http://schemas.openxmlformats.org/spreadsheetml/2006/main" xmlns:r="http://schemas.openxmlformats.org/officeDocument/2006/relationships">
  <sheetPr transitionEvaluation="1" transitionEntry="1">
    <tabColor theme="3" tint="0.39998000860214233"/>
  </sheetPr>
  <dimension ref="A2:IT880"/>
  <sheetViews>
    <sheetView showGridLines="0" view="pageBreakPreview" zoomScaleNormal="75" zoomScaleSheetLayoutView="100" zoomScalePageLayoutView="0" workbookViewId="0" topLeftCell="A1">
      <selection activeCell="A1" sqref="A1"/>
    </sheetView>
  </sheetViews>
  <sheetFormatPr defaultColWidth="9.625" defaultRowHeight="14.25"/>
  <cols>
    <col min="1" max="1" width="4.625" style="134" customWidth="1"/>
    <col min="2" max="2" width="1.875" style="134" customWidth="1"/>
    <col min="3" max="3" width="30.625" style="134" customWidth="1"/>
    <col min="4" max="4" width="28.625" style="134" customWidth="1"/>
    <col min="5" max="5" width="8.125" style="134" customWidth="1"/>
    <col min="6" max="6" width="7.50390625" style="134" customWidth="1"/>
    <col min="7" max="7" width="14.875" style="135" customWidth="1"/>
    <col min="8" max="8" width="14.875" style="136" customWidth="1"/>
    <col min="9" max="9" width="6.625" style="134" customWidth="1"/>
    <col min="10" max="10" width="13.25390625" style="135" customWidth="1"/>
    <col min="11" max="11" width="17.00390625" style="136" customWidth="1"/>
    <col min="12" max="16384" width="9.625" style="134" customWidth="1"/>
  </cols>
  <sheetData>
    <row r="2" ht="12">
      <c r="K2" s="137" t="s">
        <v>0</v>
      </c>
    </row>
    <row r="3" ht="12">
      <c r="K3" s="138" t="s">
        <v>252</v>
      </c>
    </row>
    <row r="5" spans="1:11" ht="45">
      <c r="A5" s="321" t="s">
        <v>1</v>
      </c>
      <c r="B5" s="321"/>
      <c r="C5" s="321"/>
      <c r="D5" s="321"/>
      <c r="E5" s="321"/>
      <c r="F5" s="321"/>
      <c r="G5" s="321"/>
      <c r="H5" s="321"/>
      <c r="I5" s="321"/>
      <c r="J5" s="321"/>
      <c r="K5" s="321"/>
    </row>
    <row r="8" spans="1:11" s="139" customFormat="1" ht="33">
      <c r="A8" s="322" t="s">
        <v>266</v>
      </c>
      <c r="B8" s="322"/>
      <c r="C8" s="322"/>
      <c r="D8" s="322"/>
      <c r="E8" s="322"/>
      <c r="F8" s="322"/>
      <c r="G8" s="322"/>
      <c r="H8" s="322"/>
      <c r="I8" s="322"/>
      <c r="J8" s="322"/>
      <c r="K8" s="322"/>
    </row>
    <row r="9" spans="1:11" s="139" customFormat="1" ht="33">
      <c r="A9" s="322" t="s">
        <v>267</v>
      </c>
      <c r="B9" s="322"/>
      <c r="C9" s="322"/>
      <c r="D9" s="322"/>
      <c r="E9" s="322"/>
      <c r="F9" s="322"/>
      <c r="G9" s="322"/>
      <c r="H9" s="322"/>
      <c r="I9" s="322"/>
      <c r="J9" s="322"/>
      <c r="K9" s="322"/>
    </row>
    <row r="16" spans="1:11" ht="45">
      <c r="A16" s="324" t="s">
        <v>284</v>
      </c>
      <c r="B16" s="324"/>
      <c r="C16" s="324"/>
      <c r="D16" s="324"/>
      <c r="E16" s="324"/>
      <c r="F16" s="324"/>
      <c r="G16" s="324"/>
      <c r="H16" s="324"/>
      <c r="I16" s="324"/>
      <c r="J16" s="324"/>
      <c r="K16" s="324"/>
    </row>
    <row r="20" spans="1:11" ht="12">
      <c r="A20" s="334"/>
      <c r="B20" s="334"/>
      <c r="C20" s="334"/>
      <c r="D20" s="252"/>
      <c r="E20" s="141"/>
      <c r="F20" s="141"/>
      <c r="G20" s="141"/>
      <c r="H20" s="141"/>
      <c r="I20" s="141"/>
      <c r="J20" s="141"/>
      <c r="K20" s="141"/>
    </row>
    <row r="21" spans="3:4" ht="12">
      <c r="C21" s="253"/>
      <c r="D21" s="254"/>
    </row>
    <row r="22" spans="3:4" ht="12">
      <c r="C22" s="253"/>
      <c r="D22" s="254"/>
    </row>
    <row r="23" spans="3:4" ht="12">
      <c r="C23" s="253"/>
      <c r="D23" s="254"/>
    </row>
    <row r="30" ht="12">
      <c r="C30" s="134" t="s">
        <v>2</v>
      </c>
    </row>
    <row r="38" spans="1:11" ht="12">
      <c r="A38" s="143"/>
      <c r="C38" s="144"/>
      <c r="E38" s="143"/>
      <c r="F38" s="145"/>
      <c r="G38" s="146"/>
      <c r="H38" s="147"/>
      <c r="I38" s="145"/>
      <c r="J38" s="146"/>
      <c r="K38" s="147"/>
    </row>
    <row r="39" spans="1:11" ht="12">
      <c r="A39" s="148"/>
      <c r="G39" s="149"/>
      <c r="K39" s="150" t="s">
        <v>3</v>
      </c>
    </row>
    <row r="40" spans="1:11" ht="12">
      <c r="A40" s="327" t="s">
        <v>4</v>
      </c>
      <c r="B40" s="327"/>
      <c r="C40" s="327"/>
      <c r="D40" s="327"/>
      <c r="E40" s="327"/>
      <c r="F40" s="327"/>
      <c r="G40" s="327"/>
      <c r="H40" s="327"/>
      <c r="I40" s="327"/>
      <c r="J40" s="327"/>
      <c r="K40" s="327"/>
    </row>
    <row r="41" spans="1:11" ht="12">
      <c r="A41" s="151" t="s">
        <v>283</v>
      </c>
      <c r="G41" s="149"/>
      <c r="I41" s="152"/>
      <c r="J41" s="149"/>
      <c r="K41" s="153" t="str">
        <f>$K$3</f>
        <v>Date: October 1, 2012</v>
      </c>
    </row>
    <row r="42" spans="1:11" ht="12">
      <c r="A42" s="154" t="s">
        <v>6</v>
      </c>
      <c r="B42" s="154" t="s">
        <v>6</v>
      </c>
      <c r="C42" s="154" t="s">
        <v>6</v>
      </c>
      <c r="D42" s="154" t="s">
        <v>6</v>
      </c>
      <c r="E42" s="154" t="s">
        <v>6</v>
      </c>
      <c r="F42" s="154" t="s">
        <v>6</v>
      </c>
      <c r="G42" s="155" t="s">
        <v>6</v>
      </c>
      <c r="H42" s="156" t="s">
        <v>6</v>
      </c>
      <c r="I42" s="154" t="s">
        <v>6</v>
      </c>
      <c r="J42" s="155" t="s">
        <v>6</v>
      </c>
      <c r="K42" s="156" t="s">
        <v>6</v>
      </c>
    </row>
    <row r="43" spans="1:11" ht="12">
      <c r="A43" s="157" t="s">
        <v>7</v>
      </c>
      <c r="C43" s="144" t="s">
        <v>8</v>
      </c>
      <c r="E43" s="157" t="s">
        <v>7</v>
      </c>
      <c r="F43" s="158"/>
      <c r="G43" s="159"/>
      <c r="H43" s="160" t="s">
        <v>9</v>
      </c>
      <c r="I43" s="158"/>
      <c r="J43" s="159"/>
      <c r="K43" s="160" t="s">
        <v>250</v>
      </c>
    </row>
    <row r="44" spans="1:11" ht="12">
      <c r="A44" s="157" t="s">
        <v>10</v>
      </c>
      <c r="C44" s="161" t="s">
        <v>11</v>
      </c>
      <c r="E44" s="157" t="s">
        <v>10</v>
      </c>
      <c r="F44" s="158"/>
      <c r="G44" s="159" t="s">
        <v>12</v>
      </c>
      <c r="H44" s="160" t="s">
        <v>13</v>
      </c>
      <c r="I44" s="158"/>
      <c r="J44" s="159" t="s">
        <v>12</v>
      </c>
      <c r="K44" s="160" t="s">
        <v>14</v>
      </c>
    </row>
    <row r="45" spans="1:11" ht="12">
      <c r="A45" s="154" t="s">
        <v>6</v>
      </c>
      <c r="B45" s="154" t="s">
        <v>6</v>
      </c>
      <c r="C45" s="154" t="s">
        <v>6</v>
      </c>
      <c r="D45" s="154" t="s">
        <v>6</v>
      </c>
      <c r="E45" s="154" t="s">
        <v>6</v>
      </c>
      <c r="F45" s="154" t="s">
        <v>6</v>
      </c>
      <c r="G45" s="155" t="s">
        <v>6</v>
      </c>
      <c r="H45" s="156" t="s">
        <v>6</v>
      </c>
      <c r="I45" s="154" t="s">
        <v>6</v>
      </c>
      <c r="J45" s="155" t="s">
        <v>6</v>
      </c>
      <c r="K45" s="156" t="s">
        <v>6</v>
      </c>
    </row>
    <row r="46" spans="1:11" ht="12">
      <c r="A46" s="143">
        <v>1</v>
      </c>
      <c r="C46" s="144" t="s">
        <v>15</v>
      </c>
      <c r="D46" s="162" t="s">
        <v>16</v>
      </c>
      <c r="E46" s="143">
        <v>1</v>
      </c>
      <c r="G46" s="163">
        <v>0</v>
      </c>
      <c r="H46" s="163">
        <v>0</v>
      </c>
      <c r="I46" s="164"/>
      <c r="J46" s="163">
        <v>0</v>
      </c>
      <c r="K46" s="163">
        <v>0</v>
      </c>
    </row>
    <row r="47" spans="1:11" ht="12">
      <c r="A47" s="143">
        <v>2</v>
      </c>
      <c r="C47" s="144" t="s">
        <v>17</v>
      </c>
      <c r="D47" s="162" t="s">
        <v>18</v>
      </c>
      <c r="E47" s="143">
        <v>2</v>
      </c>
      <c r="G47" s="163">
        <v>0</v>
      </c>
      <c r="H47" s="163">
        <v>0</v>
      </c>
      <c r="I47" s="164"/>
      <c r="J47" s="163">
        <v>0</v>
      </c>
      <c r="K47" s="163">
        <v>0</v>
      </c>
    </row>
    <row r="48" spans="1:11" ht="12">
      <c r="A48" s="143">
        <v>3</v>
      </c>
      <c r="C48" s="144" t="s">
        <v>19</v>
      </c>
      <c r="D48" s="162" t="s">
        <v>20</v>
      </c>
      <c r="E48" s="143">
        <v>3</v>
      </c>
      <c r="G48" s="163">
        <v>0</v>
      </c>
      <c r="H48" s="163">
        <v>0</v>
      </c>
      <c r="I48" s="164"/>
      <c r="J48" s="163">
        <v>0</v>
      </c>
      <c r="K48" s="163">
        <v>0</v>
      </c>
    </row>
    <row r="49" spans="1:11" ht="12">
      <c r="A49" s="143">
        <v>4</v>
      </c>
      <c r="C49" s="144" t="s">
        <v>21</v>
      </c>
      <c r="D49" s="162" t="s">
        <v>22</v>
      </c>
      <c r="E49" s="143">
        <v>4</v>
      </c>
      <c r="G49" s="163">
        <v>0</v>
      </c>
      <c r="H49" s="163">
        <v>0</v>
      </c>
      <c r="I49" s="164"/>
      <c r="J49" s="163">
        <v>0</v>
      </c>
      <c r="K49" s="163">
        <v>0</v>
      </c>
    </row>
    <row r="50" spans="1:11" ht="12">
      <c r="A50" s="143">
        <v>5</v>
      </c>
      <c r="C50" s="144" t="s">
        <v>23</v>
      </c>
      <c r="D50" s="162" t="s">
        <v>24</v>
      </c>
      <c r="E50" s="143">
        <v>5</v>
      </c>
      <c r="G50" s="163">
        <v>0</v>
      </c>
      <c r="H50" s="163">
        <v>0</v>
      </c>
      <c r="I50" s="164"/>
      <c r="J50" s="163">
        <v>0</v>
      </c>
      <c r="K50" s="163">
        <v>0</v>
      </c>
    </row>
    <row r="51" spans="1:11" ht="12">
      <c r="A51" s="143">
        <v>6</v>
      </c>
      <c r="C51" s="144" t="s">
        <v>25</v>
      </c>
      <c r="D51" s="162" t="s">
        <v>26</v>
      </c>
      <c r="E51" s="143">
        <v>6</v>
      </c>
      <c r="G51" s="163">
        <v>0</v>
      </c>
      <c r="H51" s="163">
        <v>0</v>
      </c>
      <c r="I51" s="164"/>
      <c r="J51" s="163">
        <v>0</v>
      </c>
      <c r="K51" s="163">
        <v>0</v>
      </c>
    </row>
    <row r="52" spans="1:11" ht="12">
      <c r="A52" s="143">
        <v>7</v>
      </c>
      <c r="C52" s="144" t="s">
        <v>27</v>
      </c>
      <c r="D52" s="162" t="s">
        <v>28</v>
      </c>
      <c r="E52" s="143">
        <v>7</v>
      </c>
      <c r="G52" s="163">
        <v>0</v>
      </c>
      <c r="H52" s="163">
        <v>0</v>
      </c>
      <c r="I52" s="164"/>
      <c r="J52" s="163">
        <v>0</v>
      </c>
      <c r="K52" s="163">
        <v>0</v>
      </c>
    </row>
    <row r="53" spans="1:11" ht="12">
      <c r="A53" s="143">
        <v>8</v>
      </c>
      <c r="C53" s="144" t="s">
        <v>29</v>
      </c>
      <c r="D53" s="162" t="s">
        <v>30</v>
      </c>
      <c r="E53" s="143">
        <v>8</v>
      </c>
      <c r="G53" s="163">
        <v>0</v>
      </c>
      <c r="H53" s="163">
        <v>0</v>
      </c>
      <c r="I53" s="164"/>
      <c r="J53" s="163">
        <v>0</v>
      </c>
      <c r="K53" s="163">
        <v>0</v>
      </c>
    </row>
    <row r="54" spans="1:11" ht="12">
      <c r="A54" s="143">
        <v>9</v>
      </c>
      <c r="C54" s="144" t="s">
        <v>31</v>
      </c>
      <c r="D54" s="162" t="s">
        <v>32</v>
      </c>
      <c r="E54" s="143">
        <v>9</v>
      </c>
      <c r="G54" s="165">
        <v>0</v>
      </c>
      <c r="H54" s="165">
        <v>0</v>
      </c>
      <c r="I54" s="164" t="s">
        <v>39</v>
      </c>
      <c r="J54" s="165">
        <v>0</v>
      </c>
      <c r="K54" s="165">
        <v>0</v>
      </c>
    </row>
    <row r="55" spans="1:11" ht="12">
      <c r="A55" s="143">
        <v>10</v>
      </c>
      <c r="C55" s="144" t="s">
        <v>33</v>
      </c>
      <c r="D55" s="162" t="s">
        <v>34</v>
      </c>
      <c r="E55" s="143">
        <v>10</v>
      </c>
      <c r="G55" s="163">
        <v>0</v>
      </c>
      <c r="H55" s="163">
        <v>0</v>
      </c>
      <c r="I55" s="164"/>
      <c r="J55" s="163">
        <v>0</v>
      </c>
      <c r="K55" s="163">
        <v>0</v>
      </c>
    </row>
    <row r="56" spans="1:11" ht="12">
      <c r="A56" s="143"/>
      <c r="C56" s="144"/>
      <c r="D56" s="162"/>
      <c r="E56" s="143"/>
      <c r="F56" s="154" t="s">
        <v>6</v>
      </c>
      <c r="G56" s="155" t="s">
        <v>6</v>
      </c>
      <c r="H56" s="166"/>
      <c r="I56" s="167"/>
      <c r="J56" s="155"/>
      <c r="K56" s="166"/>
    </row>
    <row r="57" spans="1:11" ht="15" customHeight="1">
      <c r="A57" s="134">
        <v>11</v>
      </c>
      <c r="C57" s="144" t="s">
        <v>35</v>
      </c>
      <c r="E57" s="134">
        <v>11</v>
      </c>
      <c r="G57" s="163">
        <v>0</v>
      </c>
      <c r="H57" s="165">
        <v>0</v>
      </c>
      <c r="I57" s="164"/>
      <c r="J57" s="163">
        <v>0</v>
      </c>
      <c r="K57" s="165">
        <v>0</v>
      </c>
    </row>
    <row r="58" spans="1:11" ht="12">
      <c r="A58" s="143"/>
      <c r="E58" s="143"/>
      <c r="F58" s="154" t="s">
        <v>6</v>
      </c>
      <c r="G58" s="155" t="s">
        <v>6</v>
      </c>
      <c r="H58" s="156"/>
      <c r="I58" s="167"/>
      <c r="J58" s="155"/>
      <c r="K58" s="156"/>
    </row>
    <row r="59" spans="1:11" ht="12">
      <c r="A59" s="143"/>
      <c r="E59" s="143"/>
      <c r="F59" s="154"/>
      <c r="G59" s="149"/>
      <c r="H59" s="156"/>
      <c r="I59" s="167"/>
      <c r="J59" s="149"/>
      <c r="K59" s="156"/>
    </row>
    <row r="60" spans="1:11" ht="12">
      <c r="A60" s="134">
        <v>12</v>
      </c>
      <c r="C60" s="144" t="s">
        <v>36</v>
      </c>
      <c r="E60" s="134">
        <v>12</v>
      </c>
      <c r="G60" s="168"/>
      <c r="H60" s="168"/>
      <c r="I60" s="164"/>
      <c r="J60" s="163"/>
      <c r="K60" s="168"/>
    </row>
    <row r="61" spans="1:15" ht="12">
      <c r="A61" s="143">
        <v>13</v>
      </c>
      <c r="C61" s="144" t="s">
        <v>37</v>
      </c>
      <c r="D61" s="162" t="s">
        <v>38</v>
      </c>
      <c r="E61" s="143">
        <v>13</v>
      </c>
      <c r="G61" s="169"/>
      <c r="H61" s="170">
        <v>0</v>
      </c>
      <c r="I61" s="164"/>
      <c r="J61" s="169"/>
      <c r="K61" s="170">
        <v>0</v>
      </c>
      <c r="O61" s="134" t="s">
        <v>39</v>
      </c>
    </row>
    <row r="62" spans="1:11" ht="12">
      <c r="A62" s="143">
        <v>14</v>
      </c>
      <c r="C62" s="144" t="s">
        <v>40</v>
      </c>
      <c r="D62" s="162" t="s">
        <v>41</v>
      </c>
      <c r="E62" s="143">
        <v>14</v>
      </c>
      <c r="G62" s="169"/>
      <c r="H62" s="170">
        <v>0</v>
      </c>
      <c r="I62" s="164"/>
      <c r="J62" s="169"/>
      <c r="K62" s="170">
        <v>0</v>
      </c>
    </row>
    <row r="63" spans="1:11" ht="12">
      <c r="A63" s="143">
        <v>15</v>
      </c>
      <c r="C63" s="144" t="s">
        <v>42</v>
      </c>
      <c r="D63" s="162"/>
      <c r="E63" s="143">
        <v>15</v>
      </c>
      <c r="G63" s="169"/>
      <c r="H63" s="170">
        <v>0</v>
      </c>
      <c r="I63" s="164"/>
      <c r="J63" s="169"/>
      <c r="K63" s="170">
        <v>0</v>
      </c>
    </row>
    <row r="64" spans="1:11" ht="12">
      <c r="A64" s="143">
        <v>16</v>
      </c>
      <c r="C64" s="144" t="s">
        <v>43</v>
      </c>
      <c r="D64" s="162"/>
      <c r="E64" s="143">
        <v>16</v>
      </c>
      <c r="G64" s="169"/>
      <c r="H64" s="170">
        <v>0</v>
      </c>
      <c r="I64" s="164"/>
      <c r="J64" s="169"/>
      <c r="K64" s="170">
        <v>0</v>
      </c>
    </row>
    <row r="65" spans="1:254" ht="12">
      <c r="A65" s="162">
        <v>17</v>
      </c>
      <c r="B65" s="162"/>
      <c r="C65" s="171" t="s">
        <v>44</v>
      </c>
      <c r="D65" s="162"/>
      <c r="E65" s="162">
        <v>17</v>
      </c>
      <c r="F65" s="162"/>
      <c r="G65" s="163"/>
      <c r="H65" s="165">
        <v>0</v>
      </c>
      <c r="I65" s="171"/>
      <c r="J65" s="163"/>
      <c r="K65" s="165">
        <v>0</v>
      </c>
      <c r="L65" s="162"/>
      <c r="M65" s="171"/>
      <c r="N65" s="162"/>
      <c r="O65" s="171"/>
      <c r="P65" s="162"/>
      <c r="Q65" s="171"/>
      <c r="R65" s="162"/>
      <c r="S65" s="171"/>
      <c r="T65" s="162"/>
      <c r="U65" s="171"/>
      <c r="V65" s="162"/>
      <c r="W65" s="171"/>
      <c r="X65" s="162"/>
      <c r="Y65" s="171"/>
      <c r="Z65" s="162"/>
      <c r="AA65" s="171"/>
      <c r="AB65" s="162"/>
      <c r="AC65" s="171"/>
      <c r="AD65" s="162"/>
      <c r="AE65" s="171"/>
      <c r="AF65" s="162"/>
      <c r="AG65" s="171"/>
      <c r="AH65" s="162"/>
      <c r="AI65" s="171"/>
      <c r="AJ65" s="162"/>
      <c r="AK65" s="171"/>
      <c r="AL65" s="162"/>
      <c r="AM65" s="171"/>
      <c r="AN65" s="162"/>
      <c r="AO65" s="171"/>
      <c r="AP65" s="162"/>
      <c r="AQ65" s="171"/>
      <c r="AR65" s="162"/>
      <c r="AS65" s="171"/>
      <c r="AT65" s="162"/>
      <c r="AU65" s="171"/>
      <c r="AV65" s="162"/>
      <c r="AW65" s="171"/>
      <c r="AX65" s="162"/>
      <c r="AY65" s="171"/>
      <c r="AZ65" s="162"/>
      <c r="BA65" s="171"/>
      <c r="BB65" s="162"/>
      <c r="BC65" s="171"/>
      <c r="BD65" s="162"/>
      <c r="BE65" s="171"/>
      <c r="BF65" s="162"/>
      <c r="BG65" s="171"/>
      <c r="BH65" s="162"/>
      <c r="BI65" s="171"/>
      <c r="BJ65" s="162"/>
      <c r="BK65" s="171"/>
      <c r="BL65" s="162"/>
      <c r="BM65" s="171"/>
      <c r="BN65" s="162"/>
      <c r="BO65" s="171"/>
      <c r="BP65" s="162"/>
      <c r="BQ65" s="171"/>
      <c r="BR65" s="162"/>
      <c r="BS65" s="171"/>
      <c r="BT65" s="162"/>
      <c r="BU65" s="171"/>
      <c r="BV65" s="162"/>
      <c r="BW65" s="171"/>
      <c r="BX65" s="162"/>
      <c r="BY65" s="171"/>
      <c r="BZ65" s="162"/>
      <c r="CA65" s="171"/>
      <c r="CB65" s="162"/>
      <c r="CC65" s="171"/>
      <c r="CD65" s="162"/>
      <c r="CE65" s="171"/>
      <c r="CF65" s="162"/>
      <c r="CG65" s="171"/>
      <c r="CH65" s="162"/>
      <c r="CI65" s="171"/>
      <c r="CJ65" s="162"/>
      <c r="CK65" s="171"/>
      <c r="CL65" s="162"/>
      <c r="CM65" s="171"/>
      <c r="CN65" s="162"/>
      <c r="CO65" s="171"/>
      <c r="CP65" s="162"/>
      <c r="CQ65" s="171"/>
      <c r="CR65" s="162"/>
      <c r="CS65" s="171"/>
      <c r="CT65" s="162"/>
      <c r="CU65" s="171"/>
      <c r="CV65" s="162"/>
      <c r="CW65" s="171"/>
      <c r="CX65" s="162"/>
      <c r="CY65" s="171"/>
      <c r="CZ65" s="162"/>
      <c r="DA65" s="171"/>
      <c r="DB65" s="162"/>
      <c r="DC65" s="171"/>
      <c r="DD65" s="162"/>
      <c r="DE65" s="171"/>
      <c r="DF65" s="162"/>
      <c r="DG65" s="171"/>
      <c r="DH65" s="162"/>
      <c r="DI65" s="171"/>
      <c r="DJ65" s="162"/>
      <c r="DK65" s="171"/>
      <c r="DL65" s="162"/>
      <c r="DM65" s="171"/>
      <c r="DN65" s="162"/>
      <c r="DO65" s="171"/>
      <c r="DP65" s="162"/>
      <c r="DQ65" s="171"/>
      <c r="DR65" s="162"/>
      <c r="DS65" s="171"/>
      <c r="DT65" s="162"/>
      <c r="DU65" s="171"/>
      <c r="DV65" s="162"/>
      <c r="DW65" s="171"/>
      <c r="DX65" s="162"/>
      <c r="DY65" s="171"/>
      <c r="DZ65" s="162"/>
      <c r="EA65" s="171"/>
      <c r="EB65" s="162"/>
      <c r="EC65" s="171"/>
      <c r="ED65" s="162"/>
      <c r="EE65" s="171"/>
      <c r="EF65" s="162"/>
      <c r="EG65" s="171"/>
      <c r="EH65" s="162"/>
      <c r="EI65" s="171"/>
      <c r="EJ65" s="162"/>
      <c r="EK65" s="171"/>
      <c r="EL65" s="162"/>
      <c r="EM65" s="171"/>
      <c r="EN65" s="162"/>
      <c r="EO65" s="171"/>
      <c r="EP65" s="162"/>
      <c r="EQ65" s="171"/>
      <c r="ER65" s="162"/>
      <c r="ES65" s="171"/>
      <c r="ET65" s="162"/>
      <c r="EU65" s="171"/>
      <c r="EV65" s="162"/>
      <c r="EW65" s="171"/>
      <c r="EX65" s="162"/>
      <c r="EY65" s="171"/>
      <c r="EZ65" s="162"/>
      <c r="FA65" s="171"/>
      <c r="FB65" s="162"/>
      <c r="FC65" s="171"/>
      <c r="FD65" s="162"/>
      <c r="FE65" s="171"/>
      <c r="FF65" s="162"/>
      <c r="FG65" s="171"/>
      <c r="FH65" s="162"/>
      <c r="FI65" s="171"/>
      <c r="FJ65" s="162"/>
      <c r="FK65" s="171"/>
      <c r="FL65" s="162"/>
      <c r="FM65" s="171"/>
      <c r="FN65" s="162"/>
      <c r="FO65" s="171"/>
      <c r="FP65" s="162"/>
      <c r="FQ65" s="171"/>
      <c r="FR65" s="162"/>
      <c r="FS65" s="171"/>
      <c r="FT65" s="162"/>
      <c r="FU65" s="171"/>
      <c r="FV65" s="162"/>
      <c r="FW65" s="171"/>
      <c r="FX65" s="162"/>
      <c r="FY65" s="171"/>
      <c r="FZ65" s="162"/>
      <c r="GA65" s="171"/>
      <c r="GB65" s="162"/>
      <c r="GC65" s="171"/>
      <c r="GD65" s="162"/>
      <c r="GE65" s="171"/>
      <c r="GF65" s="162"/>
      <c r="GG65" s="171"/>
      <c r="GH65" s="162"/>
      <c r="GI65" s="171"/>
      <c r="GJ65" s="162"/>
      <c r="GK65" s="171"/>
      <c r="GL65" s="162"/>
      <c r="GM65" s="171"/>
      <c r="GN65" s="162"/>
      <c r="GO65" s="171"/>
      <c r="GP65" s="162"/>
      <c r="GQ65" s="171"/>
      <c r="GR65" s="162"/>
      <c r="GS65" s="171"/>
      <c r="GT65" s="162"/>
      <c r="GU65" s="171"/>
      <c r="GV65" s="162"/>
      <c r="GW65" s="171"/>
      <c r="GX65" s="162"/>
      <c r="GY65" s="171"/>
      <c r="GZ65" s="162"/>
      <c r="HA65" s="171"/>
      <c r="HB65" s="162"/>
      <c r="HC65" s="171"/>
      <c r="HD65" s="162"/>
      <c r="HE65" s="171"/>
      <c r="HF65" s="162"/>
      <c r="HG65" s="171"/>
      <c r="HH65" s="162"/>
      <c r="HI65" s="171"/>
      <c r="HJ65" s="162"/>
      <c r="HK65" s="171"/>
      <c r="HL65" s="162"/>
      <c r="HM65" s="171"/>
      <c r="HN65" s="162"/>
      <c r="HO65" s="171"/>
      <c r="HP65" s="162"/>
      <c r="HQ65" s="171"/>
      <c r="HR65" s="162"/>
      <c r="HS65" s="171"/>
      <c r="HT65" s="162"/>
      <c r="HU65" s="171"/>
      <c r="HV65" s="162"/>
      <c r="HW65" s="171"/>
      <c r="HX65" s="162"/>
      <c r="HY65" s="171"/>
      <c r="HZ65" s="162"/>
      <c r="IA65" s="171"/>
      <c r="IB65" s="162"/>
      <c r="IC65" s="171"/>
      <c r="ID65" s="162"/>
      <c r="IE65" s="171"/>
      <c r="IF65" s="162"/>
      <c r="IG65" s="171"/>
      <c r="IH65" s="162"/>
      <c r="II65" s="171"/>
      <c r="IJ65" s="162"/>
      <c r="IK65" s="171"/>
      <c r="IL65" s="162"/>
      <c r="IM65" s="171"/>
      <c r="IN65" s="162"/>
      <c r="IO65" s="171"/>
      <c r="IP65" s="162"/>
      <c r="IQ65" s="171"/>
      <c r="IR65" s="162"/>
      <c r="IS65" s="171"/>
      <c r="IT65" s="162"/>
    </row>
    <row r="66" spans="1:11" ht="12">
      <c r="A66" s="143">
        <v>18</v>
      </c>
      <c r="C66" s="144" t="s">
        <v>45</v>
      </c>
      <c r="D66" s="162"/>
      <c r="E66" s="143">
        <v>18</v>
      </c>
      <c r="G66" s="169"/>
      <c r="H66" s="170">
        <v>0</v>
      </c>
      <c r="I66" s="164"/>
      <c r="J66" s="169"/>
      <c r="K66" s="170">
        <v>0</v>
      </c>
    </row>
    <row r="67" spans="1:11" ht="12">
      <c r="A67" s="143">
        <v>19</v>
      </c>
      <c r="C67" s="144" t="s">
        <v>46</v>
      </c>
      <c r="D67" s="162"/>
      <c r="E67" s="143">
        <v>19</v>
      </c>
      <c r="G67" s="169"/>
      <c r="H67" s="170">
        <v>0</v>
      </c>
      <c r="I67" s="164"/>
      <c r="J67" s="169"/>
      <c r="K67" s="170">
        <v>0</v>
      </c>
    </row>
    <row r="68" spans="1:11" ht="12">
      <c r="A68" s="143">
        <v>20</v>
      </c>
      <c r="C68" s="144" t="s">
        <v>47</v>
      </c>
      <c r="D68" s="162"/>
      <c r="E68" s="143">
        <v>20</v>
      </c>
      <c r="G68" s="169"/>
      <c r="H68" s="170">
        <v>0</v>
      </c>
      <c r="I68" s="164"/>
      <c r="J68" s="169"/>
      <c r="K68" s="170">
        <v>0</v>
      </c>
    </row>
    <row r="69" spans="1:11" ht="12">
      <c r="A69" s="162">
        <v>21</v>
      </c>
      <c r="C69" s="144" t="s">
        <v>48</v>
      </c>
      <c r="D69" s="162"/>
      <c r="E69" s="143">
        <v>21</v>
      </c>
      <c r="G69" s="169"/>
      <c r="H69" s="170">
        <v>0</v>
      </c>
      <c r="I69" s="164"/>
      <c r="J69" s="169"/>
      <c r="K69" s="170">
        <v>0</v>
      </c>
    </row>
    <row r="70" spans="1:11" ht="12">
      <c r="A70" s="162">
        <v>22</v>
      </c>
      <c r="C70" s="144" t="s">
        <v>49</v>
      </c>
      <c r="D70" s="162"/>
      <c r="E70" s="143">
        <v>22</v>
      </c>
      <c r="G70" s="169"/>
      <c r="H70" s="170">
        <v>0</v>
      </c>
      <c r="I70" s="164" t="s">
        <v>39</v>
      </c>
      <c r="J70" s="169"/>
      <c r="K70" s="170">
        <v>0</v>
      </c>
    </row>
    <row r="71" spans="1:11" ht="12">
      <c r="A71" s="143">
        <v>23</v>
      </c>
      <c r="C71" s="172"/>
      <c r="E71" s="143">
        <v>23</v>
      </c>
      <c r="F71" s="154" t="s">
        <v>6</v>
      </c>
      <c r="G71" s="155"/>
      <c r="H71" s="156"/>
      <c r="I71" s="167"/>
      <c r="J71" s="155"/>
      <c r="K71" s="156"/>
    </row>
    <row r="72" spans="1:5" ht="12">
      <c r="A72" s="143">
        <v>24</v>
      </c>
      <c r="C72" s="172"/>
      <c r="D72" s="144"/>
      <c r="E72" s="143">
        <v>24</v>
      </c>
    </row>
    <row r="73" spans="1:11" ht="12">
      <c r="A73" s="143">
        <v>25</v>
      </c>
      <c r="C73" s="144" t="s">
        <v>50</v>
      </c>
      <c r="D73" s="162"/>
      <c r="E73" s="143">
        <v>25</v>
      </c>
      <c r="G73" s="169"/>
      <c r="H73" s="170">
        <v>0</v>
      </c>
      <c r="I73" s="164"/>
      <c r="J73" s="169"/>
      <c r="K73" s="170">
        <v>0</v>
      </c>
    </row>
    <row r="74" spans="1:11" ht="12">
      <c r="A74" s="134">
        <v>26</v>
      </c>
      <c r="E74" s="134">
        <v>26</v>
      </c>
      <c r="F74" s="154" t="s">
        <v>6</v>
      </c>
      <c r="G74" s="155"/>
      <c r="H74" s="156"/>
      <c r="I74" s="167"/>
      <c r="J74" s="155"/>
      <c r="K74" s="156"/>
    </row>
    <row r="75" spans="1:11" ht="15" customHeight="1">
      <c r="A75" s="143">
        <v>27</v>
      </c>
      <c r="C75" s="144" t="s">
        <v>51</v>
      </c>
      <c r="E75" s="143">
        <v>27</v>
      </c>
      <c r="F75" s="152"/>
      <c r="G75" s="163"/>
      <c r="H75" s="165">
        <v>0</v>
      </c>
      <c r="I75" s="168"/>
      <c r="J75" s="163"/>
      <c r="K75" s="165">
        <v>0</v>
      </c>
    </row>
    <row r="76" spans="6:11" ht="12">
      <c r="F76" s="154"/>
      <c r="G76" s="155"/>
      <c r="H76" s="156"/>
      <c r="I76" s="167"/>
      <c r="J76" s="155"/>
      <c r="K76" s="156"/>
    </row>
    <row r="77" spans="6:11" ht="12">
      <c r="F77" s="154"/>
      <c r="G77" s="155"/>
      <c r="H77" s="156"/>
      <c r="I77" s="167"/>
      <c r="J77" s="155"/>
      <c r="K77" s="156"/>
    </row>
    <row r="78" spans="1:11" ht="30.75" customHeight="1">
      <c r="A78" s="173"/>
      <c r="B78" s="173"/>
      <c r="C78" s="326" t="s">
        <v>52</v>
      </c>
      <c r="D78" s="326"/>
      <c r="E78" s="326"/>
      <c r="F78" s="326"/>
      <c r="G78" s="326"/>
      <c r="H78" s="326"/>
      <c r="I78" s="326"/>
      <c r="J78" s="326"/>
      <c r="K78" s="174"/>
    </row>
    <row r="79" spans="4:11" ht="12">
      <c r="D79" s="162"/>
      <c r="F79" s="154"/>
      <c r="G79" s="155"/>
      <c r="I79" s="167"/>
      <c r="J79" s="155"/>
      <c r="K79" s="156"/>
    </row>
    <row r="80" spans="3:11" ht="12">
      <c r="C80" s="134" t="s">
        <v>53</v>
      </c>
      <c r="D80" s="162"/>
      <c r="F80" s="154"/>
      <c r="G80" s="155"/>
      <c r="I80" s="167"/>
      <c r="J80" s="155"/>
      <c r="K80" s="156"/>
    </row>
    <row r="81" spans="1:11" ht="12">
      <c r="A81" s="143"/>
      <c r="C81" s="144"/>
      <c r="E81" s="143"/>
      <c r="F81" s="145"/>
      <c r="G81" s="146"/>
      <c r="H81" s="147"/>
      <c r="I81" s="145"/>
      <c r="J81" s="146"/>
      <c r="K81" s="147"/>
    </row>
    <row r="82" spans="1:11" ht="12">
      <c r="A82" s="151" t="s">
        <v>65</v>
      </c>
      <c r="G82" s="149"/>
      <c r="K82" s="150" t="s">
        <v>66</v>
      </c>
    </row>
    <row r="83" spans="1:11" s="175" customFormat="1" ht="12">
      <c r="A83" s="327" t="s">
        <v>67</v>
      </c>
      <c r="B83" s="327"/>
      <c r="C83" s="327"/>
      <c r="D83" s="327"/>
      <c r="E83" s="327"/>
      <c r="F83" s="327"/>
      <c r="G83" s="327"/>
      <c r="H83" s="327"/>
      <c r="I83" s="327"/>
      <c r="J83" s="327"/>
      <c r="K83" s="327"/>
    </row>
    <row r="84" spans="1:11" ht="12">
      <c r="A84" s="151" t="str">
        <f>$A$41</f>
        <v>NAME: University of Colorado Anschutz Medical Campus</v>
      </c>
      <c r="G84" s="149"/>
      <c r="I84" s="152"/>
      <c r="J84" s="149"/>
      <c r="K84" s="153" t="str">
        <f>$K$3</f>
        <v>Date: October 1, 2012</v>
      </c>
    </row>
    <row r="85" spans="1:11" ht="12">
      <c r="A85" s="154" t="s">
        <v>6</v>
      </c>
      <c r="B85" s="154" t="s">
        <v>6</v>
      </c>
      <c r="C85" s="154" t="s">
        <v>6</v>
      </c>
      <c r="D85" s="154" t="s">
        <v>6</v>
      </c>
      <c r="E85" s="154" t="s">
        <v>6</v>
      </c>
      <c r="F85" s="154" t="s">
        <v>6</v>
      </c>
      <c r="G85" s="155" t="s">
        <v>6</v>
      </c>
      <c r="H85" s="156" t="s">
        <v>6</v>
      </c>
      <c r="I85" s="154" t="s">
        <v>6</v>
      </c>
      <c r="J85" s="155" t="s">
        <v>6</v>
      </c>
      <c r="K85" s="156" t="s">
        <v>6</v>
      </c>
    </row>
    <row r="86" spans="1:11" ht="12">
      <c r="A86" s="157" t="s">
        <v>7</v>
      </c>
      <c r="C86" s="144" t="s">
        <v>8</v>
      </c>
      <c r="E86" s="157" t="s">
        <v>7</v>
      </c>
      <c r="F86" s="158"/>
      <c r="G86" s="159"/>
      <c r="H86" s="160" t="s">
        <v>9</v>
      </c>
      <c r="I86" s="158"/>
      <c r="J86" s="159"/>
      <c r="K86" s="160" t="s">
        <v>250</v>
      </c>
    </row>
    <row r="87" spans="1:11" ht="12">
      <c r="A87" s="157" t="s">
        <v>10</v>
      </c>
      <c r="C87" s="161" t="s">
        <v>11</v>
      </c>
      <c r="E87" s="157" t="s">
        <v>10</v>
      </c>
      <c r="F87" s="158"/>
      <c r="G87" s="159" t="s">
        <v>12</v>
      </c>
      <c r="H87" s="160" t="s">
        <v>13</v>
      </c>
      <c r="I87" s="158"/>
      <c r="J87" s="159" t="s">
        <v>12</v>
      </c>
      <c r="K87" s="160" t="s">
        <v>14</v>
      </c>
    </row>
    <row r="88" spans="1:11" ht="12">
      <c r="A88" s="154" t="s">
        <v>6</v>
      </c>
      <c r="B88" s="154" t="s">
        <v>6</v>
      </c>
      <c r="C88" s="154" t="s">
        <v>6</v>
      </c>
      <c r="D88" s="154" t="s">
        <v>6</v>
      </c>
      <c r="E88" s="154" t="s">
        <v>6</v>
      </c>
      <c r="F88" s="154" t="s">
        <v>6</v>
      </c>
      <c r="G88" s="155" t="s">
        <v>6</v>
      </c>
      <c r="H88" s="155" t="s">
        <v>6</v>
      </c>
      <c r="I88" s="154" t="s">
        <v>6</v>
      </c>
      <c r="J88" s="155" t="s">
        <v>6</v>
      </c>
      <c r="K88" s="156" t="s">
        <v>6</v>
      </c>
    </row>
    <row r="89" spans="1:11" ht="12">
      <c r="A89" s="143">
        <v>1</v>
      </c>
      <c r="C89" s="144" t="s">
        <v>15</v>
      </c>
      <c r="D89" s="162" t="s">
        <v>16</v>
      </c>
      <c r="E89" s="143">
        <v>1</v>
      </c>
      <c r="G89" s="169">
        <f>+G479</f>
        <v>577.72</v>
      </c>
      <c r="H89" s="169">
        <f>+H479</f>
        <v>88130769.03</v>
      </c>
      <c r="I89" s="164"/>
      <c r="J89" s="169">
        <f>+J479</f>
        <v>584.32</v>
      </c>
      <c r="K89" s="169">
        <f>+K479</f>
        <v>90144814</v>
      </c>
    </row>
    <row r="90" spans="1:11" ht="12">
      <c r="A90" s="143">
        <v>2</v>
      </c>
      <c r="C90" s="144" t="s">
        <v>17</v>
      </c>
      <c r="D90" s="162" t="s">
        <v>18</v>
      </c>
      <c r="E90" s="143">
        <v>2</v>
      </c>
      <c r="G90" s="169">
        <f>+G518</f>
        <v>3</v>
      </c>
      <c r="H90" s="169">
        <f>+H518</f>
        <v>471142.4099999999</v>
      </c>
      <c r="I90" s="164"/>
      <c r="J90" s="169">
        <f>+J518</f>
        <v>0.71</v>
      </c>
      <c r="K90" s="169">
        <f>+K518</f>
        <v>129542</v>
      </c>
    </row>
    <row r="91" spans="1:11" ht="12">
      <c r="A91" s="143">
        <v>3</v>
      </c>
      <c r="C91" s="144" t="s">
        <v>19</v>
      </c>
      <c r="D91" s="162" t="s">
        <v>20</v>
      </c>
      <c r="E91" s="143">
        <v>3</v>
      </c>
      <c r="G91" s="169">
        <f>+G555</f>
        <v>0</v>
      </c>
      <c r="H91" s="169">
        <f>+H555</f>
        <v>0</v>
      </c>
      <c r="I91" s="164"/>
      <c r="J91" s="169">
        <f>+J555</f>
        <v>0</v>
      </c>
      <c r="K91" s="169">
        <f>+K555</f>
        <v>0</v>
      </c>
    </row>
    <row r="92" spans="1:11" ht="12">
      <c r="A92" s="143">
        <v>4</v>
      </c>
      <c r="C92" s="144" t="s">
        <v>21</v>
      </c>
      <c r="D92" s="162" t="s">
        <v>22</v>
      </c>
      <c r="E92" s="143">
        <v>4</v>
      </c>
      <c r="G92" s="169">
        <f>+G592</f>
        <v>186.45</v>
      </c>
      <c r="H92" s="169">
        <f>+H592</f>
        <v>24476108</v>
      </c>
      <c r="I92" s="164"/>
      <c r="J92" s="169">
        <f>+J592</f>
        <v>186.92000000000002</v>
      </c>
      <c r="K92" s="169">
        <f>+K592</f>
        <v>24836787</v>
      </c>
    </row>
    <row r="93" spans="1:11" ht="12">
      <c r="A93" s="143">
        <v>5</v>
      </c>
      <c r="C93" s="144" t="s">
        <v>23</v>
      </c>
      <c r="D93" s="162" t="s">
        <v>24</v>
      </c>
      <c r="E93" s="143">
        <v>5</v>
      </c>
      <c r="G93" s="169">
        <f>+G629</f>
        <v>12.94</v>
      </c>
      <c r="H93" s="169">
        <f>+H629</f>
        <v>1162954</v>
      </c>
      <c r="I93" s="164"/>
      <c r="J93" s="169">
        <f>+J629</f>
        <v>14.7</v>
      </c>
      <c r="K93" s="169">
        <f>+K629</f>
        <v>1425404</v>
      </c>
    </row>
    <row r="94" spans="1:11" ht="12">
      <c r="A94" s="143">
        <v>6</v>
      </c>
      <c r="C94" s="144" t="s">
        <v>25</v>
      </c>
      <c r="D94" s="162" t="s">
        <v>26</v>
      </c>
      <c r="E94" s="143">
        <v>6</v>
      </c>
      <c r="G94" s="169">
        <f>+G666</f>
        <v>161.86</v>
      </c>
      <c r="H94" s="169">
        <f>+H666</f>
        <v>23157159</v>
      </c>
      <c r="I94" s="164"/>
      <c r="J94" s="169">
        <f>+J666</f>
        <v>161.89</v>
      </c>
      <c r="K94" s="169">
        <f>+K666</f>
        <v>24069573</v>
      </c>
    </row>
    <row r="95" spans="1:15" ht="12">
      <c r="A95" s="143">
        <v>7</v>
      </c>
      <c r="C95" s="144" t="s">
        <v>27</v>
      </c>
      <c r="D95" s="162" t="s">
        <v>28</v>
      </c>
      <c r="E95" s="143">
        <v>7</v>
      </c>
      <c r="G95" s="169">
        <f>+G703</f>
        <v>144.99</v>
      </c>
      <c r="H95" s="169">
        <f>+H703</f>
        <v>16374884</v>
      </c>
      <c r="I95" s="164"/>
      <c r="J95" s="169">
        <f>+J703</f>
        <v>146.87</v>
      </c>
      <c r="K95" s="169">
        <f>+K703</f>
        <v>17902690</v>
      </c>
      <c r="O95" s="134" t="s">
        <v>39</v>
      </c>
    </row>
    <row r="96" spans="1:11" ht="12">
      <c r="A96" s="143">
        <v>8</v>
      </c>
      <c r="C96" s="144" t="s">
        <v>29</v>
      </c>
      <c r="D96" s="162" t="s">
        <v>30</v>
      </c>
      <c r="E96" s="143">
        <v>8</v>
      </c>
      <c r="G96" s="169">
        <f>+G740</f>
        <v>0</v>
      </c>
      <c r="H96" s="169">
        <f>+H740</f>
        <v>650625.48</v>
      </c>
      <c r="I96" s="164"/>
      <c r="J96" s="169">
        <f>+J740</f>
        <v>0</v>
      </c>
      <c r="K96" s="169">
        <f>+K740</f>
        <v>898316</v>
      </c>
    </row>
    <row r="97" spans="1:11" ht="12">
      <c r="A97" s="143">
        <v>9</v>
      </c>
      <c r="C97" s="144" t="s">
        <v>31</v>
      </c>
      <c r="D97" s="162" t="s">
        <v>32</v>
      </c>
      <c r="E97" s="143">
        <v>9</v>
      </c>
      <c r="G97" s="170">
        <f>+G778</f>
        <v>0</v>
      </c>
      <c r="H97" s="170">
        <f>+H778</f>
        <v>0</v>
      </c>
      <c r="I97" s="164" t="s">
        <v>39</v>
      </c>
      <c r="J97" s="170">
        <f>+J778</f>
        <v>0</v>
      </c>
      <c r="K97" s="170">
        <f>+K778</f>
        <v>0</v>
      </c>
    </row>
    <row r="98" spans="1:11" ht="12">
      <c r="A98" s="143">
        <v>10</v>
      </c>
      <c r="C98" s="144" t="s">
        <v>33</v>
      </c>
      <c r="D98" s="162" t="s">
        <v>34</v>
      </c>
      <c r="E98" s="143">
        <v>10</v>
      </c>
      <c r="G98" s="169">
        <f>+G814</f>
        <v>0</v>
      </c>
      <c r="H98" s="169">
        <f>+H814</f>
        <v>49025413</v>
      </c>
      <c r="I98" s="164"/>
      <c r="J98" s="169">
        <f>+J814</f>
        <v>0</v>
      </c>
      <c r="K98" s="169">
        <f>+K814</f>
        <v>46142311</v>
      </c>
    </row>
    <row r="99" spans="1:11" ht="12">
      <c r="A99" s="143"/>
      <c r="C99" s="144"/>
      <c r="D99" s="162"/>
      <c r="E99" s="143"/>
      <c r="F99" s="154" t="s">
        <v>6</v>
      </c>
      <c r="G99" s="155" t="s">
        <v>6</v>
      </c>
      <c r="H99" s="166"/>
      <c r="I99" s="167"/>
      <c r="J99" s="155"/>
      <c r="K99" s="166"/>
    </row>
    <row r="100" spans="1:11" ht="12">
      <c r="A100" s="134">
        <v>11</v>
      </c>
      <c r="C100" s="144" t="s">
        <v>68</v>
      </c>
      <c r="E100" s="134">
        <v>11</v>
      </c>
      <c r="G100" s="169">
        <f>SUM(G89:G98)</f>
        <v>1086.96</v>
      </c>
      <c r="H100" s="170">
        <f>SUM(H89:H98)</f>
        <v>203449054.92</v>
      </c>
      <c r="I100" s="164"/>
      <c r="J100" s="169">
        <f>SUM(J89:J98)</f>
        <v>1095.41</v>
      </c>
      <c r="K100" s="170">
        <f>SUM(K89:K98)</f>
        <v>205549437</v>
      </c>
    </row>
    <row r="101" spans="1:11" ht="12">
      <c r="A101" s="143"/>
      <c r="E101" s="143"/>
      <c r="F101" s="154" t="s">
        <v>6</v>
      </c>
      <c r="G101" s="155" t="s">
        <v>6</v>
      </c>
      <c r="H101" s="156"/>
      <c r="I101" s="167"/>
      <c r="J101" s="155"/>
      <c r="K101" s="156"/>
    </row>
    <row r="102" spans="1:11" ht="12">
      <c r="A102" s="143"/>
      <c r="E102" s="143"/>
      <c r="F102" s="154"/>
      <c r="G102" s="149"/>
      <c r="H102" s="156"/>
      <c r="I102" s="167"/>
      <c r="J102" s="149"/>
      <c r="K102" s="156"/>
    </row>
    <row r="103" spans="1:11" ht="12">
      <c r="A103" s="134">
        <v>12</v>
      </c>
      <c r="C103" s="144" t="s">
        <v>36</v>
      </c>
      <c r="E103" s="134">
        <v>12</v>
      </c>
      <c r="G103" s="168"/>
      <c r="H103" s="168"/>
      <c r="I103" s="164"/>
      <c r="J103" s="169"/>
      <c r="K103" s="168"/>
    </row>
    <row r="104" spans="1:11" ht="12">
      <c r="A104" s="143">
        <v>13</v>
      </c>
      <c r="C104" s="144" t="s">
        <v>37</v>
      </c>
      <c r="D104" s="162" t="s">
        <v>38</v>
      </c>
      <c r="E104" s="143">
        <v>13</v>
      </c>
      <c r="G104" s="169"/>
      <c r="H104" s="170">
        <f>+H441</f>
        <v>0</v>
      </c>
      <c r="I104" s="164"/>
      <c r="J104" s="169"/>
      <c r="K104" s="170">
        <f>+K441</f>
        <v>0</v>
      </c>
    </row>
    <row r="105" spans="1:11" ht="12">
      <c r="A105" s="143">
        <v>14</v>
      </c>
      <c r="C105" s="144" t="s">
        <v>40</v>
      </c>
      <c r="D105" s="162" t="s">
        <v>69</v>
      </c>
      <c r="E105" s="143">
        <v>14</v>
      </c>
      <c r="G105" s="169"/>
      <c r="H105" s="170">
        <v>50130677</v>
      </c>
      <c r="I105" s="164"/>
      <c r="J105" s="169"/>
      <c r="K105" s="170">
        <v>49065786</v>
      </c>
    </row>
    <row r="106" spans="1:11" ht="12">
      <c r="A106" s="143">
        <v>15</v>
      </c>
      <c r="C106" s="144" t="s">
        <v>42</v>
      </c>
      <c r="D106" s="162"/>
      <c r="E106" s="143">
        <v>15</v>
      </c>
      <c r="G106" s="169"/>
      <c r="H106" s="170">
        <v>768366</v>
      </c>
      <c r="I106" s="164"/>
      <c r="J106" s="169"/>
      <c r="K106" s="170">
        <v>973152</v>
      </c>
    </row>
    <row r="107" spans="1:11" ht="12">
      <c r="A107" s="143">
        <v>16</v>
      </c>
      <c r="C107" s="144" t="s">
        <v>43</v>
      </c>
      <c r="D107" s="162"/>
      <c r="E107" s="143">
        <v>16</v>
      </c>
      <c r="G107" s="169"/>
      <c r="H107" s="170">
        <f>+H307-H106</f>
        <v>4210751.46</v>
      </c>
      <c r="I107" s="164"/>
      <c r="J107" s="169"/>
      <c r="K107" s="170">
        <v>5336640</v>
      </c>
    </row>
    <row r="108" spans="1:254" ht="12">
      <c r="A108" s="162">
        <v>17</v>
      </c>
      <c r="B108" s="162"/>
      <c r="C108" s="171" t="s">
        <v>70</v>
      </c>
      <c r="D108" s="162" t="s">
        <v>71</v>
      </c>
      <c r="E108" s="162">
        <v>17</v>
      </c>
      <c r="F108" s="162"/>
      <c r="G108" s="169"/>
      <c r="H108" s="170">
        <f>SUM(H106:H107)</f>
        <v>4979117.46</v>
      </c>
      <c r="I108" s="171"/>
      <c r="J108" s="169"/>
      <c r="K108" s="170">
        <f>SUM(K106:K107)</f>
        <v>6309792</v>
      </c>
      <c r="L108" s="162"/>
      <c r="M108" s="171"/>
      <c r="N108" s="162"/>
      <c r="O108" s="171"/>
      <c r="P108" s="162"/>
      <c r="Q108" s="171"/>
      <c r="R108" s="162"/>
      <c r="S108" s="171"/>
      <c r="T108" s="162"/>
      <c r="U108" s="171"/>
      <c r="V108" s="162"/>
      <c r="W108" s="171"/>
      <c r="X108" s="162"/>
      <c r="Y108" s="171"/>
      <c r="Z108" s="162"/>
      <c r="AA108" s="171"/>
      <c r="AB108" s="162"/>
      <c r="AC108" s="171"/>
      <c r="AD108" s="162"/>
      <c r="AE108" s="171"/>
      <c r="AF108" s="162"/>
      <c r="AG108" s="171"/>
      <c r="AH108" s="162"/>
      <c r="AI108" s="171"/>
      <c r="AJ108" s="162"/>
      <c r="AK108" s="171"/>
      <c r="AL108" s="162"/>
      <c r="AM108" s="171"/>
      <c r="AN108" s="162"/>
      <c r="AO108" s="171"/>
      <c r="AP108" s="162"/>
      <c r="AQ108" s="171"/>
      <c r="AR108" s="162"/>
      <c r="AS108" s="171"/>
      <c r="AT108" s="162"/>
      <c r="AU108" s="171"/>
      <c r="AV108" s="162"/>
      <c r="AW108" s="171"/>
      <c r="AX108" s="162"/>
      <c r="AY108" s="171"/>
      <c r="AZ108" s="162"/>
      <c r="BA108" s="171"/>
      <c r="BB108" s="162"/>
      <c r="BC108" s="171"/>
      <c r="BD108" s="162"/>
      <c r="BE108" s="171"/>
      <c r="BF108" s="162"/>
      <c r="BG108" s="171"/>
      <c r="BH108" s="162"/>
      <c r="BI108" s="171"/>
      <c r="BJ108" s="162"/>
      <c r="BK108" s="171"/>
      <c r="BL108" s="162"/>
      <c r="BM108" s="171"/>
      <c r="BN108" s="162"/>
      <c r="BO108" s="171"/>
      <c r="BP108" s="162"/>
      <c r="BQ108" s="171"/>
      <c r="BR108" s="162"/>
      <c r="BS108" s="171"/>
      <c r="BT108" s="162"/>
      <c r="BU108" s="171"/>
      <c r="BV108" s="162"/>
      <c r="BW108" s="171"/>
      <c r="BX108" s="162"/>
      <c r="BY108" s="171"/>
      <c r="BZ108" s="162"/>
      <c r="CA108" s="171"/>
      <c r="CB108" s="162"/>
      <c r="CC108" s="171"/>
      <c r="CD108" s="162"/>
      <c r="CE108" s="171"/>
      <c r="CF108" s="162"/>
      <c r="CG108" s="171"/>
      <c r="CH108" s="162"/>
      <c r="CI108" s="171"/>
      <c r="CJ108" s="162"/>
      <c r="CK108" s="171"/>
      <c r="CL108" s="162"/>
      <c r="CM108" s="171"/>
      <c r="CN108" s="162"/>
      <c r="CO108" s="171"/>
      <c r="CP108" s="162"/>
      <c r="CQ108" s="171"/>
      <c r="CR108" s="162"/>
      <c r="CS108" s="171"/>
      <c r="CT108" s="162"/>
      <c r="CU108" s="171"/>
      <c r="CV108" s="162"/>
      <c r="CW108" s="171"/>
      <c r="CX108" s="162"/>
      <c r="CY108" s="171"/>
      <c r="CZ108" s="162"/>
      <c r="DA108" s="171"/>
      <c r="DB108" s="162"/>
      <c r="DC108" s="171"/>
      <c r="DD108" s="162"/>
      <c r="DE108" s="171"/>
      <c r="DF108" s="162"/>
      <c r="DG108" s="171"/>
      <c r="DH108" s="162"/>
      <c r="DI108" s="171"/>
      <c r="DJ108" s="162"/>
      <c r="DK108" s="171"/>
      <c r="DL108" s="162"/>
      <c r="DM108" s="171"/>
      <c r="DN108" s="162"/>
      <c r="DO108" s="171"/>
      <c r="DP108" s="162"/>
      <c r="DQ108" s="171"/>
      <c r="DR108" s="162"/>
      <c r="DS108" s="171"/>
      <c r="DT108" s="162"/>
      <c r="DU108" s="171"/>
      <c r="DV108" s="162"/>
      <c r="DW108" s="171"/>
      <c r="DX108" s="162"/>
      <c r="DY108" s="171"/>
      <c r="DZ108" s="162"/>
      <c r="EA108" s="171"/>
      <c r="EB108" s="162"/>
      <c r="EC108" s="171"/>
      <c r="ED108" s="162"/>
      <c r="EE108" s="171"/>
      <c r="EF108" s="162"/>
      <c r="EG108" s="171"/>
      <c r="EH108" s="162"/>
      <c r="EI108" s="171"/>
      <c r="EJ108" s="162"/>
      <c r="EK108" s="171"/>
      <c r="EL108" s="162"/>
      <c r="EM108" s="171"/>
      <c r="EN108" s="162"/>
      <c r="EO108" s="171"/>
      <c r="EP108" s="162"/>
      <c r="EQ108" s="171"/>
      <c r="ER108" s="162"/>
      <c r="ES108" s="171"/>
      <c r="ET108" s="162"/>
      <c r="EU108" s="171"/>
      <c r="EV108" s="162"/>
      <c r="EW108" s="171"/>
      <c r="EX108" s="162"/>
      <c r="EY108" s="171"/>
      <c r="EZ108" s="162"/>
      <c r="FA108" s="171"/>
      <c r="FB108" s="162"/>
      <c r="FC108" s="171"/>
      <c r="FD108" s="162"/>
      <c r="FE108" s="171"/>
      <c r="FF108" s="162"/>
      <c r="FG108" s="171"/>
      <c r="FH108" s="162"/>
      <c r="FI108" s="171"/>
      <c r="FJ108" s="162"/>
      <c r="FK108" s="171"/>
      <c r="FL108" s="162"/>
      <c r="FM108" s="171"/>
      <c r="FN108" s="162"/>
      <c r="FO108" s="171"/>
      <c r="FP108" s="162"/>
      <c r="FQ108" s="171"/>
      <c r="FR108" s="162"/>
      <c r="FS108" s="171"/>
      <c r="FT108" s="162"/>
      <c r="FU108" s="171"/>
      <c r="FV108" s="162"/>
      <c r="FW108" s="171"/>
      <c r="FX108" s="162"/>
      <c r="FY108" s="171"/>
      <c r="FZ108" s="162"/>
      <c r="GA108" s="171"/>
      <c r="GB108" s="162"/>
      <c r="GC108" s="171"/>
      <c r="GD108" s="162"/>
      <c r="GE108" s="171"/>
      <c r="GF108" s="162"/>
      <c r="GG108" s="171"/>
      <c r="GH108" s="162"/>
      <c r="GI108" s="171"/>
      <c r="GJ108" s="162"/>
      <c r="GK108" s="171"/>
      <c r="GL108" s="162"/>
      <c r="GM108" s="171"/>
      <c r="GN108" s="162"/>
      <c r="GO108" s="171"/>
      <c r="GP108" s="162"/>
      <c r="GQ108" s="171"/>
      <c r="GR108" s="162"/>
      <c r="GS108" s="171"/>
      <c r="GT108" s="162"/>
      <c r="GU108" s="171"/>
      <c r="GV108" s="162"/>
      <c r="GW108" s="171"/>
      <c r="GX108" s="162"/>
      <c r="GY108" s="171"/>
      <c r="GZ108" s="162"/>
      <c r="HA108" s="171"/>
      <c r="HB108" s="162"/>
      <c r="HC108" s="171"/>
      <c r="HD108" s="162"/>
      <c r="HE108" s="171"/>
      <c r="HF108" s="162"/>
      <c r="HG108" s="171"/>
      <c r="HH108" s="162"/>
      <c r="HI108" s="171"/>
      <c r="HJ108" s="162"/>
      <c r="HK108" s="171"/>
      <c r="HL108" s="162"/>
      <c r="HM108" s="171"/>
      <c r="HN108" s="162"/>
      <c r="HO108" s="171"/>
      <c r="HP108" s="162"/>
      <c r="HQ108" s="171"/>
      <c r="HR108" s="162"/>
      <c r="HS108" s="171"/>
      <c r="HT108" s="162"/>
      <c r="HU108" s="171"/>
      <c r="HV108" s="162"/>
      <c r="HW108" s="171"/>
      <c r="HX108" s="162"/>
      <c r="HY108" s="171"/>
      <c r="HZ108" s="162"/>
      <c r="IA108" s="171"/>
      <c r="IB108" s="162"/>
      <c r="IC108" s="171"/>
      <c r="ID108" s="162"/>
      <c r="IE108" s="171"/>
      <c r="IF108" s="162"/>
      <c r="IG108" s="171"/>
      <c r="IH108" s="162"/>
      <c r="II108" s="171"/>
      <c r="IJ108" s="162"/>
      <c r="IK108" s="171"/>
      <c r="IL108" s="162"/>
      <c r="IM108" s="171"/>
      <c r="IN108" s="162"/>
      <c r="IO108" s="171"/>
      <c r="IP108" s="162"/>
      <c r="IQ108" s="171"/>
      <c r="IR108" s="162"/>
      <c r="IS108" s="171"/>
      <c r="IT108" s="162"/>
    </row>
    <row r="109" spans="1:11" ht="12">
      <c r="A109" s="143">
        <v>18</v>
      </c>
      <c r="C109" s="144" t="s">
        <v>45</v>
      </c>
      <c r="D109" s="162" t="s">
        <v>71</v>
      </c>
      <c r="E109" s="143">
        <v>18</v>
      </c>
      <c r="G109" s="169"/>
      <c r="H109" s="170">
        <f>+H306</f>
        <v>39663269.55</v>
      </c>
      <c r="I109" s="164"/>
      <c r="J109" s="169"/>
      <c r="K109" s="170">
        <v>41435003</v>
      </c>
    </row>
    <row r="110" spans="1:11" ht="12">
      <c r="A110" s="143">
        <v>19</v>
      </c>
      <c r="C110" s="144" t="s">
        <v>46</v>
      </c>
      <c r="D110" s="162" t="s">
        <v>71</v>
      </c>
      <c r="E110" s="143">
        <v>19</v>
      </c>
      <c r="G110" s="169"/>
      <c r="H110" s="170">
        <f>+H312</f>
        <v>15731063.71</v>
      </c>
      <c r="I110" s="164"/>
      <c r="J110" s="169"/>
      <c r="K110" s="170">
        <v>17540926</v>
      </c>
    </row>
    <row r="111" spans="1:11" ht="12">
      <c r="A111" s="143">
        <v>20</v>
      </c>
      <c r="C111" s="144" t="s">
        <v>47</v>
      </c>
      <c r="D111" s="162" t="s">
        <v>71</v>
      </c>
      <c r="E111" s="143">
        <v>20</v>
      </c>
      <c r="G111" s="169"/>
      <c r="H111" s="170">
        <f>H108+H109+H110</f>
        <v>60373450.72</v>
      </c>
      <c r="I111" s="164"/>
      <c r="J111" s="169"/>
      <c r="K111" s="170">
        <f>K108+K109+K110</f>
        <v>65285721</v>
      </c>
    </row>
    <row r="112" spans="1:12" ht="12">
      <c r="A112" s="162">
        <v>21</v>
      </c>
      <c r="C112" s="144" t="s">
        <v>72</v>
      </c>
      <c r="D112" s="162" t="s">
        <v>73</v>
      </c>
      <c r="E112" s="143">
        <v>21</v>
      </c>
      <c r="G112" s="169"/>
      <c r="H112" s="170">
        <f>+H351-H332</f>
        <v>14364415</v>
      </c>
      <c r="I112" s="164"/>
      <c r="J112" s="169"/>
      <c r="K112" s="170">
        <f>+K351-K332</f>
        <v>13923200</v>
      </c>
      <c r="L112" s="134" t="s">
        <v>39</v>
      </c>
    </row>
    <row r="113" spans="1:11" ht="12">
      <c r="A113" s="162">
        <v>22</v>
      </c>
      <c r="C113" s="144" t="s">
        <v>49</v>
      </c>
      <c r="D113" s="162"/>
      <c r="E113" s="143">
        <v>22</v>
      </c>
      <c r="G113" s="169"/>
      <c r="H113" s="170">
        <f>H332</f>
        <v>0</v>
      </c>
      <c r="I113" s="164" t="s">
        <v>39</v>
      </c>
      <c r="J113" s="169"/>
      <c r="K113" s="170">
        <f>K332</f>
        <v>0</v>
      </c>
    </row>
    <row r="114" spans="1:17" ht="12">
      <c r="A114" s="143">
        <v>23</v>
      </c>
      <c r="C114" s="172"/>
      <c r="E114" s="143">
        <v>23</v>
      </c>
      <c r="F114" s="154" t="s">
        <v>6</v>
      </c>
      <c r="G114" s="155"/>
      <c r="H114" s="156"/>
      <c r="I114" s="167"/>
      <c r="J114" s="155"/>
      <c r="K114" s="156"/>
      <c r="Q114" s="134" t="s">
        <v>39</v>
      </c>
    </row>
    <row r="115" spans="1:5" ht="12">
      <c r="A115" s="143">
        <v>24</v>
      </c>
      <c r="C115" s="172"/>
      <c r="D115" s="144"/>
      <c r="E115" s="143">
        <v>24</v>
      </c>
    </row>
    <row r="116" spans="1:11" ht="12">
      <c r="A116" s="143">
        <v>25</v>
      </c>
      <c r="C116" s="144" t="s">
        <v>50</v>
      </c>
      <c r="D116" s="162" t="s">
        <v>74</v>
      </c>
      <c r="E116" s="143">
        <v>25</v>
      </c>
      <c r="G116" s="169"/>
      <c r="H116" s="170">
        <f>+H397</f>
        <v>78580511.78999999</v>
      </c>
      <c r="I116" s="164"/>
      <c r="J116" s="169"/>
      <c r="K116" s="170">
        <f>+K397</f>
        <v>77274730</v>
      </c>
    </row>
    <row r="117" spans="1:11" ht="12">
      <c r="A117" s="134">
        <v>26</v>
      </c>
      <c r="E117" s="134">
        <v>26</v>
      </c>
      <c r="F117" s="154" t="s">
        <v>6</v>
      </c>
      <c r="G117" s="155"/>
      <c r="H117" s="156"/>
      <c r="I117" s="167"/>
      <c r="J117" s="155"/>
      <c r="K117" s="156"/>
    </row>
    <row r="118" spans="1:11" ht="12">
      <c r="A118" s="143">
        <v>27</v>
      </c>
      <c r="C118" s="144" t="s">
        <v>51</v>
      </c>
      <c r="E118" s="143">
        <v>27</v>
      </c>
      <c r="F118" s="152"/>
      <c r="G118" s="169"/>
      <c r="H118" s="170">
        <f>H104+H105+H111+H112+H113+H116</f>
        <v>203449054.51</v>
      </c>
      <c r="I118" s="168"/>
      <c r="J118" s="180"/>
      <c r="K118" s="170">
        <f>K104+K105+K111+K112+K113+K116</f>
        <v>205549437</v>
      </c>
    </row>
    <row r="119" spans="1:11" ht="12">
      <c r="A119" s="143"/>
      <c r="C119" s="144"/>
      <c r="E119" s="143"/>
      <c r="F119" s="152"/>
      <c r="G119" s="168"/>
      <c r="H119" s="168"/>
      <c r="I119" s="168"/>
      <c r="K119" s="260"/>
    </row>
    <row r="120" spans="3:11" ht="29.25" customHeight="1">
      <c r="C120" s="326" t="s">
        <v>52</v>
      </c>
      <c r="D120" s="326"/>
      <c r="E120" s="326"/>
      <c r="F120" s="326"/>
      <c r="G120" s="326"/>
      <c r="H120" s="326"/>
      <c r="I120" s="326"/>
      <c r="J120" s="326"/>
      <c r="K120" s="182"/>
    </row>
    <row r="121" spans="4:13" ht="12">
      <c r="D121" s="162"/>
      <c r="F121" s="154"/>
      <c r="G121" s="155"/>
      <c r="H121" s="255">
        <f>+H118-H100</f>
        <v>-0.4099999964237213</v>
      </c>
      <c r="I121" s="167"/>
      <c r="J121" s="155"/>
      <c r="K121" s="255">
        <f>+K118-K100</f>
        <v>0</v>
      </c>
      <c r="M121" s="134" t="s">
        <v>39</v>
      </c>
    </row>
    <row r="122" spans="3:11" ht="12">
      <c r="C122" s="134" t="s">
        <v>53</v>
      </c>
      <c r="G122" s="134"/>
      <c r="H122" s="134"/>
      <c r="J122" s="134"/>
      <c r="K122" s="134"/>
    </row>
    <row r="123" spans="4:11" ht="12">
      <c r="D123" s="162"/>
      <c r="F123" s="154"/>
      <c r="G123" s="155"/>
      <c r="I123" s="167"/>
      <c r="J123" s="155"/>
      <c r="K123" s="156"/>
    </row>
    <row r="124" ht="12">
      <c r="E124" s="183"/>
    </row>
    <row r="125" ht="12">
      <c r="A125" s="175" t="s">
        <v>54</v>
      </c>
    </row>
    <row r="126" spans="1:11" ht="12">
      <c r="A126" s="151" t="str">
        <f>$A$82</f>
        <v>Institution No.:  </v>
      </c>
      <c r="B126" s="175"/>
      <c r="C126" s="175"/>
      <c r="D126" s="175"/>
      <c r="E126" s="185"/>
      <c r="F126" s="175"/>
      <c r="G126" s="186"/>
      <c r="H126" s="187"/>
      <c r="I126" s="175"/>
      <c r="J126" s="186"/>
      <c r="K126" s="150" t="s">
        <v>55</v>
      </c>
    </row>
    <row r="127" spans="1:11" ht="12">
      <c r="A127" s="328" t="s">
        <v>56</v>
      </c>
      <c r="B127" s="328"/>
      <c r="C127" s="328"/>
      <c r="D127" s="328"/>
      <c r="E127" s="328"/>
      <c r="F127" s="328"/>
      <c r="G127" s="328"/>
      <c r="H127" s="328"/>
      <c r="I127" s="328"/>
      <c r="J127" s="328"/>
      <c r="K127" s="328"/>
    </row>
    <row r="128" spans="1:11" ht="12">
      <c r="A128" s="151" t="str">
        <f>$A$41</f>
        <v>NAME: University of Colorado Anschutz Medical Campus</v>
      </c>
      <c r="H128" s="188"/>
      <c r="J128" s="149"/>
      <c r="K128" s="153" t="str">
        <f>$K$3</f>
        <v>Date: October 1, 2012</v>
      </c>
    </row>
    <row r="129" spans="1:11" ht="12">
      <c r="A129" s="154" t="s">
        <v>6</v>
      </c>
      <c r="B129" s="154" t="s">
        <v>6</v>
      </c>
      <c r="C129" s="154" t="s">
        <v>6</v>
      </c>
      <c r="D129" s="154" t="s">
        <v>6</v>
      </c>
      <c r="E129" s="154" t="s">
        <v>6</v>
      </c>
      <c r="F129" s="154" t="s">
        <v>6</v>
      </c>
      <c r="G129" s="155" t="s">
        <v>6</v>
      </c>
      <c r="H129" s="156" t="s">
        <v>6</v>
      </c>
      <c r="I129" s="154" t="s">
        <v>6</v>
      </c>
      <c r="J129" s="155" t="s">
        <v>6</v>
      </c>
      <c r="K129" s="156" t="s">
        <v>6</v>
      </c>
    </row>
    <row r="130" spans="1:11" ht="12">
      <c r="A130" s="157" t="s">
        <v>7</v>
      </c>
      <c r="E130" s="157" t="s">
        <v>7</v>
      </c>
      <c r="F130" s="158"/>
      <c r="G130" s="159"/>
      <c r="H130" s="160" t="s">
        <v>9</v>
      </c>
      <c r="I130" s="158"/>
      <c r="J130" s="159"/>
      <c r="K130" s="160" t="s">
        <v>250</v>
      </c>
    </row>
    <row r="131" spans="1:11" ht="12">
      <c r="A131" s="157" t="s">
        <v>10</v>
      </c>
      <c r="C131" s="161" t="s">
        <v>57</v>
      </c>
      <c r="E131" s="157" t="s">
        <v>10</v>
      </c>
      <c r="F131" s="158"/>
      <c r="G131" s="159"/>
      <c r="H131" s="160" t="s">
        <v>13</v>
      </c>
      <c r="I131" s="158"/>
      <c r="J131" s="159"/>
      <c r="K131" s="160" t="s">
        <v>14</v>
      </c>
    </row>
    <row r="132" spans="1:11" ht="12">
      <c r="A132" s="154" t="s">
        <v>6</v>
      </c>
      <c r="B132" s="154" t="s">
        <v>6</v>
      </c>
      <c r="C132" s="154" t="s">
        <v>6</v>
      </c>
      <c r="D132" s="154" t="s">
        <v>6</v>
      </c>
      <c r="E132" s="154" t="s">
        <v>6</v>
      </c>
      <c r="F132" s="154" t="s">
        <v>6</v>
      </c>
      <c r="G132" s="155" t="s">
        <v>6</v>
      </c>
      <c r="H132" s="156" t="s">
        <v>6</v>
      </c>
      <c r="I132" s="154" t="s">
        <v>6</v>
      </c>
      <c r="J132" s="155" t="s">
        <v>6</v>
      </c>
      <c r="K132" s="156" t="s">
        <v>6</v>
      </c>
    </row>
    <row r="133" spans="1:5" ht="12">
      <c r="A133" s="134">
        <v>1</v>
      </c>
      <c r="C133" s="134" t="s">
        <v>58</v>
      </c>
      <c r="E133" s="134">
        <v>1</v>
      </c>
    </row>
    <row r="134" spans="1:11" ht="33.75" customHeight="1">
      <c r="A134" s="190">
        <v>2</v>
      </c>
      <c r="C134" s="329" t="s">
        <v>75</v>
      </c>
      <c r="D134" s="329"/>
      <c r="E134" s="190">
        <v>2</v>
      </c>
      <c r="G134" s="91"/>
      <c r="H134" s="92">
        <v>0</v>
      </c>
      <c r="I134" s="92"/>
      <c r="J134" s="92"/>
      <c r="K134" s="92">
        <v>0</v>
      </c>
    </row>
    <row r="135" spans="1:11" ht="15.75" customHeight="1">
      <c r="A135" s="134">
        <v>3</v>
      </c>
      <c r="C135" s="134" t="s">
        <v>59</v>
      </c>
      <c r="E135" s="134">
        <v>3</v>
      </c>
      <c r="G135" s="91"/>
      <c r="H135" s="91">
        <v>0</v>
      </c>
      <c r="I135" s="91"/>
      <c r="J135" s="91"/>
      <c r="K135" s="91">
        <v>0</v>
      </c>
    </row>
    <row r="136" spans="1:11" ht="12">
      <c r="A136" s="134">
        <v>4</v>
      </c>
      <c r="C136" s="134" t="s">
        <v>60</v>
      </c>
      <c r="E136" s="134">
        <v>4</v>
      </c>
      <c r="G136" s="91"/>
      <c r="H136" s="91">
        <v>0</v>
      </c>
      <c r="I136" s="91"/>
      <c r="J136" s="91"/>
      <c r="K136" s="91">
        <v>0</v>
      </c>
    </row>
    <row r="137" spans="1:11" ht="12">
      <c r="A137" s="134">
        <v>5</v>
      </c>
      <c r="C137" s="134" t="s">
        <v>61</v>
      </c>
      <c r="E137" s="134">
        <v>5</v>
      </c>
      <c r="G137" s="91"/>
      <c r="H137" s="91">
        <v>0</v>
      </c>
      <c r="I137" s="91"/>
      <c r="J137" s="91"/>
      <c r="K137" s="91">
        <v>0</v>
      </c>
    </row>
    <row r="138" spans="1:11" ht="47.25" customHeight="1">
      <c r="A138" s="190">
        <v>6</v>
      </c>
      <c r="C138" s="329" t="s">
        <v>62</v>
      </c>
      <c r="D138" s="329"/>
      <c r="E138" s="190">
        <v>6</v>
      </c>
      <c r="G138" s="91"/>
      <c r="H138" s="92">
        <v>0</v>
      </c>
      <c r="I138" s="92"/>
      <c r="J138" s="92"/>
      <c r="K138" s="92">
        <v>0</v>
      </c>
    </row>
    <row r="139" spans="1:11" ht="12">
      <c r="A139" s="134">
        <v>7</v>
      </c>
      <c r="E139" s="134">
        <v>7</v>
      </c>
      <c r="G139" s="91"/>
      <c r="H139" s="91"/>
      <c r="I139" s="91"/>
      <c r="J139" s="91"/>
      <c r="K139" s="91"/>
    </row>
    <row r="140" spans="1:11" ht="12">
      <c r="A140" s="134">
        <v>8</v>
      </c>
      <c r="E140" s="134">
        <v>8</v>
      </c>
      <c r="G140" s="91"/>
      <c r="H140" s="91"/>
      <c r="I140" s="91"/>
      <c r="J140" s="91"/>
      <c r="K140" s="91"/>
    </row>
    <row r="141" spans="1:11" ht="12">
      <c r="A141" s="134">
        <v>9</v>
      </c>
      <c r="E141" s="134">
        <v>9</v>
      </c>
      <c r="G141" s="91"/>
      <c r="H141" s="91"/>
      <c r="I141" s="91"/>
      <c r="J141" s="91"/>
      <c r="K141" s="91"/>
    </row>
    <row r="142" spans="1:11" ht="12">
      <c r="A142" s="134">
        <v>10</v>
      </c>
      <c r="E142" s="134">
        <v>10</v>
      </c>
      <c r="G142" s="91"/>
      <c r="H142" s="91"/>
      <c r="I142" s="91"/>
      <c r="J142" s="91"/>
      <c r="K142" s="91"/>
    </row>
    <row r="143" spans="1:11" ht="12">
      <c r="A143" s="134">
        <v>11</v>
      </c>
      <c r="E143" s="134">
        <v>11</v>
      </c>
      <c r="G143" s="91"/>
      <c r="H143" s="91"/>
      <c r="I143" s="91"/>
      <c r="J143" s="91"/>
      <c r="K143" s="91"/>
    </row>
    <row r="144" spans="1:11" ht="12">
      <c r="A144" s="134">
        <v>12</v>
      </c>
      <c r="C144" s="134" t="s">
        <v>63</v>
      </c>
      <c r="E144" s="134">
        <v>12</v>
      </c>
      <c r="G144" s="91"/>
      <c r="H144" s="91">
        <f>SUM(H134:H143)</f>
        <v>0</v>
      </c>
      <c r="I144" s="91"/>
      <c r="J144" s="91"/>
      <c r="K144" s="91">
        <f>SUM(K134:K143)</f>
        <v>0</v>
      </c>
    </row>
    <row r="145" ht="12">
      <c r="E145" s="183"/>
    </row>
    <row r="146" ht="12">
      <c r="E146" s="183"/>
    </row>
    <row r="147" ht="12">
      <c r="E147" s="183"/>
    </row>
    <row r="148" ht="12">
      <c r="E148" s="183"/>
    </row>
    <row r="149" ht="12">
      <c r="E149" s="183"/>
    </row>
    <row r="150" ht="12">
      <c r="E150" s="183"/>
    </row>
    <row r="151" ht="12">
      <c r="E151" s="183"/>
    </row>
    <row r="153" spans="4:8" ht="12">
      <c r="D153" s="191"/>
      <c r="F153" s="191"/>
      <c r="G153" s="192"/>
      <c r="H153" s="193"/>
    </row>
    <row r="154" ht="12">
      <c r="E154" s="183"/>
    </row>
    <row r="155" ht="12">
      <c r="E155" s="183"/>
    </row>
    <row r="156" ht="12">
      <c r="E156" s="183"/>
    </row>
    <row r="157" spans="3:5" ht="12">
      <c r="C157" s="134" t="s">
        <v>64</v>
      </c>
      <c r="E157" s="183"/>
    </row>
    <row r="158" ht="12">
      <c r="E158" s="183"/>
    </row>
    <row r="159" spans="2:6" ht="12.75">
      <c r="B159" s="194"/>
      <c r="C159" s="195"/>
      <c r="D159" s="196"/>
      <c r="E159" s="196"/>
      <c r="F159" s="196"/>
    </row>
    <row r="160" spans="2:6" ht="12.75">
      <c r="B160" s="194"/>
      <c r="C160" s="195"/>
      <c r="D160" s="196"/>
      <c r="E160" s="196"/>
      <c r="F160" s="196"/>
    </row>
    <row r="161" ht="12">
      <c r="E161" s="183"/>
    </row>
    <row r="162" ht="12">
      <c r="E162" s="183"/>
    </row>
    <row r="163" ht="12">
      <c r="E163" s="183"/>
    </row>
    <row r="164" ht="12">
      <c r="E164" s="183"/>
    </row>
    <row r="165" ht="12">
      <c r="E165" s="183"/>
    </row>
    <row r="166" ht="12">
      <c r="E166" s="183"/>
    </row>
    <row r="167" ht="12">
      <c r="E167" s="183"/>
    </row>
    <row r="168" ht="12">
      <c r="E168" s="183"/>
    </row>
    <row r="169" ht="12">
      <c r="E169" s="183"/>
    </row>
    <row r="170" ht="12">
      <c r="E170" s="183"/>
    </row>
    <row r="171" ht="12">
      <c r="E171" s="183"/>
    </row>
    <row r="172" ht="12">
      <c r="E172" s="183"/>
    </row>
    <row r="173" spans="1:13" ht="12">
      <c r="A173" s="151" t="str">
        <f>$A$82</f>
        <v>Institution No.:  </v>
      </c>
      <c r="E173" s="183"/>
      <c r="G173" s="149"/>
      <c r="H173" s="188"/>
      <c r="J173" s="149"/>
      <c r="K173" s="150" t="s">
        <v>76</v>
      </c>
      <c r="L173" s="152"/>
      <c r="M173" s="218"/>
    </row>
    <row r="174" spans="1:13" s="175" customFormat="1" ht="12">
      <c r="A174" s="328" t="s">
        <v>77</v>
      </c>
      <c r="B174" s="328"/>
      <c r="C174" s="328"/>
      <c r="D174" s="328"/>
      <c r="E174" s="328"/>
      <c r="F174" s="328"/>
      <c r="G174" s="328"/>
      <c r="H174" s="328"/>
      <c r="I174" s="328"/>
      <c r="J174" s="328"/>
      <c r="K174" s="328"/>
      <c r="L174" s="221"/>
      <c r="M174" s="258"/>
    </row>
    <row r="175" spans="1:13" ht="12">
      <c r="A175" s="151" t="str">
        <f>$A$41</f>
        <v>NAME: University of Colorado Anschutz Medical Campus</v>
      </c>
      <c r="H175" s="188"/>
      <c r="J175" s="149"/>
      <c r="K175" s="153" t="str">
        <f>$K$3</f>
        <v>Date: October 1, 2012</v>
      </c>
      <c r="L175" s="152"/>
      <c r="M175" s="218"/>
    </row>
    <row r="176" spans="1:11" ht="12">
      <c r="A176" s="154" t="s">
        <v>6</v>
      </c>
      <c r="B176" s="154" t="s">
        <v>6</v>
      </c>
      <c r="C176" s="154" t="s">
        <v>6</v>
      </c>
      <c r="D176" s="154" t="s">
        <v>6</v>
      </c>
      <c r="E176" s="154" t="s">
        <v>6</v>
      </c>
      <c r="F176" s="154" t="s">
        <v>6</v>
      </c>
      <c r="G176" s="155" t="s">
        <v>6</v>
      </c>
      <c r="H176" s="156" t="s">
        <v>6</v>
      </c>
      <c r="I176" s="154" t="s">
        <v>6</v>
      </c>
      <c r="J176" s="155" t="s">
        <v>6</v>
      </c>
      <c r="K176" s="156" t="s">
        <v>6</v>
      </c>
    </row>
    <row r="177" spans="1:11" ht="12">
      <c r="A177" s="157" t="s">
        <v>7</v>
      </c>
      <c r="E177" s="157" t="s">
        <v>7</v>
      </c>
      <c r="G177" s="159"/>
      <c r="H177" s="160" t="s">
        <v>9</v>
      </c>
      <c r="I177" s="158"/>
      <c r="J177" s="134"/>
      <c r="K177" s="134"/>
    </row>
    <row r="178" spans="1:11" ht="12">
      <c r="A178" s="157" t="s">
        <v>10</v>
      </c>
      <c r="E178" s="157" t="s">
        <v>10</v>
      </c>
      <c r="G178" s="159"/>
      <c r="H178" s="160" t="s">
        <v>13</v>
      </c>
      <c r="I178" s="158"/>
      <c r="J178" s="134"/>
      <c r="K178" s="134"/>
    </row>
    <row r="179" spans="1:11" ht="12">
      <c r="A179" s="154" t="s">
        <v>6</v>
      </c>
      <c r="B179" s="154" t="s">
        <v>6</v>
      </c>
      <c r="C179" s="154" t="s">
        <v>6</v>
      </c>
      <c r="D179" s="154" t="s">
        <v>6</v>
      </c>
      <c r="E179" s="154" t="s">
        <v>6</v>
      </c>
      <c r="F179" s="154" t="s">
        <v>6</v>
      </c>
      <c r="G179" s="155" t="s">
        <v>6</v>
      </c>
      <c r="H179" s="156" t="s">
        <v>6</v>
      </c>
      <c r="I179" s="154" t="s">
        <v>6</v>
      </c>
      <c r="J179" s="134"/>
      <c r="K179" s="134"/>
    </row>
    <row r="180" spans="1:11" ht="12">
      <c r="A180" s="143">
        <v>1</v>
      </c>
      <c r="C180" s="144" t="s">
        <v>78</v>
      </c>
      <c r="E180" s="143">
        <v>1</v>
      </c>
      <c r="G180" s="149"/>
      <c r="H180" s="164"/>
      <c r="J180" s="134"/>
      <c r="K180" s="134"/>
    </row>
    <row r="181" spans="1:11" ht="12">
      <c r="A181" s="162" t="s">
        <v>79</v>
      </c>
      <c r="C181" s="144" t="s">
        <v>80</v>
      </c>
      <c r="E181" s="162" t="s">
        <v>79</v>
      </c>
      <c r="F181" s="198"/>
      <c r="G181" s="93"/>
      <c r="H181" s="94">
        <v>0</v>
      </c>
      <c r="I181" s="93"/>
      <c r="J181" s="134"/>
      <c r="K181" s="134"/>
    </row>
    <row r="182" spans="1:11" ht="12">
      <c r="A182" s="162" t="s">
        <v>81</v>
      </c>
      <c r="C182" s="144" t="s">
        <v>82</v>
      </c>
      <c r="E182" s="162" t="s">
        <v>81</v>
      </c>
      <c r="F182" s="198"/>
      <c r="G182" s="93"/>
      <c r="H182" s="259"/>
      <c r="I182" s="93"/>
      <c r="J182" s="134"/>
      <c r="K182" s="134"/>
    </row>
    <row r="183" spans="1:11" ht="12">
      <c r="A183" s="162" t="s">
        <v>83</v>
      </c>
      <c r="C183" s="144" t="s">
        <v>84</v>
      </c>
      <c r="E183" s="162" t="s">
        <v>83</v>
      </c>
      <c r="F183" s="198"/>
      <c r="G183" s="93"/>
      <c r="H183" s="94">
        <v>379</v>
      </c>
      <c r="I183" s="93"/>
      <c r="J183" s="134"/>
      <c r="K183" s="134"/>
    </row>
    <row r="184" spans="1:11" ht="12">
      <c r="A184" s="143">
        <v>3</v>
      </c>
      <c r="C184" s="144" t="s">
        <v>85</v>
      </c>
      <c r="E184" s="143">
        <v>3</v>
      </c>
      <c r="F184" s="198"/>
      <c r="G184" s="93"/>
      <c r="H184" s="94">
        <v>2648</v>
      </c>
      <c r="I184" s="93"/>
      <c r="J184" s="134"/>
      <c r="K184" s="134"/>
    </row>
    <row r="185" spans="1:11" ht="12">
      <c r="A185" s="143">
        <v>4</v>
      </c>
      <c r="C185" s="144" t="s">
        <v>86</v>
      </c>
      <c r="E185" s="143">
        <v>4</v>
      </c>
      <c r="F185" s="198"/>
      <c r="G185" s="93"/>
      <c r="H185" s="94">
        <f>SUM(H183:H184)</f>
        <v>3027</v>
      </c>
      <c r="I185" s="93"/>
      <c r="J185" s="134"/>
      <c r="K185" s="134"/>
    </row>
    <row r="186" spans="1:11" ht="12">
      <c r="A186" s="143">
        <v>5</v>
      </c>
      <c r="E186" s="143">
        <v>5</v>
      </c>
      <c r="F186" s="198"/>
      <c r="G186" s="93"/>
      <c r="H186" s="94"/>
      <c r="I186" s="93"/>
      <c r="J186" s="134"/>
      <c r="K186" s="134"/>
    </row>
    <row r="187" spans="1:11" ht="12">
      <c r="A187" s="143">
        <v>6</v>
      </c>
      <c r="C187" s="144" t="s">
        <v>87</v>
      </c>
      <c r="E187" s="143">
        <v>6</v>
      </c>
      <c r="F187" s="198"/>
      <c r="G187" s="93"/>
      <c r="H187" s="94">
        <v>30</v>
      </c>
      <c r="I187" s="93"/>
      <c r="J187" s="134"/>
      <c r="K187" s="134"/>
    </row>
    <row r="188" spans="1:11" ht="12">
      <c r="A188" s="143">
        <v>7</v>
      </c>
      <c r="C188" s="144" t="s">
        <v>88</v>
      </c>
      <c r="E188" s="143">
        <v>7</v>
      </c>
      <c r="F188" s="198"/>
      <c r="G188" s="93"/>
      <c r="H188" s="94">
        <v>510</v>
      </c>
      <c r="I188" s="93"/>
      <c r="J188" s="134"/>
      <c r="K188" s="134"/>
    </row>
    <row r="189" spans="1:11" ht="12">
      <c r="A189" s="143">
        <v>8</v>
      </c>
      <c r="C189" s="144" t="s">
        <v>89</v>
      </c>
      <c r="E189" s="143">
        <v>8</v>
      </c>
      <c r="F189" s="198"/>
      <c r="G189" s="93"/>
      <c r="H189" s="94">
        <f>SUM(H187:H188)</f>
        <v>540</v>
      </c>
      <c r="I189" s="93"/>
      <c r="J189" s="134"/>
      <c r="K189" s="134"/>
    </row>
    <row r="190" spans="1:11" ht="12">
      <c r="A190" s="143">
        <v>9</v>
      </c>
      <c r="E190" s="143">
        <v>9</v>
      </c>
      <c r="F190" s="198"/>
      <c r="G190" s="93"/>
      <c r="H190" s="94"/>
      <c r="I190" s="93"/>
      <c r="J190" s="134"/>
      <c r="K190" s="134"/>
    </row>
    <row r="191" spans="1:11" ht="12">
      <c r="A191" s="143">
        <v>10</v>
      </c>
      <c r="C191" s="144" t="s">
        <v>90</v>
      </c>
      <c r="E191" s="143">
        <v>10</v>
      </c>
      <c r="F191" s="198"/>
      <c r="G191" s="93"/>
      <c r="H191" s="94">
        <f>H183+H187</f>
        <v>409</v>
      </c>
      <c r="I191" s="93"/>
      <c r="J191" s="134"/>
      <c r="K191" s="134"/>
    </row>
    <row r="192" spans="1:11" ht="12">
      <c r="A192" s="143">
        <v>11</v>
      </c>
      <c r="C192" s="144" t="s">
        <v>91</v>
      </c>
      <c r="E192" s="143">
        <v>11</v>
      </c>
      <c r="F192" s="198"/>
      <c r="G192" s="93"/>
      <c r="H192" s="94">
        <f>H184+H188</f>
        <v>3158</v>
      </c>
      <c r="I192" s="93"/>
      <c r="J192" s="134"/>
      <c r="K192" s="134"/>
    </row>
    <row r="193" spans="1:11" ht="12">
      <c r="A193" s="143">
        <v>12</v>
      </c>
      <c r="C193" s="144" t="s">
        <v>92</v>
      </c>
      <c r="E193" s="143">
        <v>12</v>
      </c>
      <c r="F193" s="198"/>
      <c r="G193" s="93"/>
      <c r="H193" s="94">
        <f>H191+H192</f>
        <v>3567</v>
      </c>
      <c r="I193" s="93"/>
      <c r="J193" s="134"/>
      <c r="K193" s="134"/>
    </row>
    <row r="194" spans="1:11" ht="12">
      <c r="A194" s="143">
        <v>13</v>
      </c>
      <c r="E194" s="143">
        <v>13</v>
      </c>
      <c r="G194" s="93"/>
      <c r="H194" s="96"/>
      <c r="I194" s="97"/>
      <c r="J194" s="134"/>
      <c r="K194" s="134"/>
    </row>
    <row r="195" spans="1:11" ht="12">
      <c r="A195" s="143">
        <v>15</v>
      </c>
      <c r="C195" s="144" t="s">
        <v>93</v>
      </c>
      <c r="E195" s="143">
        <v>15</v>
      </c>
      <c r="G195" s="93"/>
      <c r="H195" s="98"/>
      <c r="I195" s="97"/>
      <c r="J195" s="134"/>
      <c r="K195" s="134"/>
    </row>
    <row r="196" spans="1:11" ht="12">
      <c r="A196" s="143">
        <v>16</v>
      </c>
      <c r="C196" s="144" t="s">
        <v>94</v>
      </c>
      <c r="E196" s="143">
        <v>16</v>
      </c>
      <c r="G196" s="93"/>
      <c r="H196" s="96">
        <f>(H100)/H193</f>
        <v>57036.46058873002</v>
      </c>
      <c r="I196" s="99"/>
      <c r="J196" s="134"/>
      <c r="K196" s="134"/>
    </row>
    <row r="197" spans="1:11" ht="12">
      <c r="A197" s="143">
        <v>17</v>
      </c>
      <c r="C197" s="144" t="s">
        <v>95</v>
      </c>
      <c r="E197" s="143">
        <v>17</v>
      </c>
      <c r="G197" s="93"/>
      <c r="H197" s="97">
        <v>1860</v>
      </c>
      <c r="I197" s="97"/>
      <c r="J197" s="134"/>
      <c r="K197" s="134"/>
    </row>
    <row r="198" spans="1:11" ht="12">
      <c r="A198" s="143">
        <v>18</v>
      </c>
      <c r="E198" s="143">
        <v>18</v>
      </c>
      <c r="G198" s="93"/>
      <c r="H198" s="97"/>
      <c r="I198" s="97"/>
      <c r="J198" s="134"/>
      <c r="K198" s="134"/>
    </row>
    <row r="199" spans="1:11" ht="12">
      <c r="A199" s="134">
        <v>19</v>
      </c>
      <c r="C199" s="144" t="s">
        <v>96</v>
      </c>
      <c r="E199" s="134">
        <v>19</v>
      </c>
      <c r="G199" s="93"/>
      <c r="H199" s="97"/>
      <c r="I199" s="97"/>
      <c r="J199" s="134"/>
      <c r="K199" s="134"/>
    </row>
    <row r="200" spans="1:11" ht="12">
      <c r="A200" s="143">
        <v>20</v>
      </c>
      <c r="C200" s="144" t="s">
        <v>97</v>
      </c>
      <c r="E200" s="143">
        <v>20</v>
      </c>
      <c r="F200" s="145"/>
      <c r="G200" s="100"/>
      <c r="H200" s="101">
        <f>G458+G497</f>
        <v>337.96</v>
      </c>
      <c r="I200" s="100"/>
      <c r="J200" s="134"/>
      <c r="K200" s="134"/>
    </row>
    <row r="201" spans="1:11" ht="12">
      <c r="A201" s="143">
        <v>21</v>
      </c>
      <c r="C201" s="144" t="s">
        <v>98</v>
      </c>
      <c r="E201" s="143">
        <v>21</v>
      </c>
      <c r="F201" s="145"/>
      <c r="G201" s="100"/>
      <c r="H201" s="101">
        <f>G454+G493</f>
        <v>296.68</v>
      </c>
      <c r="I201" s="100"/>
      <c r="J201" s="134"/>
      <c r="K201" s="134"/>
    </row>
    <row r="202" spans="1:11" ht="12">
      <c r="A202" s="143">
        <v>22</v>
      </c>
      <c r="C202" s="144" t="s">
        <v>99</v>
      </c>
      <c r="E202" s="143">
        <v>22</v>
      </c>
      <c r="F202" s="145"/>
      <c r="G202" s="100"/>
      <c r="H202" s="101">
        <f>G456+G495</f>
        <v>41.28</v>
      </c>
      <c r="I202" s="100"/>
      <c r="J202" s="134"/>
      <c r="K202" s="134"/>
    </row>
    <row r="203" spans="1:11" ht="12">
      <c r="A203" s="143">
        <v>23</v>
      </c>
      <c r="E203" s="143">
        <v>23</v>
      </c>
      <c r="F203" s="145"/>
      <c r="G203" s="100"/>
      <c r="H203" s="101"/>
      <c r="I203" s="100"/>
      <c r="J203" s="134"/>
      <c r="K203" s="134"/>
    </row>
    <row r="204" spans="1:11" ht="12">
      <c r="A204" s="143">
        <v>24</v>
      </c>
      <c r="C204" s="144" t="s">
        <v>100</v>
      </c>
      <c r="E204" s="143">
        <v>24</v>
      </c>
      <c r="F204" s="145"/>
      <c r="G204" s="100"/>
      <c r="H204" s="100"/>
      <c r="I204" s="100"/>
      <c r="K204" s="134"/>
    </row>
    <row r="205" spans="1:11" ht="12">
      <c r="A205" s="143">
        <v>25</v>
      </c>
      <c r="C205" s="144" t="s">
        <v>101</v>
      </c>
      <c r="E205" s="143">
        <v>25</v>
      </c>
      <c r="G205" s="93"/>
      <c r="H205" s="97">
        <f>IF(G458=0,0,H458/G458)+IF(G497=0,0,H497/G497)</f>
        <v>284578.70359724545</v>
      </c>
      <c r="I205" s="97"/>
      <c r="K205" s="134"/>
    </row>
    <row r="206" spans="1:11" ht="12">
      <c r="A206" s="143">
        <v>26</v>
      </c>
      <c r="C206" s="144" t="s">
        <v>102</v>
      </c>
      <c r="E206" s="143">
        <v>26</v>
      </c>
      <c r="G206" s="93"/>
      <c r="H206" s="97">
        <f>IF(H201=0,0,(H454+H455+H493+H494)/H201)</f>
        <v>158937.96005797494</v>
      </c>
      <c r="I206" s="97"/>
      <c r="J206" s="134"/>
      <c r="K206" s="134"/>
    </row>
    <row r="207" spans="1:11" ht="12">
      <c r="A207" s="143">
        <v>27</v>
      </c>
      <c r="C207" s="144" t="s">
        <v>103</v>
      </c>
      <c r="E207" s="143">
        <v>27</v>
      </c>
      <c r="G207" s="93"/>
      <c r="H207" s="97">
        <f>IF(H202=0,0,(H456+H457+H495+H496)/H202)</f>
        <v>74913.28294573644</v>
      </c>
      <c r="I207" s="97"/>
      <c r="J207" s="134"/>
      <c r="K207" s="134"/>
    </row>
    <row r="208" spans="1:11" ht="12">
      <c r="A208" s="143">
        <v>28</v>
      </c>
      <c r="E208" s="143">
        <v>28</v>
      </c>
      <c r="G208" s="93"/>
      <c r="H208" s="97"/>
      <c r="I208" s="97"/>
      <c r="J208" s="134"/>
      <c r="K208" s="134"/>
    </row>
    <row r="209" spans="1:11" ht="12">
      <c r="A209" s="143">
        <v>29</v>
      </c>
      <c r="C209" s="144" t="s">
        <v>104</v>
      </c>
      <c r="E209" s="143">
        <v>29</v>
      </c>
      <c r="F209" s="207"/>
      <c r="G209" s="93"/>
      <c r="H209" s="94">
        <f>G100</f>
        <v>1086.96</v>
      </c>
      <c r="I209" s="93"/>
      <c r="J209" s="134"/>
      <c r="K209" s="134"/>
    </row>
    <row r="210" spans="1:11" ht="12">
      <c r="A210" s="144"/>
      <c r="H210" s="188"/>
      <c r="J210" s="134"/>
      <c r="K210" s="134"/>
    </row>
    <row r="211" spans="1:11" ht="12">
      <c r="A211" s="144"/>
      <c r="H211" s="188"/>
      <c r="K211" s="188"/>
    </row>
    <row r="212" spans="1:11" ht="30" customHeight="1">
      <c r="A212" s="144"/>
      <c r="C212" s="331" t="s">
        <v>105</v>
      </c>
      <c r="D212" s="331"/>
      <c r="E212" s="331"/>
      <c r="F212" s="331"/>
      <c r="G212" s="331"/>
      <c r="H212" s="331"/>
      <c r="I212" s="331"/>
      <c r="K212" s="188"/>
    </row>
    <row r="213" spans="1:11" ht="12">
      <c r="A213" s="144"/>
      <c r="H213" s="188"/>
      <c r="K213" s="188"/>
    </row>
    <row r="214" spans="1:11" ht="12">
      <c r="A214" s="144"/>
      <c r="C214" s="267" t="s">
        <v>261</v>
      </c>
      <c r="D214" s="268"/>
      <c r="E214" s="268"/>
      <c r="F214" s="220"/>
      <c r="H214" s="188"/>
      <c r="K214" s="188"/>
    </row>
    <row r="215" spans="1:11" ht="12">
      <c r="A215" s="144"/>
      <c r="C215" s="267" t="s">
        <v>262</v>
      </c>
      <c r="D215" s="268"/>
      <c r="E215" s="268"/>
      <c r="F215" s="269"/>
      <c r="H215" s="188"/>
      <c r="K215" s="188"/>
    </row>
    <row r="216" spans="1:11" ht="12">
      <c r="A216" s="144"/>
      <c r="C216" s="175"/>
      <c r="D216" s="175"/>
      <c r="E216" s="175"/>
      <c r="F216" s="175"/>
      <c r="G216" s="208"/>
      <c r="H216" s="187"/>
      <c r="K216" s="188"/>
    </row>
    <row r="217" spans="1:11" ht="12">
      <c r="A217" s="144"/>
      <c r="H217" s="188"/>
      <c r="K217" s="188"/>
    </row>
    <row r="218" spans="1:11" ht="12">
      <c r="A218" s="144"/>
      <c r="H218" s="188"/>
      <c r="K218" s="188"/>
    </row>
    <row r="219" spans="1:11" ht="12">
      <c r="A219" s="144"/>
      <c r="H219" s="188"/>
      <c r="K219" s="188"/>
    </row>
    <row r="220" spans="1:11" ht="12">
      <c r="A220" s="144"/>
      <c r="H220" s="188"/>
      <c r="K220" s="188"/>
    </row>
    <row r="221" spans="1:11" ht="12">
      <c r="A221" s="144"/>
      <c r="H221" s="188"/>
      <c r="K221" s="188"/>
    </row>
    <row r="222" spans="1:11" ht="12">
      <c r="A222" s="144"/>
      <c r="H222" s="188"/>
      <c r="K222" s="188"/>
    </row>
    <row r="223" spans="5:13" ht="12">
      <c r="E223" s="183"/>
      <c r="G223" s="149"/>
      <c r="H223" s="188"/>
      <c r="I223" s="152"/>
      <c r="K223" s="188"/>
      <c r="M223" s="218"/>
    </row>
    <row r="224" spans="1:11" ht="12">
      <c r="A224" s="144"/>
      <c r="H224" s="188"/>
      <c r="K224" s="188"/>
    </row>
    <row r="225" spans="1:11" ht="12">
      <c r="A225" s="151" t="str">
        <f>$A$82</f>
        <v>Institution No.:  </v>
      </c>
      <c r="C225" s="209"/>
      <c r="G225" s="134"/>
      <c r="H225" s="134"/>
      <c r="I225" s="171" t="s">
        <v>106</v>
      </c>
      <c r="J225" s="134"/>
      <c r="K225" s="134"/>
    </row>
    <row r="226" spans="1:11" ht="12">
      <c r="A226" s="210"/>
      <c r="B226" s="332" t="s">
        <v>107</v>
      </c>
      <c r="C226" s="332"/>
      <c r="D226" s="332"/>
      <c r="E226" s="332"/>
      <c r="F226" s="332"/>
      <c r="G226" s="332"/>
      <c r="H226" s="332"/>
      <c r="I226" s="332"/>
      <c r="J226" s="332"/>
      <c r="K226" s="332"/>
    </row>
    <row r="227" spans="1:11" ht="12">
      <c r="A227" s="151" t="str">
        <f>$A$41</f>
        <v>NAME: University of Colorado Anschutz Medical Campus</v>
      </c>
      <c r="G227" s="134"/>
      <c r="H227" s="134"/>
      <c r="I227" s="153" t="str">
        <f>$K$3</f>
        <v>Date: October 1, 2012</v>
      </c>
      <c r="J227" s="134"/>
      <c r="K227" s="134"/>
    </row>
    <row r="228" spans="1:11" ht="12">
      <c r="A228" s="154"/>
      <c r="C228" s="154" t="s">
        <v>6</v>
      </c>
      <c r="D228" s="154" t="s">
        <v>6</v>
      </c>
      <c r="E228" s="154" t="s">
        <v>6</v>
      </c>
      <c r="F228" s="154" t="s">
        <v>6</v>
      </c>
      <c r="G228" s="154" t="s">
        <v>6</v>
      </c>
      <c r="H228" s="154" t="s">
        <v>6</v>
      </c>
      <c r="I228" s="154" t="s">
        <v>6</v>
      </c>
      <c r="J228" s="154" t="s">
        <v>6</v>
      </c>
      <c r="K228" s="134"/>
    </row>
    <row r="229" spans="1:11" ht="12">
      <c r="A229" s="157"/>
      <c r="D229" s="161" t="s">
        <v>9</v>
      </c>
      <c r="G229" s="134"/>
      <c r="H229" s="134"/>
      <c r="J229" s="134"/>
      <c r="K229" s="134"/>
    </row>
    <row r="230" spans="1:11" ht="12">
      <c r="A230" s="157"/>
      <c r="D230" s="161" t="s">
        <v>108</v>
      </c>
      <c r="G230" s="134"/>
      <c r="H230" s="134"/>
      <c r="J230" s="134"/>
      <c r="K230" s="134"/>
    </row>
    <row r="231" spans="1:11" ht="12">
      <c r="A231" s="154"/>
      <c r="D231" s="161" t="s">
        <v>109</v>
      </c>
      <c r="E231" s="161" t="s">
        <v>109</v>
      </c>
      <c r="F231" s="161" t="s">
        <v>110</v>
      </c>
      <c r="G231" s="161"/>
      <c r="H231" s="134"/>
      <c r="J231" s="134"/>
      <c r="K231" s="134"/>
    </row>
    <row r="232" spans="1:11" ht="12">
      <c r="A232" s="144"/>
      <c r="C232" s="161" t="s">
        <v>111</v>
      </c>
      <c r="D232" s="161" t="s">
        <v>112</v>
      </c>
      <c r="E232" s="161" t="s">
        <v>113</v>
      </c>
      <c r="F232" s="161" t="s">
        <v>114</v>
      </c>
      <c r="G232" s="161"/>
      <c r="H232" s="134"/>
      <c r="J232" s="134"/>
      <c r="K232" s="134"/>
    </row>
    <row r="233" spans="1:11" ht="12">
      <c r="A233" s="144"/>
      <c r="C233" s="154" t="s">
        <v>6</v>
      </c>
      <c r="D233" s="154" t="s">
        <v>6</v>
      </c>
      <c r="E233" s="154" t="s">
        <v>6</v>
      </c>
      <c r="F233" s="154" t="s">
        <v>6</v>
      </c>
      <c r="G233" s="154" t="s">
        <v>6</v>
      </c>
      <c r="H233" s="134"/>
      <c r="J233" s="134"/>
      <c r="K233" s="134"/>
    </row>
    <row r="234" spans="1:11" ht="12">
      <c r="A234" s="144"/>
      <c r="G234" s="134"/>
      <c r="H234" s="134"/>
      <c r="J234" s="134"/>
      <c r="K234" s="134"/>
    </row>
    <row r="235" spans="1:11" ht="12">
      <c r="A235" s="144"/>
      <c r="C235" s="144" t="s">
        <v>115</v>
      </c>
      <c r="D235" s="102">
        <v>0</v>
      </c>
      <c r="E235" s="102">
        <v>0</v>
      </c>
      <c r="F235" s="94">
        <v>0</v>
      </c>
      <c r="G235" s="134"/>
      <c r="H235" s="134"/>
      <c r="J235" s="134"/>
      <c r="K235" s="134"/>
    </row>
    <row r="236" spans="1:11" ht="12">
      <c r="A236" s="144"/>
      <c r="D236" s="102"/>
      <c r="E236" s="102"/>
      <c r="F236" s="102"/>
      <c r="G236" s="134"/>
      <c r="H236" s="134"/>
      <c r="J236" s="134"/>
      <c r="K236" s="134"/>
    </row>
    <row r="237" spans="1:11" ht="12">
      <c r="A237" s="144"/>
      <c r="C237" s="144" t="s">
        <v>116</v>
      </c>
      <c r="D237" s="94">
        <v>0</v>
      </c>
      <c r="E237" s="94">
        <v>0</v>
      </c>
      <c r="F237" s="94"/>
      <c r="G237" s="143"/>
      <c r="H237" s="134"/>
      <c r="J237" s="134"/>
      <c r="K237" s="134"/>
    </row>
    <row r="238" spans="1:11" ht="12">
      <c r="A238" s="144"/>
      <c r="D238" s="96"/>
      <c r="E238" s="96"/>
      <c r="F238" s="96"/>
      <c r="G238" s="134"/>
      <c r="H238" s="134"/>
      <c r="J238" s="134"/>
      <c r="K238" s="134"/>
    </row>
    <row r="239" spans="1:11" ht="12">
      <c r="A239" s="144"/>
      <c r="C239" s="144" t="s">
        <v>117</v>
      </c>
      <c r="D239" s="94">
        <v>409</v>
      </c>
      <c r="E239" s="94">
        <v>0</v>
      </c>
      <c r="F239" s="94"/>
      <c r="G239" s="143"/>
      <c r="H239" s="134"/>
      <c r="J239" s="134"/>
      <c r="K239" s="134"/>
    </row>
    <row r="240" spans="1:11" ht="12">
      <c r="A240" s="144"/>
      <c r="D240" s="96"/>
      <c r="E240" s="96"/>
      <c r="F240" s="96"/>
      <c r="G240" s="134"/>
      <c r="H240" s="134"/>
      <c r="J240" s="134"/>
      <c r="K240" s="134"/>
    </row>
    <row r="241" spans="1:11" ht="12">
      <c r="A241" s="144"/>
      <c r="C241" s="144" t="s">
        <v>118</v>
      </c>
      <c r="D241" s="94">
        <f>SUM(D235:D239)</f>
        <v>409</v>
      </c>
      <c r="E241" s="94">
        <f>SUM(E235:E239)</f>
        <v>0</v>
      </c>
      <c r="F241" s="94"/>
      <c r="G241" s="168"/>
      <c r="H241" s="211"/>
      <c r="J241" s="134"/>
      <c r="K241" s="134"/>
    </row>
    <row r="242" spans="1:11" ht="12">
      <c r="A242" s="144"/>
      <c r="D242" s="212"/>
      <c r="E242" s="212"/>
      <c r="F242" s="212"/>
      <c r="G242" s="134"/>
      <c r="H242" s="134"/>
      <c r="J242" s="134"/>
      <c r="K242" s="134"/>
    </row>
    <row r="243" spans="1:11" ht="12">
      <c r="A243" s="144"/>
      <c r="D243" s="212"/>
      <c r="E243" s="212"/>
      <c r="F243" s="212"/>
      <c r="G243" s="134"/>
      <c r="H243" s="134"/>
      <c r="J243" s="134"/>
      <c r="K243" s="134"/>
    </row>
    <row r="244" spans="1:11" ht="12">
      <c r="A244" s="144"/>
      <c r="C244" s="144" t="s">
        <v>119</v>
      </c>
      <c r="D244" s="96">
        <v>949</v>
      </c>
      <c r="E244" s="96">
        <v>0</v>
      </c>
      <c r="F244" s="94"/>
      <c r="G244" s="143"/>
      <c r="H244" s="134"/>
      <c r="J244" s="134"/>
      <c r="K244" s="134"/>
    </row>
    <row r="245" spans="1:11" ht="12">
      <c r="A245" s="144"/>
      <c r="D245" s="96"/>
      <c r="E245" s="96"/>
      <c r="F245" s="94"/>
      <c r="G245" s="134"/>
      <c r="H245" s="134"/>
      <c r="J245" s="134"/>
      <c r="K245" s="134"/>
    </row>
    <row r="246" spans="1:11" ht="12">
      <c r="A246" s="144"/>
      <c r="B246" s="144" t="s">
        <v>39</v>
      </c>
      <c r="C246" s="144" t="s">
        <v>120</v>
      </c>
      <c r="D246" s="96">
        <v>2209</v>
      </c>
      <c r="E246" s="96">
        <v>0</v>
      </c>
      <c r="F246" s="94"/>
      <c r="G246" s="143"/>
      <c r="H246" s="134"/>
      <c r="J246" s="134"/>
      <c r="K246" s="134"/>
    </row>
    <row r="247" spans="1:11" ht="12">
      <c r="A247" s="144"/>
      <c r="D247" s="96"/>
      <c r="E247" s="96"/>
      <c r="F247" s="94"/>
      <c r="G247" s="134"/>
      <c r="H247" s="134"/>
      <c r="J247" s="134"/>
      <c r="K247" s="134"/>
    </row>
    <row r="248" spans="1:11" ht="12">
      <c r="A248" s="144"/>
      <c r="C248" s="144" t="s">
        <v>121</v>
      </c>
      <c r="D248" s="96">
        <f>SUM(D244:D246)</f>
        <v>3158</v>
      </c>
      <c r="E248" s="96">
        <f>SUM(E244:E246)</f>
        <v>0</v>
      </c>
      <c r="F248" s="94"/>
      <c r="G248" s="143"/>
      <c r="H248" s="134"/>
      <c r="J248" s="134"/>
      <c r="K248" s="134"/>
    </row>
    <row r="249" spans="1:11" ht="12">
      <c r="A249" s="144"/>
      <c r="D249" s="244"/>
      <c r="E249" s="244"/>
      <c r="F249" s="94"/>
      <c r="G249" s="134"/>
      <c r="H249" s="134"/>
      <c r="J249" s="134"/>
      <c r="K249" s="134"/>
    </row>
    <row r="250" spans="1:11" ht="12">
      <c r="A250" s="144"/>
      <c r="C250" s="144" t="s">
        <v>122</v>
      </c>
      <c r="D250" s="260">
        <f>SUM(D241,D248)</f>
        <v>3567</v>
      </c>
      <c r="E250" s="260">
        <f>H200</f>
        <v>337.96</v>
      </c>
      <c r="F250" s="94">
        <f>D250/E250</f>
        <v>10.55450349153746</v>
      </c>
      <c r="G250" s="143"/>
      <c r="H250" s="134"/>
      <c r="J250" s="134"/>
      <c r="K250" s="134"/>
    </row>
    <row r="251" spans="1:11" ht="12">
      <c r="A251" s="144"/>
      <c r="G251" s="134"/>
      <c r="H251" s="134"/>
      <c r="J251" s="134"/>
      <c r="K251" s="134"/>
    </row>
    <row r="252" spans="1:11" ht="12">
      <c r="A252" s="144"/>
      <c r="G252" s="134"/>
      <c r="H252" s="134"/>
      <c r="J252" s="134"/>
      <c r="K252" s="134"/>
    </row>
    <row r="253" spans="1:11" ht="12">
      <c r="A253" s="144"/>
      <c r="G253" s="134"/>
      <c r="H253" s="134"/>
      <c r="J253" s="134"/>
      <c r="K253" s="134"/>
    </row>
    <row r="254" spans="1:11" ht="12">
      <c r="A254" s="144"/>
      <c r="G254" s="134"/>
      <c r="H254" s="134"/>
      <c r="J254" s="134"/>
      <c r="K254" s="134"/>
    </row>
    <row r="255" spans="1:11" ht="12">
      <c r="A255" s="144"/>
      <c r="C255" s="144" t="s">
        <v>123</v>
      </c>
      <c r="G255" s="134"/>
      <c r="H255" s="134"/>
      <c r="J255" s="134"/>
      <c r="K255" s="134"/>
    </row>
    <row r="256" spans="1:11" ht="12">
      <c r="A256" s="144"/>
      <c r="C256" s="144" t="s">
        <v>124</v>
      </c>
      <c r="G256" s="134"/>
      <c r="H256" s="134"/>
      <c r="J256" s="134"/>
      <c r="K256" s="134"/>
    </row>
    <row r="257" spans="1:11" ht="12">
      <c r="A257" s="144"/>
      <c r="H257" s="188"/>
      <c r="K257" s="188"/>
    </row>
    <row r="258" spans="1:11" ht="12">
      <c r="A258" s="144"/>
      <c r="H258" s="188"/>
      <c r="K258" s="188"/>
    </row>
    <row r="259" spans="1:11" ht="12">
      <c r="A259" s="144"/>
      <c r="H259" s="188"/>
      <c r="K259" s="188"/>
    </row>
    <row r="260" spans="1:11" ht="12">
      <c r="A260" s="144"/>
      <c r="C260" s="270"/>
      <c r="H260" s="270"/>
      <c r="K260" s="188"/>
    </row>
    <row r="261" spans="1:11" ht="12">
      <c r="A261" s="144"/>
      <c r="C261" s="270"/>
      <c r="H261" s="270"/>
      <c r="K261" s="188"/>
    </row>
    <row r="262" spans="1:11" ht="12">
      <c r="A262" s="144"/>
      <c r="H262" s="188"/>
      <c r="K262" s="188"/>
    </row>
    <row r="263" spans="1:11" ht="12">
      <c r="A263" s="144"/>
      <c r="H263" s="188"/>
      <c r="K263" s="188"/>
    </row>
    <row r="264" spans="1:11" ht="12">
      <c r="A264" s="144"/>
      <c r="H264" s="188"/>
      <c r="K264" s="188"/>
    </row>
    <row r="265" spans="1:11" ht="12">
      <c r="A265" s="144"/>
      <c r="C265" s="142" t="s">
        <v>263</v>
      </c>
      <c r="H265" s="188"/>
      <c r="K265" s="188"/>
    </row>
    <row r="266" spans="1:11" ht="12">
      <c r="A266" s="144"/>
      <c r="H266" s="188"/>
      <c r="K266" s="188"/>
    </row>
    <row r="267" spans="1:11" ht="12">
      <c r="A267" s="144"/>
      <c r="H267" s="188"/>
      <c r="K267" s="188"/>
    </row>
    <row r="268" spans="1:11" ht="12">
      <c r="A268" s="144"/>
      <c r="H268" s="188"/>
      <c r="K268" s="188"/>
    </row>
    <row r="269" spans="1:11" ht="12">
      <c r="A269" s="144"/>
      <c r="H269" s="188"/>
      <c r="K269" s="188"/>
    </row>
    <row r="270" spans="1:11" ht="12">
      <c r="A270" s="144"/>
      <c r="H270" s="188"/>
      <c r="K270" s="188"/>
    </row>
    <row r="271" spans="1:11" ht="12">
      <c r="A271" s="144"/>
      <c r="H271" s="188"/>
      <c r="K271" s="188"/>
    </row>
    <row r="272" spans="1:11" ht="12">
      <c r="A272" s="144"/>
      <c r="H272" s="188"/>
      <c r="K272" s="188"/>
    </row>
    <row r="273" spans="1:11" ht="12">
      <c r="A273" s="144"/>
      <c r="H273" s="188"/>
      <c r="K273" s="188"/>
    </row>
    <row r="274" spans="1:11" s="175" customFormat="1" ht="12">
      <c r="A274" s="151" t="str">
        <f>$A$82</f>
        <v>Institution No.:  </v>
      </c>
      <c r="E274" s="185"/>
      <c r="G274" s="186"/>
      <c r="H274" s="187"/>
      <c r="J274" s="186"/>
      <c r="K274" s="150" t="s">
        <v>125</v>
      </c>
    </row>
    <row r="275" spans="5:11" s="175" customFormat="1" ht="12">
      <c r="E275" s="185" t="s">
        <v>126</v>
      </c>
      <c r="G275" s="186"/>
      <c r="H275" s="187"/>
      <c r="J275" s="186"/>
      <c r="K275" s="187"/>
    </row>
    <row r="276" spans="1:11" ht="12">
      <c r="A276" s="151" t="str">
        <f>$A$41</f>
        <v>NAME: University of Colorado Anschutz Medical Campus</v>
      </c>
      <c r="F276" s="172"/>
      <c r="G276" s="214"/>
      <c r="H276" s="215"/>
      <c r="J276" s="149"/>
      <c r="K276" s="153" t="str">
        <f>$K$3</f>
        <v>Date: October 1, 2012</v>
      </c>
    </row>
    <row r="277" spans="1:11" ht="12">
      <c r="A277" s="154" t="s">
        <v>6</v>
      </c>
      <c r="B277" s="154" t="s">
        <v>6</v>
      </c>
      <c r="C277" s="154" t="s">
        <v>6</v>
      </c>
      <c r="D277" s="154" t="s">
        <v>6</v>
      </c>
      <c r="E277" s="154" t="s">
        <v>6</v>
      </c>
      <c r="F277" s="154" t="s">
        <v>6</v>
      </c>
      <c r="G277" s="155" t="s">
        <v>6</v>
      </c>
      <c r="H277" s="156" t="s">
        <v>6</v>
      </c>
      <c r="I277" s="154" t="s">
        <v>6</v>
      </c>
      <c r="J277" s="155" t="s">
        <v>6</v>
      </c>
      <c r="K277" s="156" t="s">
        <v>6</v>
      </c>
    </row>
    <row r="278" spans="1:11" ht="12">
      <c r="A278" s="157" t="s">
        <v>7</v>
      </c>
      <c r="E278" s="157" t="s">
        <v>7</v>
      </c>
      <c r="F278" s="158"/>
      <c r="G278" s="159"/>
      <c r="H278" s="160" t="s">
        <v>9</v>
      </c>
      <c r="I278" s="158"/>
      <c r="J278" s="134"/>
      <c r="K278" s="134"/>
    </row>
    <row r="279" spans="1:11" ht="33.75" customHeight="1">
      <c r="A279" s="157" t="s">
        <v>10</v>
      </c>
      <c r="C279" s="161" t="s">
        <v>57</v>
      </c>
      <c r="D279" s="216" t="s">
        <v>127</v>
      </c>
      <c r="E279" s="157" t="s">
        <v>10</v>
      </c>
      <c r="F279" s="158"/>
      <c r="G279" s="159" t="s">
        <v>12</v>
      </c>
      <c r="H279" s="160" t="s">
        <v>13</v>
      </c>
      <c r="I279" s="158"/>
      <c r="J279" s="134"/>
      <c r="K279" s="134"/>
    </row>
    <row r="280" spans="1:11" ht="12">
      <c r="A280" s="154" t="s">
        <v>6</v>
      </c>
      <c r="B280" s="154" t="s">
        <v>6</v>
      </c>
      <c r="C280" s="154" t="s">
        <v>6</v>
      </c>
      <c r="D280" s="154" t="s">
        <v>6</v>
      </c>
      <c r="E280" s="154" t="s">
        <v>6</v>
      </c>
      <c r="F280" s="154" t="s">
        <v>6</v>
      </c>
      <c r="G280" s="155" t="s">
        <v>6</v>
      </c>
      <c r="H280" s="156" t="s">
        <v>6</v>
      </c>
      <c r="I280" s="154" t="s">
        <v>6</v>
      </c>
      <c r="J280" s="134"/>
      <c r="K280" s="134"/>
    </row>
    <row r="281" spans="1:11" ht="12">
      <c r="A281" s="143">
        <v>1</v>
      </c>
      <c r="C281" s="144" t="s">
        <v>128</v>
      </c>
      <c r="E281" s="143">
        <v>1</v>
      </c>
      <c r="G281" s="149"/>
      <c r="H281" s="188"/>
      <c r="J281" s="134"/>
      <c r="K281" s="134"/>
    </row>
    <row r="282" spans="1:11" ht="12">
      <c r="A282" s="143">
        <f>(A281+1)</f>
        <v>2</v>
      </c>
      <c r="C282" s="144" t="s">
        <v>129</v>
      </c>
      <c r="D282" s="144" t="s">
        <v>130</v>
      </c>
      <c r="E282" s="143">
        <f>(E281+1)</f>
        <v>2</v>
      </c>
      <c r="F282" s="145"/>
      <c r="G282" s="101">
        <v>0</v>
      </c>
      <c r="H282" s="100">
        <v>6496382.29</v>
      </c>
      <c r="I282" s="100"/>
      <c r="J282" s="134"/>
      <c r="K282" s="134"/>
    </row>
    <row r="283" spans="1:11" ht="12">
      <c r="A283" s="143">
        <f>(A282+1)</f>
        <v>3</v>
      </c>
      <c r="D283" s="144" t="s">
        <v>131</v>
      </c>
      <c r="E283" s="143">
        <f>(E282+1)</f>
        <v>3</v>
      </c>
      <c r="F283" s="145"/>
      <c r="G283" s="101">
        <v>0</v>
      </c>
      <c r="H283" s="100">
        <v>711925.46</v>
      </c>
      <c r="I283" s="100"/>
      <c r="J283" s="134"/>
      <c r="K283" s="134"/>
    </row>
    <row r="284" spans="1:11" ht="12">
      <c r="A284" s="143">
        <v>4</v>
      </c>
      <c r="C284" s="144" t="s">
        <v>132</v>
      </c>
      <c r="D284" s="144" t="s">
        <v>133</v>
      </c>
      <c r="E284" s="143">
        <v>4</v>
      </c>
      <c r="F284" s="145"/>
      <c r="G284" s="101">
        <v>0</v>
      </c>
      <c r="H284" s="100">
        <v>2169326.3</v>
      </c>
      <c r="I284" s="100"/>
      <c r="J284" s="134"/>
      <c r="K284" s="134"/>
    </row>
    <row r="285" spans="1:11" ht="12">
      <c r="A285" s="143">
        <f>(A284+1)</f>
        <v>5</v>
      </c>
      <c r="D285" s="144" t="s">
        <v>134</v>
      </c>
      <c r="E285" s="143">
        <f>(E284+1)</f>
        <v>5</v>
      </c>
      <c r="F285" s="145"/>
      <c r="G285" s="101">
        <v>0</v>
      </c>
      <c r="H285" s="100">
        <v>241943.87</v>
      </c>
      <c r="I285" s="100"/>
      <c r="J285" s="134"/>
      <c r="K285" s="134"/>
    </row>
    <row r="286" spans="1:11" ht="12">
      <c r="A286" s="143">
        <f>(A285+1)</f>
        <v>6</v>
      </c>
      <c r="C286" s="144" t="s">
        <v>135</v>
      </c>
      <c r="E286" s="143">
        <f>(E285+1)</f>
        <v>6</v>
      </c>
      <c r="G286" s="97">
        <f>SUM(G282:G285)</f>
        <v>0</v>
      </c>
      <c r="H286" s="97">
        <f>SUM(H282:H285)</f>
        <v>9619577.92</v>
      </c>
      <c r="I286" s="97"/>
      <c r="J286" s="134"/>
      <c r="K286" s="134"/>
    </row>
    <row r="287" spans="1:11" ht="12">
      <c r="A287" s="143">
        <f>(A286+1)</f>
        <v>7</v>
      </c>
      <c r="C287" s="144" t="s">
        <v>136</v>
      </c>
      <c r="E287" s="143">
        <f>(E286+1)</f>
        <v>7</v>
      </c>
      <c r="G287" s="94"/>
      <c r="H287" s="93"/>
      <c r="I287" s="97"/>
      <c r="J287" s="134"/>
      <c r="K287" s="134"/>
    </row>
    <row r="288" spans="1:11" ht="12">
      <c r="A288" s="143">
        <f>(A287+1)</f>
        <v>8</v>
      </c>
      <c r="C288" s="144" t="s">
        <v>129</v>
      </c>
      <c r="D288" s="144" t="s">
        <v>130</v>
      </c>
      <c r="E288" s="143">
        <f>(E287+1)</f>
        <v>8</v>
      </c>
      <c r="F288" s="145"/>
      <c r="G288" s="101">
        <v>0</v>
      </c>
      <c r="H288" s="100">
        <v>16555230.95</v>
      </c>
      <c r="I288" s="100"/>
      <c r="J288" s="134"/>
      <c r="K288" s="134"/>
    </row>
    <row r="289" spans="1:11" ht="12">
      <c r="A289" s="143">
        <v>9</v>
      </c>
      <c r="D289" s="144" t="s">
        <v>131</v>
      </c>
      <c r="E289" s="143">
        <v>9</v>
      </c>
      <c r="F289" s="145"/>
      <c r="G289" s="101">
        <v>0</v>
      </c>
      <c r="H289" s="100">
        <v>2211068</v>
      </c>
      <c r="I289" s="100"/>
      <c r="J289" s="134"/>
      <c r="K289" s="134"/>
    </row>
    <row r="290" spans="1:11" ht="12">
      <c r="A290" s="143">
        <v>10</v>
      </c>
      <c r="C290" s="144" t="s">
        <v>132</v>
      </c>
      <c r="D290" s="144" t="s">
        <v>133</v>
      </c>
      <c r="E290" s="143">
        <v>10</v>
      </c>
      <c r="F290" s="145"/>
      <c r="G290" s="101">
        <v>0</v>
      </c>
      <c r="H290" s="100">
        <v>6844045.390000001</v>
      </c>
      <c r="I290" s="100"/>
      <c r="J290" s="134"/>
      <c r="K290" s="134"/>
    </row>
    <row r="291" spans="1:11" ht="12">
      <c r="A291" s="143">
        <f>(A290+1)</f>
        <v>11</v>
      </c>
      <c r="D291" s="144" t="s">
        <v>134</v>
      </c>
      <c r="E291" s="143">
        <f>(E290+1)</f>
        <v>11</v>
      </c>
      <c r="F291" s="145"/>
      <c r="G291" s="101">
        <v>0</v>
      </c>
      <c r="H291" s="100">
        <v>343161</v>
      </c>
      <c r="I291" s="100"/>
      <c r="J291" s="134"/>
      <c r="K291" s="134"/>
    </row>
    <row r="292" spans="1:11" ht="12">
      <c r="A292" s="143">
        <f>(A291+1)</f>
        <v>12</v>
      </c>
      <c r="C292" s="144" t="s">
        <v>137</v>
      </c>
      <c r="E292" s="143">
        <f>(E291+1)</f>
        <v>12</v>
      </c>
      <c r="G292" s="96">
        <f>SUM(G288:G291)</f>
        <v>0</v>
      </c>
      <c r="H292" s="97">
        <f>SUM(H288:H291)</f>
        <v>25953505.34</v>
      </c>
      <c r="I292" s="97"/>
      <c r="J292" s="134"/>
      <c r="K292" s="134"/>
    </row>
    <row r="293" spans="1:11" ht="12">
      <c r="A293" s="143">
        <f>(A292+1)</f>
        <v>13</v>
      </c>
      <c r="C293" s="144" t="s">
        <v>138</v>
      </c>
      <c r="E293" s="143">
        <f>(E292+1)</f>
        <v>13</v>
      </c>
      <c r="G293" s="94"/>
      <c r="H293" s="93"/>
      <c r="I293" s="97"/>
      <c r="J293" s="134"/>
      <c r="K293" s="134"/>
    </row>
    <row r="294" spans="1:11" ht="12">
      <c r="A294" s="143">
        <f>(A293+1)</f>
        <v>14</v>
      </c>
      <c r="C294" s="144" t="s">
        <v>129</v>
      </c>
      <c r="D294" s="144" t="s">
        <v>130</v>
      </c>
      <c r="E294" s="143">
        <f>(E293+1)</f>
        <v>14</v>
      </c>
      <c r="F294" s="145"/>
      <c r="G294" s="101"/>
      <c r="H294" s="100">
        <v>0</v>
      </c>
      <c r="I294" s="100"/>
      <c r="J294" s="134"/>
      <c r="K294" s="134"/>
    </row>
    <row r="295" spans="1:11" ht="12">
      <c r="A295" s="143">
        <v>15</v>
      </c>
      <c r="C295" s="144"/>
      <c r="D295" s="144" t="s">
        <v>131</v>
      </c>
      <c r="E295" s="143">
        <v>15</v>
      </c>
      <c r="F295" s="145"/>
      <c r="G295" s="101"/>
      <c r="H295" s="100">
        <v>0</v>
      </c>
      <c r="I295" s="100"/>
      <c r="J295" s="134"/>
      <c r="K295" s="134"/>
    </row>
    <row r="296" spans="1:11" ht="12">
      <c r="A296" s="143">
        <v>16</v>
      </c>
      <c r="C296" s="144" t="s">
        <v>132</v>
      </c>
      <c r="D296" s="144" t="s">
        <v>133</v>
      </c>
      <c r="E296" s="143">
        <v>16</v>
      </c>
      <c r="F296" s="145"/>
      <c r="G296" s="101"/>
      <c r="H296" s="100">
        <v>0</v>
      </c>
      <c r="I296" s="100"/>
      <c r="J296" s="134"/>
      <c r="K296" s="134"/>
    </row>
    <row r="297" spans="1:11" ht="12">
      <c r="A297" s="143">
        <v>17</v>
      </c>
      <c r="C297" s="144"/>
      <c r="D297" s="144" t="s">
        <v>134</v>
      </c>
      <c r="E297" s="143">
        <v>17</v>
      </c>
      <c r="G297" s="96"/>
      <c r="H297" s="97">
        <v>0</v>
      </c>
      <c r="I297" s="97"/>
      <c r="J297" s="134"/>
      <c r="K297" s="134"/>
    </row>
    <row r="298" spans="1:11" ht="12">
      <c r="A298" s="143">
        <v>18</v>
      </c>
      <c r="C298" s="144" t="s">
        <v>139</v>
      </c>
      <c r="D298" s="144"/>
      <c r="E298" s="143">
        <v>18</v>
      </c>
      <c r="G298" s="96">
        <f>SUM(G294:G297)</f>
        <v>0</v>
      </c>
      <c r="H298" s="97">
        <f>SUM(H294:H297)</f>
        <v>0</v>
      </c>
      <c r="I298" s="97"/>
      <c r="J298" s="134"/>
      <c r="K298" s="134"/>
    </row>
    <row r="299" spans="1:11" ht="12">
      <c r="A299" s="143">
        <v>19</v>
      </c>
      <c r="C299" s="144" t="s">
        <v>140</v>
      </c>
      <c r="D299" s="144"/>
      <c r="E299" s="143">
        <v>19</v>
      </c>
      <c r="G299" s="96"/>
      <c r="H299" s="97"/>
      <c r="I299" s="97"/>
      <c r="J299" s="134"/>
      <c r="K299" s="134"/>
    </row>
    <row r="300" spans="1:11" ht="12">
      <c r="A300" s="143">
        <v>20</v>
      </c>
      <c r="C300" s="144" t="s">
        <v>129</v>
      </c>
      <c r="D300" s="144" t="s">
        <v>130</v>
      </c>
      <c r="E300" s="143">
        <v>20</v>
      </c>
      <c r="F300" s="217"/>
      <c r="G300" s="101">
        <v>0</v>
      </c>
      <c r="H300" s="100">
        <v>16611656.31</v>
      </c>
      <c r="I300" s="100"/>
      <c r="J300" s="134"/>
      <c r="K300" s="134"/>
    </row>
    <row r="301" spans="1:11" ht="12">
      <c r="A301" s="143">
        <v>21</v>
      </c>
      <c r="C301" s="144"/>
      <c r="D301" s="144" t="s">
        <v>131</v>
      </c>
      <c r="E301" s="143">
        <v>21</v>
      </c>
      <c r="F301" s="217"/>
      <c r="G301" s="101">
        <v>0</v>
      </c>
      <c r="H301" s="100">
        <v>2056124</v>
      </c>
      <c r="I301" s="100"/>
      <c r="J301" s="134"/>
      <c r="K301" s="134"/>
    </row>
    <row r="302" spans="1:11" ht="12">
      <c r="A302" s="143">
        <v>22</v>
      </c>
      <c r="C302" s="144" t="s">
        <v>132</v>
      </c>
      <c r="D302" s="144" t="s">
        <v>133</v>
      </c>
      <c r="E302" s="143">
        <v>22</v>
      </c>
      <c r="F302" s="217"/>
      <c r="G302" s="101">
        <v>0</v>
      </c>
      <c r="H302" s="100">
        <v>5738648.15</v>
      </c>
      <c r="I302" s="100"/>
      <c r="J302" s="134"/>
      <c r="K302" s="134"/>
    </row>
    <row r="303" spans="1:11" ht="12">
      <c r="A303" s="143">
        <v>23</v>
      </c>
      <c r="D303" s="144" t="s">
        <v>134</v>
      </c>
      <c r="E303" s="143">
        <v>23</v>
      </c>
      <c r="F303" s="217"/>
      <c r="G303" s="101">
        <v>0</v>
      </c>
      <c r="H303" s="100">
        <v>393939</v>
      </c>
      <c r="I303" s="100"/>
      <c r="J303" s="134"/>
      <c r="K303" s="134"/>
    </row>
    <row r="304" spans="1:11" ht="12">
      <c r="A304" s="143">
        <v>24</v>
      </c>
      <c r="C304" s="144" t="s">
        <v>141</v>
      </c>
      <c r="E304" s="143">
        <v>24</v>
      </c>
      <c r="F304" s="218"/>
      <c r="G304" s="94">
        <f>SUM(G300:G303)</f>
        <v>0</v>
      </c>
      <c r="H304" s="93">
        <f>SUM(H300:H303)</f>
        <v>24800367.46</v>
      </c>
      <c r="I304" s="93"/>
      <c r="J304" s="134"/>
      <c r="K304" s="134"/>
    </row>
    <row r="305" spans="1:11" ht="12">
      <c r="A305" s="143">
        <v>25</v>
      </c>
      <c r="C305" s="144" t="s">
        <v>142</v>
      </c>
      <c r="E305" s="143">
        <v>25</v>
      </c>
      <c r="G305" s="96"/>
      <c r="H305" s="97"/>
      <c r="I305" s="97"/>
      <c r="J305" s="134"/>
      <c r="K305" s="134"/>
    </row>
    <row r="306" spans="1:11" ht="12">
      <c r="A306" s="143">
        <v>26</v>
      </c>
      <c r="C306" s="144" t="s">
        <v>129</v>
      </c>
      <c r="D306" s="144" t="s">
        <v>130</v>
      </c>
      <c r="E306" s="143">
        <v>26</v>
      </c>
      <c r="G306" s="96">
        <v>2648</v>
      </c>
      <c r="H306" s="97">
        <f>H282+H288+H294+H300</f>
        <v>39663269.55</v>
      </c>
      <c r="I306" s="97"/>
      <c r="J306" s="134"/>
      <c r="K306" s="134"/>
    </row>
    <row r="307" spans="1:11" ht="12">
      <c r="A307" s="143">
        <v>27</v>
      </c>
      <c r="C307" s="144"/>
      <c r="D307" s="144" t="s">
        <v>131</v>
      </c>
      <c r="E307" s="143">
        <v>27</v>
      </c>
      <c r="G307" s="96">
        <v>379</v>
      </c>
      <c r="H307" s="97">
        <f>H283+H289+H295+H301</f>
        <v>4979117.46</v>
      </c>
      <c r="I307" s="97"/>
      <c r="J307" s="134"/>
      <c r="K307" s="134"/>
    </row>
    <row r="308" spans="1:11" ht="12">
      <c r="A308" s="143">
        <v>28</v>
      </c>
      <c r="C308" s="144" t="s">
        <v>132</v>
      </c>
      <c r="D308" s="144" t="s">
        <v>133</v>
      </c>
      <c r="E308" s="143">
        <v>28</v>
      </c>
      <c r="G308" s="96">
        <v>510</v>
      </c>
      <c r="H308" s="97">
        <f>H284+H290+H296+H302</f>
        <v>14752019.840000002</v>
      </c>
      <c r="I308" s="97"/>
      <c r="J308" s="134"/>
      <c r="K308" s="134"/>
    </row>
    <row r="309" spans="1:11" ht="12">
      <c r="A309" s="143">
        <v>29</v>
      </c>
      <c r="D309" s="144" t="s">
        <v>134</v>
      </c>
      <c r="E309" s="143">
        <v>29</v>
      </c>
      <c r="G309" s="96">
        <v>30</v>
      </c>
      <c r="H309" s="97">
        <f>H285+H291+H297+H303</f>
        <v>979043.87</v>
      </c>
      <c r="I309" s="97"/>
      <c r="J309" s="134"/>
      <c r="K309" s="134"/>
    </row>
    <row r="310" spans="1:11" ht="12">
      <c r="A310" s="143">
        <v>30</v>
      </c>
      <c r="E310" s="143">
        <v>30</v>
      </c>
      <c r="G310" s="94"/>
      <c r="H310" s="93"/>
      <c r="I310" s="97"/>
      <c r="J310" s="134"/>
      <c r="K310" s="134"/>
    </row>
    <row r="311" spans="1:11" ht="12">
      <c r="A311" s="143">
        <v>31</v>
      </c>
      <c r="C311" s="144" t="s">
        <v>143</v>
      </c>
      <c r="E311" s="143">
        <v>31</v>
      </c>
      <c r="G311" s="96">
        <f>SUM(G306:G307)</f>
        <v>3027</v>
      </c>
      <c r="H311" s="97">
        <f>SUM(H306:H307)</f>
        <v>44642387.01</v>
      </c>
      <c r="I311" s="97"/>
      <c r="J311" s="134"/>
      <c r="K311" s="134"/>
    </row>
    <row r="312" spans="1:11" ht="12">
      <c r="A312" s="143">
        <v>32</v>
      </c>
      <c r="C312" s="144" t="s">
        <v>144</v>
      </c>
      <c r="E312" s="143">
        <v>32</v>
      </c>
      <c r="G312" s="96">
        <f>SUM(G308:G309)</f>
        <v>540</v>
      </c>
      <c r="H312" s="97">
        <f>SUM(H308:H309)</f>
        <v>15731063.71</v>
      </c>
      <c r="I312" s="97"/>
      <c r="J312" s="134"/>
      <c r="K312" s="134"/>
    </row>
    <row r="313" spans="1:11" ht="12">
      <c r="A313" s="143">
        <v>33</v>
      </c>
      <c r="C313" s="144" t="s">
        <v>145</v>
      </c>
      <c r="E313" s="143">
        <v>33</v>
      </c>
      <c r="F313" s="218"/>
      <c r="G313" s="94">
        <f>SUM(G306,G308)</f>
        <v>3158</v>
      </c>
      <c r="H313" s="93">
        <f>SUM(H306,H308)</f>
        <v>54415289.39</v>
      </c>
      <c r="I313" s="93"/>
      <c r="J313" s="134"/>
      <c r="K313" s="134"/>
    </row>
    <row r="314" spans="1:11" ht="12">
      <c r="A314" s="143">
        <v>34</v>
      </c>
      <c r="C314" s="144" t="s">
        <v>146</v>
      </c>
      <c r="E314" s="143">
        <v>34</v>
      </c>
      <c r="F314" s="218"/>
      <c r="G314" s="94">
        <f>SUM(G307,G309)</f>
        <v>409</v>
      </c>
      <c r="H314" s="93">
        <f>SUM(H307,H309)</f>
        <v>5958161.33</v>
      </c>
      <c r="I314" s="93"/>
      <c r="J314" s="134"/>
      <c r="K314" s="134"/>
    </row>
    <row r="315" spans="1:11" ht="12">
      <c r="A315" s="144"/>
      <c r="C315" s="154" t="s">
        <v>6</v>
      </c>
      <c r="D315" s="154" t="s">
        <v>6</v>
      </c>
      <c r="E315" s="154" t="s">
        <v>6</v>
      </c>
      <c r="F315" s="154" t="s">
        <v>6</v>
      </c>
      <c r="G315" s="154" t="s">
        <v>6</v>
      </c>
      <c r="H315" s="154" t="s">
        <v>6</v>
      </c>
      <c r="I315" s="154" t="s">
        <v>6</v>
      </c>
      <c r="J315" s="134"/>
      <c r="K315" s="134"/>
    </row>
    <row r="316" spans="1:11" ht="12">
      <c r="A316" s="143">
        <v>35</v>
      </c>
      <c r="C316" s="134" t="s">
        <v>147</v>
      </c>
      <c r="E316" s="143">
        <v>35</v>
      </c>
      <c r="G316" s="96">
        <f>SUM(G313:G314)</f>
        <v>3567</v>
      </c>
      <c r="H316" s="97">
        <f>SUM(H313:H314)</f>
        <v>60373450.72</v>
      </c>
      <c r="I316" s="97"/>
      <c r="J316" s="134"/>
      <c r="K316" s="134"/>
    </row>
    <row r="317" spans="3:11" ht="12">
      <c r="C317" s="144" t="s">
        <v>148</v>
      </c>
      <c r="F317" s="184" t="s">
        <v>6</v>
      </c>
      <c r="G317" s="155"/>
      <c r="H317" s="156"/>
      <c r="I317" s="184"/>
      <c r="J317" s="134"/>
      <c r="K317" s="134"/>
    </row>
    <row r="318" spans="3:11" ht="12">
      <c r="C318" s="144"/>
      <c r="F318" s="184"/>
      <c r="G318" s="155"/>
      <c r="H318" s="156"/>
      <c r="I318" s="184"/>
      <c r="J318" s="134"/>
      <c r="K318" s="134"/>
    </row>
    <row r="319" spans="10:11" ht="12">
      <c r="J319" s="134"/>
      <c r="K319" s="134"/>
    </row>
    <row r="320" spans="1:11" ht="36" customHeight="1">
      <c r="A320" s="134">
        <v>36</v>
      </c>
      <c r="B320" s="173"/>
      <c r="C320" s="326" t="s">
        <v>52</v>
      </c>
      <c r="D320" s="326"/>
      <c r="E320" s="326"/>
      <c r="F320" s="326"/>
      <c r="G320" s="326"/>
      <c r="H320" s="326"/>
      <c r="I320" s="326"/>
      <c r="J320" s="326"/>
      <c r="K320" s="134"/>
    </row>
    <row r="321" spans="3:11" ht="12">
      <c r="C321" s="134" t="s">
        <v>149</v>
      </c>
      <c r="F321" s="184"/>
      <c r="G321" s="155"/>
      <c r="H321" s="188"/>
      <c r="I321" s="184"/>
      <c r="J321" s="155"/>
      <c r="K321" s="188"/>
    </row>
    <row r="322" spans="3:11" ht="12">
      <c r="C322" s="134" t="s">
        <v>2</v>
      </c>
      <c r="F322" s="184"/>
      <c r="G322" s="155"/>
      <c r="H322" s="188"/>
      <c r="I322" s="184"/>
      <c r="J322" s="155"/>
      <c r="K322" s="188"/>
    </row>
    <row r="323" ht="12">
      <c r="A323" s="144"/>
    </row>
    <row r="324" spans="1:11" s="175" customFormat="1" ht="12">
      <c r="A324" s="151" t="str">
        <f>$A$82</f>
        <v>Institution No.:  </v>
      </c>
      <c r="E324" s="185"/>
      <c r="G324" s="186"/>
      <c r="H324" s="187"/>
      <c r="J324" s="186"/>
      <c r="K324" s="220" t="s">
        <v>150</v>
      </c>
    </row>
    <row r="325" spans="4:11" s="175" customFormat="1" ht="12">
      <c r="D325" s="221" t="s">
        <v>151</v>
      </c>
      <c r="E325" s="185"/>
      <c r="G325" s="186"/>
      <c r="H325" s="187"/>
      <c r="J325" s="186"/>
      <c r="K325" s="187"/>
    </row>
    <row r="326" spans="1:11" ht="12">
      <c r="A326" s="151" t="str">
        <f>$A$41</f>
        <v>NAME: University of Colorado Anschutz Medical Campus</v>
      </c>
      <c r="F326" s="222"/>
      <c r="G326" s="214"/>
      <c r="H326" s="215"/>
      <c r="J326" s="149"/>
      <c r="K326" s="153" t="str">
        <f>$K$3</f>
        <v>Date: October 1, 2012</v>
      </c>
    </row>
    <row r="327" spans="1:11" ht="12">
      <c r="A327" s="154" t="s">
        <v>6</v>
      </c>
      <c r="B327" s="154" t="s">
        <v>6</v>
      </c>
      <c r="C327" s="154" t="s">
        <v>6</v>
      </c>
      <c r="D327" s="154" t="s">
        <v>6</v>
      </c>
      <c r="E327" s="154" t="s">
        <v>6</v>
      </c>
      <c r="F327" s="154" t="s">
        <v>6</v>
      </c>
      <c r="G327" s="155" t="s">
        <v>6</v>
      </c>
      <c r="H327" s="156" t="s">
        <v>6</v>
      </c>
      <c r="I327" s="154" t="s">
        <v>6</v>
      </c>
      <c r="J327" s="155" t="s">
        <v>6</v>
      </c>
      <c r="K327" s="156" t="s">
        <v>6</v>
      </c>
    </row>
    <row r="328" spans="1:11" ht="12">
      <c r="A328" s="157" t="s">
        <v>7</v>
      </c>
      <c r="E328" s="157" t="s">
        <v>7</v>
      </c>
      <c r="G328" s="159"/>
      <c r="H328" s="160" t="s">
        <v>9</v>
      </c>
      <c r="I328" s="158"/>
      <c r="J328" s="159"/>
      <c r="K328" s="160" t="s">
        <v>250</v>
      </c>
    </row>
    <row r="329" spans="1:11" ht="12">
      <c r="A329" s="157" t="s">
        <v>10</v>
      </c>
      <c r="C329" s="161" t="s">
        <v>57</v>
      </c>
      <c r="E329" s="157" t="s">
        <v>10</v>
      </c>
      <c r="G329" s="149"/>
      <c r="H329" s="160" t="s">
        <v>13</v>
      </c>
      <c r="J329" s="149"/>
      <c r="K329" s="160" t="s">
        <v>14</v>
      </c>
    </row>
    <row r="330" spans="1:11" ht="12">
      <c r="A330" s="154" t="s">
        <v>6</v>
      </c>
      <c r="B330" s="154" t="s">
        <v>6</v>
      </c>
      <c r="C330" s="154" t="s">
        <v>6</v>
      </c>
      <c r="D330" s="154" t="s">
        <v>6</v>
      </c>
      <c r="E330" s="154" t="s">
        <v>6</v>
      </c>
      <c r="F330" s="154" t="s">
        <v>6</v>
      </c>
      <c r="G330" s="155" t="s">
        <v>6</v>
      </c>
      <c r="H330" s="156" t="s">
        <v>6</v>
      </c>
      <c r="I330" s="154" t="s">
        <v>6</v>
      </c>
      <c r="J330" s="155" t="s">
        <v>6</v>
      </c>
      <c r="K330" s="156" t="s">
        <v>6</v>
      </c>
    </row>
    <row r="331" spans="1:11" ht="12">
      <c r="A331" s="223">
        <v>1</v>
      </c>
      <c r="C331" s="144" t="s">
        <v>152</v>
      </c>
      <c r="E331" s="223">
        <v>1</v>
      </c>
      <c r="G331" s="149"/>
      <c r="H331" s="188" t="s">
        <v>251</v>
      </c>
      <c r="J331" s="149"/>
      <c r="K331" s="188" t="s">
        <v>251</v>
      </c>
    </row>
    <row r="332" spans="1:11" ht="12">
      <c r="A332" s="223">
        <v>2</v>
      </c>
      <c r="C332" s="144" t="s">
        <v>49</v>
      </c>
      <c r="E332" s="223">
        <v>2</v>
      </c>
      <c r="G332" s="149"/>
      <c r="H332" s="188"/>
      <c r="J332" s="149"/>
      <c r="K332" s="188">
        <v>0</v>
      </c>
    </row>
    <row r="333" spans="1:11" ht="12">
      <c r="A333" s="134">
        <v>3</v>
      </c>
      <c r="C333" s="134" t="s">
        <v>153</v>
      </c>
      <c r="E333" s="134">
        <v>3</v>
      </c>
      <c r="F333" s="188"/>
      <c r="G333" s="188"/>
      <c r="H333" s="188"/>
      <c r="I333" s="188"/>
      <c r="J333" s="188"/>
      <c r="K333" s="188"/>
    </row>
    <row r="334" spans="1:11" ht="12">
      <c r="A334" s="223">
        <v>4</v>
      </c>
      <c r="C334" s="134" t="s">
        <v>154</v>
      </c>
      <c r="E334" s="223">
        <v>4</v>
      </c>
      <c r="F334" s="188"/>
      <c r="G334" s="188"/>
      <c r="H334" s="188">
        <v>14364415</v>
      </c>
      <c r="I334" s="188"/>
      <c r="J334" s="188"/>
      <c r="K334" s="188">
        <v>13923200</v>
      </c>
    </row>
    <row r="335" spans="1:11" ht="12">
      <c r="A335" s="223">
        <v>5</v>
      </c>
      <c r="C335" s="134" t="s">
        <v>155</v>
      </c>
      <c r="E335" s="223">
        <v>5</v>
      </c>
      <c r="F335" s="188"/>
      <c r="G335" s="188"/>
      <c r="H335" s="188"/>
      <c r="I335" s="188"/>
      <c r="J335" s="188"/>
      <c r="K335" s="188"/>
    </row>
    <row r="336" spans="1:11" ht="12">
      <c r="A336" s="223">
        <v>6</v>
      </c>
      <c r="E336" s="223">
        <v>6</v>
      </c>
      <c r="F336" s="188"/>
      <c r="G336" s="188"/>
      <c r="H336" s="188"/>
      <c r="I336" s="188"/>
      <c r="J336" s="188"/>
      <c r="K336" s="188"/>
    </row>
    <row r="337" spans="1:11" ht="12">
      <c r="A337" s="223">
        <v>7</v>
      </c>
      <c r="E337" s="223">
        <v>7</v>
      </c>
      <c r="F337" s="188"/>
      <c r="G337" s="188"/>
      <c r="H337" s="188"/>
      <c r="I337" s="188"/>
      <c r="J337" s="188"/>
      <c r="K337" s="188"/>
    </row>
    <row r="338" spans="1:11" ht="12">
      <c r="A338" s="223">
        <v>8</v>
      </c>
      <c r="E338" s="223">
        <v>8</v>
      </c>
      <c r="F338" s="188"/>
      <c r="G338" s="188"/>
      <c r="H338" s="188"/>
      <c r="I338" s="188"/>
      <c r="J338" s="188"/>
      <c r="K338" s="188"/>
    </row>
    <row r="339" spans="1:11" ht="12">
      <c r="A339" s="223">
        <v>9</v>
      </c>
      <c r="E339" s="223">
        <v>9</v>
      </c>
      <c r="F339" s="188"/>
      <c r="G339" s="188"/>
      <c r="H339" s="188"/>
      <c r="I339" s="188"/>
      <c r="J339" s="188"/>
      <c r="K339" s="188"/>
    </row>
    <row r="340" spans="1:11" ht="12">
      <c r="A340" s="223">
        <v>10</v>
      </c>
      <c r="E340" s="223">
        <v>10</v>
      </c>
      <c r="F340" s="188"/>
      <c r="G340" s="188"/>
      <c r="H340" s="188"/>
      <c r="I340" s="188"/>
      <c r="J340" s="188"/>
      <c r="K340" s="188"/>
    </row>
    <row r="341" spans="1:11" ht="12">
      <c r="A341" s="223">
        <v>11</v>
      </c>
      <c r="E341" s="223">
        <v>11</v>
      </c>
      <c r="F341" s="188"/>
      <c r="G341" s="188"/>
      <c r="H341" s="188"/>
      <c r="I341" s="188"/>
      <c r="J341" s="188"/>
      <c r="K341" s="188"/>
    </row>
    <row r="342" spans="1:11" ht="12">
      <c r="A342" s="223">
        <v>12</v>
      </c>
      <c r="E342" s="223">
        <v>12</v>
      </c>
      <c r="F342" s="188"/>
      <c r="G342" s="188"/>
      <c r="H342" s="188"/>
      <c r="I342" s="188"/>
      <c r="J342" s="188"/>
      <c r="K342" s="188"/>
    </row>
    <row r="343" spans="1:11" ht="12">
      <c r="A343" s="223">
        <v>13</v>
      </c>
      <c r="E343" s="223">
        <v>13</v>
      </c>
      <c r="F343" s="188"/>
      <c r="G343" s="188"/>
      <c r="H343" s="188"/>
      <c r="I343" s="188"/>
      <c r="J343" s="188"/>
      <c r="K343" s="188"/>
    </row>
    <row r="344" spans="1:11" ht="12">
      <c r="A344" s="223">
        <v>14</v>
      </c>
      <c r="C344" s="224" t="s">
        <v>39</v>
      </c>
      <c r="D344" s="225"/>
      <c r="E344" s="223">
        <v>14</v>
      </c>
      <c r="F344" s="188"/>
      <c r="G344" s="188"/>
      <c r="H344" s="188"/>
      <c r="I344" s="188"/>
      <c r="J344" s="188"/>
      <c r="K344" s="188"/>
    </row>
    <row r="345" spans="1:11" ht="12">
      <c r="A345" s="223">
        <v>15</v>
      </c>
      <c r="C345" s="224"/>
      <c r="D345" s="225"/>
      <c r="E345" s="223">
        <v>15</v>
      </c>
      <c r="F345" s="188"/>
      <c r="G345" s="188"/>
      <c r="H345" s="188"/>
      <c r="I345" s="188"/>
      <c r="J345" s="188"/>
      <c r="K345" s="188"/>
    </row>
    <row r="346" spans="1:11" ht="12">
      <c r="A346" s="223">
        <v>16</v>
      </c>
      <c r="E346" s="223">
        <v>16</v>
      </c>
      <c r="F346" s="188"/>
      <c r="G346" s="188"/>
      <c r="H346" s="188"/>
      <c r="I346" s="188"/>
      <c r="J346" s="188"/>
      <c r="K346" s="188"/>
    </row>
    <row r="347" spans="1:11" ht="12">
      <c r="A347" s="223">
        <v>17</v>
      </c>
      <c r="C347" s="144" t="s">
        <v>39</v>
      </c>
      <c r="E347" s="223">
        <v>17</v>
      </c>
      <c r="F347" s="188"/>
      <c r="G347" s="188"/>
      <c r="H347" s="188"/>
      <c r="I347" s="188"/>
      <c r="J347" s="188"/>
      <c r="K347" s="188"/>
    </row>
    <row r="348" spans="1:11" ht="12">
      <c r="A348" s="223">
        <v>18</v>
      </c>
      <c r="E348" s="223">
        <v>18</v>
      </c>
      <c r="F348" s="188"/>
      <c r="G348" s="188"/>
      <c r="H348" s="188"/>
      <c r="I348" s="188"/>
      <c r="J348" s="188" t="s">
        <v>39</v>
      </c>
      <c r="K348" s="188"/>
    </row>
    <row r="349" spans="1:11" ht="12">
      <c r="A349" s="223">
        <v>19</v>
      </c>
      <c r="E349" s="223">
        <v>19</v>
      </c>
      <c r="F349" s="188"/>
      <c r="G349" s="188"/>
      <c r="H349" s="188"/>
      <c r="I349" s="188"/>
      <c r="J349" s="188"/>
      <c r="K349" s="188"/>
    </row>
    <row r="350" spans="1:11" ht="12">
      <c r="A350" s="223"/>
      <c r="C350" s="224"/>
      <c r="E350" s="223"/>
      <c r="F350" s="184" t="s">
        <v>6</v>
      </c>
      <c r="G350" s="155" t="s">
        <v>6</v>
      </c>
      <c r="H350" s="156" t="s">
        <v>6</v>
      </c>
      <c r="I350" s="184" t="s">
        <v>6</v>
      </c>
      <c r="J350" s="155" t="s">
        <v>6</v>
      </c>
      <c r="K350" s="156" t="s">
        <v>6</v>
      </c>
    </row>
    <row r="351" spans="1:11" ht="12">
      <c r="A351" s="223">
        <v>20</v>
      </c>
      <c r="C351" s="224" t="s">
        <v>156</v>
      </c>
      <c r="E351" s="223">
        <v>20</v>
      </c>
      <c r="G351" s="93"/>
      <c r="H351" s="97">
        <f>SUM(H331:H349)</f>
        <v>14364415</v>
      </c>
      <c r="I351" s="97"/>
      <c r="J351" s="93"/>
      <c r="K351" s="97">
        <f>SUM(K331:K349)</f>
        <v>13923200</v>
      </c>
    </row>
    <row r="352" spans="1:11" ht="12">
      <c r="A352" s="226"/>
      <c r="C352" s="144"/>
      <c r="E352" s="183"/>
      <c r="F352" s="184" t="s">
        <v>6</v>
      </c>
      <c r="G352" s="155" t="s">
        <v>6</v>
      </c>
      <c r="H352" s="156" t="s">
        <v>6</v>
      </c>
      <c r="I352" s="184" t="s">
        <v>6</v>
      </c>
      <c r="J352" s="155" t="s">
        <v>6</v>
      </c>
      <c r="K352" s="156" t="s">
        <v>6</v>
      </c>
    </row>
    <row r="353" spans="3:11" ht="12">
      <c r="C353" s="134" t="s">
        <v>157</v>
      </c>
      <c r="F353" s="184"/>
      <c r="G353" s="155"/>
      <c r="H353" s="188"/>
      <c r="I353" s="184"/>
      <c r="J353" s="155"/>
      <c r="K353" s="188"/>
    </row>
    <row r="354" spans="3:11" ht="12">
      <c r="C354" s="134" t="s">
        <v>158</v>
      </c>
      <c r="F354" s="184"/>
      <c r="G354" s="155"/>
      <c r="H354" s="188"/>
      <c r="I354" s="184"/>
      <c r="J354" s="155"/>
      <c r="K354" s="188"/>
    </row>
    <row r="355" ht="12">
      <c r="A355" s="144"/>
    </row>
    <row r="356" spans="1:11" s="175" customFormat="1" ht="12">
      <c r="A356" s="151" t="str">
        <f>$A$82</f>
        <v>Institution No.:  </v>
      </c>
      <c r="E356" s="185"/>
      <c r="G356" s="186"/>
      <c r="H356" s="187"/>
      <c r="J356" s="186"/>
      <c r="K356" s="150" t="s">
        <v>159</v>
      </c>
    </row>
    <row r="357" spans="4:11" s="175" customFormat="1" ht="12">
      <c r="D357" s="221" t="s">
        <v>160</v>
      </c>
      <c r="E357" s="185"/>
      <c r="G357" s="186"/>
      <c r="H357" s="187"/>
      <c r="J357" s="186"/>
      <c r="K357" s="187"/>
    </row>
    <row r="358" spans="1:11" ht="12">
      <c r="A358" s="151" t="str">
        <f>$A$41</f>
        <v>NAME: University of Colorado Anschutz Medical Campus</v>
      </c>
      <c r="F358" s="222"/>
      <c r="G358" s="214"/>
      <c r="H358" s="188"/>
      <c r="J358" s="149"/>
      <c r="K358" s="153" t="str">
        <f>$K$3</f>
        <v>Date: October 1, 2012</v>
      </c>
    </row>
    <row r="359" spans="1:11" ht="12">
      <c r="A359" s="154" t="s">
        <v>6</v>
      </c>
      <c r="B359" s="154" t="s">
        <v>6</v>
      </c>
      <c r="C359" s="154" t="s">
        <v>6</v>
      </c>
      <c r="D359" s="154" t="s">
        <v>6</v>
      </c>
      <c r="E359" s="154" t="s">
        <v>6</v>
      </c>
      <c r="F359" s="154" t="s">
        <v>6</v>
      </c>
      <c r="G359" s="155" t="s">
        <v>6</v>
      </c>
      <c r="H359" s="156" t="s">
        <v>6</v>
      </c>
      <c r="I359" s="154" t="s">
        <v>6</v>
      </c>
      <c r="J359" s="155" t="s">
        <v>6</v>
      </c>
      <c r="K359" s="156" t="s">
        <v>6</v>
      </c>
    </row>
    <row r="360" spans="1:11" ht="12">
      <c r="A360" s="157" t="s">
        <v>7</v>
      </c>
      <c r="E360" s="157" t="s">
        <v>7</v>
      </c>
      <c r="G360" s="159"/>
      <c r="H360" s="160" t="s">
        <v>9</v>
      </c>
      <c r="I360" s="158"/>
      <c r="J360" s="159"/>
      <c r="K360" s="160" t="s">
        <v>250</v>
      </c>
    </row>
    <row r="361" spans="1:11" ht="12">
      <c r="A361" s="157" t="s">
        <v>10</v>
      </c>
      <c r="C361" s="161" t="s">
        <v>57</v>
      </c>
      <c r="E361" s="157" t="s">
        <v>10</v>
      </c>
      <c r="G361" s="149"/>
      <c r="H361" s="160" t="s">
        <v>13</v>
      </c>
      <c r="J361" s="149"/>
      <c r="K361" s="160" t="s">
        <v>14</v>
      </c>
    </row>
    <row r="362" spans="1:11" ht="12">
      <c r="A362" s="154" t="s">
        <v>6</v>
      </c>
      <c r="B362" s="154" t="s">
        <v>6</v>
      </c>
      <c r="C362" s="154" t="s">
        <v>6</v>
      </c>
      <c r="D362" s="154" t="s">
        <v>6</v>
      </c>
      <c r="E362" s="154" t="s">
        <v>6</v>
      </c>
      <c r="F362" s="154" t="s">
        <v>6</v>
      </c>
      <c r="G362" s="155" t="s">
        <v>6</v>
      </c>
      <c r="H362" s="156" t="s">
        <v>6</v>
      </c>
      <c r="I362" s="154" t="s">
        <v>6</v>
      </c>
      <c r="J362" s="155" t="s">
        <v>6</v>
      </c>
      <c r="K362" s="156" t="s">
        <v>6</v>
      </c>
    </row>
    <row r="363" spans="1:11" ht="12">
      <c r="A363" s="223"/>
      <c r="C363" s="171" t="s">
        <v>161</v>
      </c>
      <c r="E363" s="223"/>
      <c r="G363" s="93"/>
      <c r="H363" s="93"/>
      <c r="I363" s="97"/>
      <c r="J363" s="93"/>
      <c r="K363" s="93"/>
    </row>
    <row r="364" spans="1:11" ht="12">
      <c r="A364" s="223">
        <v>1</v>
      </c>
      <c r="C364" s="144" t="s">
        <v>162</v>
      </c>
      <c r="E364" s="223">
        <v>1</v>
      </c>
      <c r="G364" s="93"/>
      <c r="H364" s="93">
        <v>7741869.7700000005</v>
      </c>
      <c r="I364" s="97"/>
      <c r="J364" s="93"/>
      <c r="K364" s="93">
        <v>8393199</v>
      </c>
    </row>
    <row r="365" spans="1:11" ht="12">
      <c r="A365" s="223">
        <v>2</v>
      </c>
      <c r="C365" s="145" t="s">
        <v>163</v>
      </c>
      <c r="E365" s="223">
        <v>2</v>
      </c>
      <c r="F365" s="145"/>
      <c r="G365" s="100"/>
      <c r="H365" s="100">
        <v>63847465</v>
      </c>
      <c r="I365" s="100"/>
      <c r="J365" s="100"/>
      <c r="K365" s="100">
        <v>62056831</v>
      </c>
    </row>
    <row r="366" spans="1:11" ht="12">
      <c r="A366" s="223">
        <v>3</v>
      </c>
      <c r="C366" s="145" t="s">
        <v>164</v>
      </c>
      <c r="E366" s="223">
        <v>3</v>
      </c>
      <c r="F366" s="145"/>
      <c r="G366" s="100"/>
      <c r="H366" s="100">
        <v>5868250</v>
      </c>
      <c r="I366" s="100"/>
      <c r="J366" s="100"/>
      <c r="K366" s="100">
        <v>5903058</v>
      </c>
    </row>
    <row r="367" spans="1:11" ht="12">
      <c r="A367" s="223">
        <v>4</v>
      </c>
      <c r="C367" s="145" t="s">
        <v>165</v>
      </c>
      <c r="E367" s="223">
        <v>4</v>
      </c>
      <c r="F367" s="145"/>
      <c r="G367" s="100"/>
      <c r="H367" s="100">
        <v>508711</v>
      </c>
      <c r="I367" s="100"/>
      <c r="J367" s="100"/>
      <c r="K367" s="100">
        <v>510154</v>
      </c>
    </row>
    <row r="368" spans="1:11" ht="12">
      <c r="A368" s="223">
        <v>5</v>
      </c>
      <c r="C368" s="145" t="s">
        <v>166</v>
      </c>
      <c r="E368" s="223">
        <v>5</v>
      </c>
      <c r="F368" s="145"/>
      <c r="G368" s="100"/>
      <c r="H368" s="100"/>
      <c r="I368" s="100"/>
      <c r="J368" s="100"/>
      <c r="K368" s="100"/>
    </row>
    <row r="369" spans="1:11" ht="12">
      <c r="A369" s="223">
        <v>6</v>
      </c>
      <c r="C369" s="145" t="s">
        <v>167</v>
      </c>
      <c r="E369" s="223">
        <v>6</v>
      </c>
      <c r="F369" s="145"/>
      <c r="G369" s="100"/>
      <c r="H369" s="100"/>
      <c r="I369" s="100"/>
      <c r="J369" s="100"/>
      <c r="K369" s="100"/>
    </row>
    <row r="370" spans="1:11" ht="12">
      <c r="A370" s="223">
        <v>7</v>
      </c>
      <c r="C370" s="145" t="s">
        <v>168</v>
      </c>
      <c r="E370" s="223">
        <v>7</v>
      </c>
      <c r="F370" s="145"/>
      <c r="G370" s="100"/>
      <c r="H370" s="100"/>
      <c r="I370" s="100"/>
      <c r="J370" s="100"/>
      <c r="K370" s="100"/>
    </row>
    <row r="371" spans="1:11" ht="12">
      <c r="A371" s="223">
        <v>8</v>
      </c>
      <c r="C371" s="145" t="s">
        <v>169</v>
      </c>
      <c r="E371" s="223">
        <v>8</v>
      </c>
      <c r="F371" s="184"/>
      <c r="G371" s="155"/>
      <c r="H371" s="156"/>
      <c r="I371" s="184"/>
      <c r="J371" s="155"/>
      <c r="K371" s="156"/>
    </row>
    <row r="372" spans="1:11" ht="12">
      <c r="A372" s="223">
        <v>9</v>
      </c>
      <c r="C372" s="145"/>
      <c r="E372" s="223">
        <v>9</v>
      </c>
      <c r="F372" s="184"/>
      <c r="G372" s="155"/>
      <c r="H372" s="156"/>
      <c r="I372" s="184"/>
      <c r="J372" s="155"/>
      <c r="K372" s="156"/>
    </row>
    <row r="373" spans="1:11" ht="12">
      <c r="A373" s="223">
        <v>10</v>
      </c>
      <c r="C373" s="145"/>
      <c r="E373" s="223">
        <v>10</v>
      </c>
      <c r="F373" s="184"/>
      <c r="G373" s="155"/>
      <c r="H373" s="156"/>
      <c r="I373" s="184"/>
      <c r="J373" s="155"/>
      <c r="K373" s="156"/>
    </row>
    <row r="374" spans="1:11" ht="12">
      <c r="A374" s="223">
        <v>11</v>
      </c>
      <c r="C374" s="145"/>
      <c r="E374" s="223">
        <v>11</v>
      </c>
      <c r="F374" s="184"/>
      <c r="G374" s="155"/>
      <c r="H374" s="156"/>
      <c r="I374" s="184"/>
      <c r="J374" s="155"/>
      <c r="K374" s="156"/>
    </row>
    <row r="375" spans="1:11" ht="12">
      <c r="A375" s="223">
        <v>12</v>
      </c>
      <c r="C375" s="145"/>
      <c r="E375" s="223">
        <v>12</v>
      </c>
      <c r="F375" s="184"/>
      <c r="G375" s="155"/>
      <c r="H375" s="156"/>
      <c r="I375" s="184"/>
      <c r="J375" s="155"/>
      <c r="K375" s="156"/>
    </row>
    <row r="376" spans="1:11" ht="12">
      <c r="A376" s="223">
        <v>13</v>
      </c>
      <c r="C376" s="145"/>
      <c r="E376" s="223">
        <v>13</v>
      </c>
      <c r="F376" s="184"/>
      <c r="G376" s="155"/>
      <c r="H376" s="156"/>
      <c r="I376" s="184"/>
      <c r="J376" s="155"/>
      <c r="K376" s="156"/>
    </row>
    <row r="377" spans="1:11" ht="12">
      <c r="A377" s="223">
        <v>14</v>
      </c>
      <c r="C377" s="145"/>
      <c r="E377" s="223">
        <v>14</v>
      </c>
      <c r="F377" s="184"/>
      <c r="G377" s="155"/>
      <c r="H377" s="156"/>
      <c r="I377" s="184"/>
      <c r="J377" s="155"/>
      <c r="K377" s="156"/>
    </row>
    <row r="378" spans="1:11" ht="12">
      <c r="A378" s="223">
        <v>15</v>
      </c>
      <c r="E378" s="223">
        <v>15</v>
      </c>
      <c r="F378" s="145"/>
      <c r="G378" s="100"/>
      <c r="H378" s="100"/>
      <c r="I378" s="100"/>
      <c r="J378" s="100"/>
      <c r="K378" s="100"/>
    </row>
    <row r="379" spans="1:11" ht="12">
      <c r="A379" s="223"/>
      <c r="C379" s="145"/>
      <c r="E379" s="223"/>
      <c r="F379" s="145"/>
      <c r="G379" s="100"/>
      <c r="H379" s="100"/>
      <c r="I379" s="100"/>
      <c r="J379" s="100"/>
      <c r="K379" s="100"/>
    </row>
    <row r="380" spans="1:11" ht="12">
      <c r="A380" s="223">
        <v>16</v>
      </c>
      <c r="C380" s="145" t="s">
        <v>170</v>
      </c>
      <c r="E380" s="223">
        <v>16</v>
      </c>
      <c r="F380" s="145"/>
      <c r="G380" s="100"/>
      <c r="H380" s="100">
        <v>401818.02</v>
      </c>
      <c r="I380" s="100"/>
      <c r="J380" s="100"/>
      <c r="K380" s="100">
        <v>411488</v>
      </c>
    </row>
    <row r="381" spans="1:11" ht="12">
      <c r="A381" s="223">
        <v>17</v>
      </c>
      <c r="C381" s="145" t="s">
        <v>171</v>
      </c>
      <c r="E381" s="223">
        <v>17</v>
      </c>
      <c r="F381" s="145"/>
      <c r="G381" s="100"/>
      <c r="H381" s="100"/>
      <c r="I381" s="100"/>
      <c r="J381" s="100"/>
      <c r="K381" s="100"/>
    </row>
    <row r="382" spans="1:11" ht="12">
      <c r="A382" s="223">
        <v>18</v>
      </c>
      <c r="C382" s="145" t="s">
        <v>172</v>
      </c>
      <c r="E382" s="223">
        <v>18</v>
      </c>
      <c r="F382" s="145"/>
      <c r="G382" s="100"/>
      <c r="H382" s="100"/>
      <c r="I382" s="100"/>
      <c r="J382" s="100"/>
      <c r="K382" s="100"/>
    </row>
    <row r="383" spans="1:11" ht="12">
      <c r="A383" s="223">
        <v>19</v>
      </c>
      <c r="C383" s="145" t="s">
        <v>39</v>
      </c>
      <c r="E383" s="223">
        <v>19</v>
      </c>
      <c r="F383" s="145"/>
      <c r="G383" s="100"/>
      <c r="H383" s="100"/>
      <c r="I383" s="100"/>
      <c r="J383" s="100"/>
      <c r="K383" s="100"/>
    </row>
    <row r="384" spans="1:11" ht="12">
      <c r="A384" s="134">
        <v>20</v>
      </c>
      <c r="C384" s="145"/>
      <c r="E384" s="134">
        <v>20</v>
      </c>
      <c r="F384" s="184"/>
      <c r="G384" s="155"/>
      <c r="H384" s="156"/>
      <c r="I384" s="184"/>
      <c r="J384" s="155"/>
      <c r="K384" s="156"/>
    </row>
    <row r="385" spans="1:11" ht="12">
      <c r="A385" s="134">
        <v>21</v>
      </c>
      <c r="C385" s="145"/>
      <c r="E385" s="134">
        <v>21</v>
      </c>
      <c r="F385" s="184"/>
      <c r="G385" s="155"/>
      <c r="H385" s="156"/>
      <c r="I385" s="184"/>
      <c r="J385" s="155"/>
      <c r="K385" s="156"/>
    </row>
    <row r="386" spans="1:11" ht="12">
      <c r="A386" s="134">
        <v>22</v>
      </c>
      <c r="C386" s="145"/>
      <c r="E386" s="134">
        <v>22</v>
      </c>
      <c r="F386" s="184"/>
      <c r="G386" s="155"/>
      <c r="H386" s="156"/>
      <c r="I386" s="184"/>
      <c r="J386" s="155"/>
      <c r="K386" s="156"/>
    </row>
    <row r="387" spans="1:11" ht="12">
      <c r="A387" s="134">
        <v>23</v>
      </c>
      <c r="C387" s="145"/>
      <c r="E387" s="134">
        <v>23</v>
      </c>
      <c r="F387" s="184"/>
      <c r="G387" s="155"/>
      <c r="H387" s="156"/>
      <c r="I387" s="184"/>
      <c r="J387" s="155"/>
      <c r="K387" s="156"/>
    </row>
    <row r="388" spans="1:11" ht="12">
      <c r="A388" s="134">
        <v>24</v>
      </c>
      <c r="C388" s="145"/>
      <c r="E388" s="134">
        <v>24</v>
      </c>
      <c r="F388" s="184"/>
      <c r="G388" s="155"/>
      <c r="H388" s="156"/>
      <c r="I388" s="184"/>
      <c r="J388" s="155"/>
      <c r="K388" s="156"/>
    </row>
    <row r="389" spans="1:11" ht="12">
      <c r="A389" s="223"/>
      <c r="C389" s="145"/>
      <c r="E389" s="223"/>
      <c r="F389" s="184" t="s">
        <v>6</v>
      </c>
      <c r="G389" s="155" t="s">
        <v>6</v>
      </c>
      <c r="H389" s="156"/>
      <c r="I389" s="184"/>
      <c r="J389" s="155"/>
      <c r="K389" s="156"/>
    </row>
    <row r="390" spans="1:11" ht="12">
      <c r="A390" s="223">
        <v>25</v>
      </c>
      <c r="C390" s="144" t="s">
        <v>173</v>
      </c>
      <c r="E390" s="223">
        <v>25</v>
      </c>
      <c r="G390" s="93"/>
      <c r="H390" s="97">
        <f>SUM(H364:H388)</f>
        <v>78368113.78999999</v>
      </c>
      <c r="I390" s="97"/>
      <c r="J390" s="93"/>
      <c r="K390" s="97">
        <f>SUM(K364:K388)</f>
        <v>77274730</v>
      </c>
    </row>
    <row r="391" spans="1:11" ht="12">
      <c r="A391" s="223"/>
      <c r="C391" s="144"/>
      <c r="E391" s="223"/>
      <c r="F391" s="184" t="s">
        <v>6</v>
      </c>
      <c r="G391" s="155" t="s">
        <v>6</v>
      </c>
      <c r="H391" s="156"/>
      <c r="I391" s="184"/>
      <c r="J391" s="155"/>
      <c r="K391" s="156"/>
    </row>
    <row r="392" spans="1:11" ht="12">
      <c r="A392" s="223">
        <v>26</v>
      </c>
      <c r="C392" s="144" t="s">
        <v>174</v>
      </c>
      <c r="E392" s="223">
        <v>26</v>
      </c>
      <c r="G392" s="93"/>
      <c r="H392" s="93">
        <v>212398</v>
      </c>
      <c r="I392" s="97"/>
      <c r="J392" s="93"/>
      <c r="K392" s="93">
        <v>0</v>
      </c>
    </row>
    <row r="393" spans="1:11" ht="12">
      <c r="A393" s="223">
        <v>27</v>
      </c>
      <c r="E393" s="223">
        <v>27</v>
      </c>
      <c r="G393" s="93"/>
      <c r="H393" s="93"/>
      <c r="I393" s="97"/>
      <c r="J393" s="93"/>
      <c r="K393" s="93"/>
    </row>
    <row r="394" spans="1:11" ht="12">
      <c r="A394" s="223">
        <v>28</v>
      </c>
      <c r="E394" s="223">
        <v>28</v>
      </c>
      <c r="G394" s="97"/>
      <c r="H394" s="97"/>
      <c r="I394" s="97"/>
      <c r="J394" s="97"/>
      <c r="K394" s="97"/>
    </row>
    <row r="395" spans="1:11" ht="12">
      <c r="A395" s="223">
        <v>29</v>
      </c>
      <c r="C395" s="134" t="s">
        <v>39</v>
      </c>
      <c r="E395" s="223">
        <v>29</v>
      </c>
      <c r="G395" s="97"/>
      <c r="H395" s="97"/>
      <c r="I395" s="97"/>
      <c r="J395" s="97"/>
      <c r="K395" s="97"/>
    </row>
    <row r="396" spans="1:11" ht="12">
      <c r="A396" s="223"/>
      <c r="C396" s="224"/>
      <c r="E396" s="223"/>
      <c r="F396" s="184" t="s">
        <v>6</v>
      </c>
      <c r="G396" s="155" t="s">
        <v>6</v>
      </c>
      <c r="H396" s="156"/>
      <c r="I396" s="184"/>
      <c r="J396" s="155"/>
      <c r="K396" s="156"/>
    </row>
    <row r="397" spans="1:11" ht="12">
      <c r="A397" s="223">
        <v>30</v>
      </c>
      <c r="C397" s="224" t="s">
        <v>175</v>
      </c>
      <c r="E397" s="223">
        <v>30</v>
      </c>
      <c r="G397" s="93"/>
      <c r="H397" s="97">
        <f>SUM(H390:H395)</f>
        <v>78580511.78999999</v>
      </c>
      <c r="I397" s="97"/>
      <c r="J397" s="93"/>
      <c r="K397" s="97">
        <f>SUM(K390:K395)</f>
        <v>77274730</v>
      </c>
    </row>
    <row r="398" spans="1:11" ht="12">
      <c r="A398" s="226"/>
      <c r="C398" s="144"/>
      <c r="E398" s="183"/>
      <c r="F398" s="184" t="s">
        <v>6</v>
      </c>
      <c r="G398" s="155" t="s">
        <v>6</v>
      </c>
      <c r="H398" s="156" t="s">
        <v>6</v>
      </c>
      <c r="I398" s="184" t="s">
        <v>6</v>
      </c>
      <c r="J398" s="155" t="s">
        <v>6</v>
      </c>
      <c r="K398" s="156" t="s">
        <v>6</v>
      </c>
    </row>
    <row r="399" spans="3:11" ht="12">
      <c r="C399" s="134" t="s">
        <v>157</v>
      </c>
      <c r="F399" s="184"/>
      <c r="G399" s="155"/>
      <c r="H399" s="188"/>
      <c r="I399" s="184"/>
      <c r="J399" s="155"/>
      <c r="K399" s="188"/>
    </row>
    <row r="400" spans="3:11" ht="12">
      <c r="C400" s="134" t="s">
        <v>158</v>
      </c>
      <c r="F400" s="184"/>
      <c r="G400" s="155"/>
      <c r="H400" s="188"/>
      <c r="I400" s="184"/>
      <c r="J400" s="155"/>
      <c r="K400" s="188"/>
    </row>
    <row r="401" spans="3:11" ht="12">
      <c r="C401" s="134" t="s">
        <v>176</v>
      </c>
      <c r="F401" s="184"/>
      <c r="G401" s="155"/>
      <c r="H401" s="188"/>
      <c r="I401" s="184"/>
      <c r="J401" s="155"/>
      <c r="K401" s="188"/>
    </row>
    <row r="402" spans="3:11" ht="12">
      <c r="C402" s="134" t="s">
        <v>177</v>
      </c>
      <c r="F402" s="184"/>
      <c r="G402" s="155"/>
      <c r="H402" s="188"/>
      <c r="I402" s="184"/>
      <c r="J402" s="155"/>
      <c r="K402" s="188"/>
    </row>
    <row r="403" spans="3:11" ht="12">
      <c r="C403" s="134" t="s">
        <v>178</v>
      </c>
      <c r="F403" s="184"/>
      <c r="G403" s="155"/>
      <c r="H403" s="188"/>
      <c r="I403" s="184"/>
      <c r="J403" s="155"/>
      <c r="K403" s="188"/>
    </row>
    <row r="404" spans="3:11" ht="12">
      <c r="C404" s="134" t="s">
        <v>179</v>
      </c>
      <c r="F404" s="184"/>
      <c r="G404" s="155"/>
      <c r="H404" s="188"/>
      <c r="I404" s="184"/>
      <c r="J404" s="155"/>
      <c r="K404" s="188"/>
    </row>
    <row r="405" spans="6:11" ht="12">
      <c r="F405" s="184"/>
      <c r="G405" s="155"/>
      <c r="H405" s="188"/>
      <c r="I405" s="184"/>
      <c r="J405" s="155"/>
      <c r="K405" s="188"/>
    </row>
    <row r="406" spans="1:11" ht="12">
      <c r="A406" s="226"/>
      <c r="C406" s="144"/>
      <c r="E406" s="183"/>
      <c r="F406" s="184"/>
      <c r="G406" s="155"/>
      <c r="H406" s="156"/>
      <c r="I406" s="184"/>
      <c r="J406" s="155"/>
      <c r="K406" s="156"/>
    </row>
    <row r="409" spans="1:11" s="175" customFormat="1" ht="12">
      <c r="A409" s="151" t="str">
        <f>$A$82</f>
        <v>Institution No.:  </v>
      </c>
      <c r="E409" s="185"/>
      <c r="G409" s="186"/>
      <c r="H409" s="187"/>
      <c r="J409" s="186"/>
      <c r="K409" s="150" t="s">
        <v>180</v>
      </c>
    </row>
    <row r="410" spans="1:11" ht="12.75" customHeight="1">
      <c r="A410" s="328" t="s">
        <v>181</v>
      </c>
      <c r="B410" s="328"/>
      <c r="C410" s="328"/>
      <c r="D410" s="328"/>
      <c r="E410" s="328"/>
      <c r="F410" s="328"/>
      <c r="G410" s="328"/>
      <c r="H410" s="328"/>
      <c r="I410" s="328"/>
      <c r="J410" s="328"/>
      <c r="K410" s="328"/>
    </row>
    <row r="411" spans="1:11" ht="12">
      <c r="A411" s="151" t="str">
        <f>$A$41</f>
        <v>NAME: University of Colorado Anschutz Medical Campus</v>
      </c>
      <c r="H411" s="188"/>
      <c r="J411" s="149"/>
      <c r="K411" s="153" t="str">
        <f>$K$3</f>
        <v>Date: October 1, 2012</v>
      </c>
    </row>
    <row r="412" spans="1:11" ht="12">
      <c r="A412" s="154" t="s">
        <v>6</v>
      </c>
      <c r="B412" s="154" t="s">
        <v>6</v>
      </c>
      <c r="C412" s="154" t="s">
        <v>6</v>
      </c>
      <c r="D412" s="154" t="s">
        <v>6</v>
      </c>
      <c r="E412" s="154" t="s">
        <v>6</v>
      </c>
      <c r="F412" s="154" t="s">
        <v>6</v>
      </c>
      <c r="G412" s="155" t="s">
        <v>6</v>
      </c>
      <c r="H412" s="156" t="s">
        <v>6</v>
      </c>
      <c r="I412" s="154" t="s">
        <v>6</v>
      </c>
      <c r="J412" s="155" t="s">
        <v>6</v>
      </c>
      <c r="K412" s="156" t="s">
        <v>6</v>
      </c>
    </row>
    <row r="413" spans="1:11" ht="12">
      <c r="A413" s="157" t="s">
        <v>7</v>
      </c>
      <c r="E413" s="157" t="s">
        <v>7</v>
      </c>
      <c r="F413" s="158"/>
      <c r="G413" s="159"/>
      <c r="H413" s="160" t="s">
        <v>9</v>
      </c>
      <c r="I413" s="158"/>
      <c r="J413" s="159"/>
      <c r="K413" s="160" t="s">
        <v>250</v>
      </c>
    </row>
    <row r="414" spans="1:11" ht="12">
      <c r="A414" s="157" t="s">
        <v>10</v>
      </c>
      <c r="C414" s="161" t="s">
        <v>57</v>
      </c>
      <c r="E414" s="157" t="s">
        <v>10</v>
      </c>
      <c r="F414" s="158"/>
      <c r="G414" s="159"/>
      <c r="H414" s="160" t="s">
        <v>13</v>
      </c>
      <c r="I414" s="158"/>
      <c r="J414" s="159"/>
      <c r="K414" s="160" t="s">
        <v>14</v>
      </c>
    </row>
    <row r="415" spans="1:11" ht="12">
      <c r="A415" s="154" t="s">
        <v>6</v>
      </c>
      <c r="B415" s="154" t="s">
        <v>6</v>
      </c>
      <c r="C415" s="154" t="s">
        <v>6</v>
      </c>
      <c r="D415" s="154" t="s">
        <v>6</v>
      </c>
      <c r="E415" s="154" t="s">
        <v>6</v>
      </c>
      <c r="F415" s="154" t="s">
        <v>6</v>
      </c>
      <c r="G415" s="155" t="s">
        <v>6</v>
      </c>
      <c r="H415" s="156" t="s">
        <v>6</v>
      </c>
      <c r="I415" s="154" t="s">
        <v>6</v>
      </c>
      <c r="J415" s="155" t="s">
        <v>6</v>
      </c>
      <c r="K415" s="156" t="s">
        <v>6</v>
      </c>
    </row>
    <row r="416" spans="1:11" ht="12">
      <c r="A416" s="227">
        <v>1</v>
      </c>
      <c r="C416" s="144" t="s">
        <v>182</v>
      </c>
      <c r="E416" s="227">
        <v>1</v>
      </c>
      <c r="F416" s="145"/>
      <c r="G416" s="146"/>
      <c r="I416" s="145"/>
      <c r="J416" s="146"/>
      <c r="K416" s="147"/>
    </row>
    <row r="417" spans="1:11" ht="12">
      <c r="A417" s="227">
        <f aca="true" t="shared" si="0" ref="A417:A439">(A416+1)</f>
        <v>2</v>
      </c>
      <c r="C417" s="144" t="s">
        <v>183</v>
      </c>
      <c r="E417" s="227">
        <f aca="true" t="shared" si="1" ref="E417:E439">(E416+1)</f>
        <v>2</v>
      </c>
      <c r="F417" s="145"/>
      <c r="G417" s="103"/>
      <c r="H417" s="103"/>
      <c r="I417" s="103"/>
      <c r="J417" s="103"/>
      <c r="K417" s="103"/>
    </row>
    <row r="418" spans="1:11" ht="12">
      <c r="A418" s="227">
        <f t="shared" si="0"/>
        <v>3</v>
      </c>
      <c r="C418" s="144"/>
      <c r="E418" s="227">
        <f t="shared" si="1"/>
        <v>3</v>
      </c>
      <c r="F418" s="145"/>
      <c r="G418" s="103"/>
      <c r="H418" s="103"/>
      <c r="I418" s="103"/>
      <c r="J418" s="103"/>
      <c r="K418" s="103"/>
    </row>
    <row r="419" spans="1:11" ht="12">
      <c r="A419" s="227">
        <f t="shared" si="0"/>
        <v>4</v>
      </c>
      <c r="C419" s="144"/>
      <c r="E419" s="227">
        <f t="shared" si="1"/>
        <v>4</v>
      </c>
      <c r="F419" s="145"/>
      <c r="G419" s="103"/>
      <c r="H419" s="103"/>
      <c r="I419" s="103"/>
      <c r="J419" s="103"/>
      <c r="K419" s="103"/>
    </row>
    <row r="420" spans="1:11" ht="12">
      <c r="A420" s="227">
        <f>(A419+1)</f>
        <v>5</v>
      </c>
      <c r="C420" s="145"/>
      <c r="E420" s="227">
        <f>(E419+1)</f>
        <v>5</v>
      </c>
      <c r="F420" s="145"/>
      <c r="G420" s="103"/>
      <c r="H420" s="103"/>
      <c r="I420" s="103"/>
      <c r="J420" s="103"/>
      <c r="K420" s="103"/>
    </row>
    <row r="421" spans="1:11" ht="12">
      <c r="A421" s="227">
        <f t="shared" si="0"/>
        <v>6</v>
      </c>
      <c r="C421" s="145"/>
      <c r="E421" s="227">
        <f t="shared" si="1"/>
        <v>6</v>
      </c>
      <c r="F421" s="145"/>
      <c r="G421" s="103"/>
      <c r="H421" s="103"/>
      <c r="I421" s="103"/>
      <c r="J421" s="103"/>
      <c r="K421" s="103"/>
    </row>
    <row r="422" spans="1:11" ht="12">
      <c r="A422" s="227">
        <f>(A421+1)</f>
        <v>7</v>
      </c>
      <c r="C422" s="144"/>
      <c r="E422" s="227">
        <f>(E421+1)</f>
        <v>7</v>
      </c>
      <c r="F422" s="145"/>
      <c r="G422" s="103"/>
      <c r="H422" s="103"/>
      <c r="I422" s="103"/>
      <c r="J422" s="103"/>
      <c r="K422" s="103"/>
    </row>
    <row r="423" spans="1:11" ht="12">
      <c r="A423" s="227">
        <f>(A422+1)</f>
        <v>8</v>
      </c>
      <c r="C423" s="145"/>
      <c r="E423" s="227">
        <f>(E422+1)</f>
        <v>8</v>
      </c>
      <c r="F423" s="145"/>
      <c r="G423" s="103"/>
      <c r="H423" s="103"/>
      <c r="I423" s="103"/>
      <c r="J423" s="103"/>
      <c r="K423" s="103"/>
    </row>
    <row r="424" spans="1:11" ht="12">
      <c r="A424" s="227">
        <f t="shared" si="0"/>
        <v>9</v>
      </c>
      <c r="C424" s="145"/>
      <c r="E424" s="227">
        <f t="shared" si="1"/>
        <v>9</v>
      </c>
      <c r="F424" s="145"/>
      <c r="G424" s="103"/>
      <c r="H424" s="103"/>
      <c r="I424" s="103"/>
      <c r="J424" s="103"/>
      <c r="K424" s="103"/>
    </row>
    <row r="425" spans="1:11" ht="12">
      <c r="A425" s="227">
        <f t="shared" si="0"/>
        <v>10</v>
      </c>
      <c r="E425" s="227">
        <f t="shared" si="1"/>
        <v>10</v>
      </c>
      <c r="F425" s="145"/>
      <c r="G425" s="103"/>
      <c r="H425" s="103"/>
      <c r="I425" s="103"/>
      <c r="J425" s="103"/>
      <c r="K425" s="103"/>
    </row>
    <row r="426" spans="1:11" ht="12">
      <c r="A426" s="227">
        <f t="shared" si="0"/>
        <v>11</v>
      </c>
      <c r="E426" s="227">
        <f t="shared" si="1"/>
        <v>11</v>
      </c>
      <c r="F426" s="145"/>
      <c r="G426" s="103"/>
      <c r="H426" s="103"/>
      <c r="I426" s="103"/>
      <c r="J426" s="103"/>
      <c r="K426" s="103"/>
    </row>
    <row r="427" spans="1:11" ht="12">
      <c r="A427" s="227">
        <f t="shared" si="0"/>
        <v>12</v>
      </c>
      <c r="E427" s="227">
        <f t="shared" si="1"/>
        <v>12</v>
      </c>
      <c r="F427" s="145"/>
      <c r="G427" s="103"/>
      <c r="H427" s="103"/>
      <c r="I427" s="103"/>
      <c r="J427" s="103"/>
      <c r="K427" s="103"/>
    </row>
    <row r="428" spans="1:11" ht="12">
      <c r="A428" s="227">
        <f t="shared" si="0"/>
        <v>13</v>
      </c>
      <c r="C428" s="145"/>
      <c r="E428" s="227">
        <f t="shared" si="1"/>
        <v>13</v>
      </c>
      <c r="F428" s="145"/>
      <c r="G428" s="103"/>
      <c r="H428" s="103"/>
      <c r="I428" s="103"/>
      <c r="J428" s="103"/>
      <c r="K428" s="103"/>
    </row>
    <row r="429" spans="1:11" ht="12">
      <c r="A429" s="227">
        <f t="shared" si="0"/>
        <v>14</v>
      </c>
      <c r="C429" s="145" t="s">
        <v>184</v>
      </c>
      <c r="E429" s="227">
        <f t="shared" si="1"/>
        <v>14</v>
      </c>
      <c r="F429" s="145"/>
      <c r="G429" s="103"/>
      <c r="H429" s="103"/>
      <c r="I429" s="103"/>
      <c r="J429" s="103"/>
      <c r="K429" s="103"/>
    </row>
    <row r="430" spans="1:11" ht="12">
      <c r="A430" s="227">
        <f t="shared" si="0"/>
        <v>15</v>
      </c>
      <c r="C430" s="145"/>
      <c r="E430" s="227">
        <f t="shared" si="1"/>
        <v>15</v>
      </c>
      <c r="F430" s="145"/>
      <c r="G430" s="103"/>
      <c r="H430" s="103"/>
      <c r="I430" s="103"/>
      <c r="J430" s="103"/>
      <c r="K430" s="103"/>
    </row>
    <row r="431" spans="1:11" ht="12">
      <c r="A431" s="227">
        <f t="shared" si="0"/>
        <v>16</v>
      </c>
      <c r="C431" s="145"/>
      <c r="E431" s="227">
        <f t="shared" si="1"/>
        <v>16</v>
      </c>
      <c r="F431" s="145"/>
      <c r="G431" s="103"/>
      <c r="H431" s="103"/>
      <c r="I431" s="103"/>
      <c r="J431" s="103"/>
      <c r="K431" s="103"/>
    </row>
    <row r="432" spans="1:11" ht="12">
      <c r="A432" s="227">
        <f t="shared" si="0"/>
        <v>17</v>
      </c>
      <c r="C432" s="145"/>
      <c r="E432" s="227">
        <f t="shared" si="1"/>
        <v>17</v>
      </c>
      <c r="F432" s="145"/>
      <c r="G432" s="103"/>
      <c r="H432" s="103"/>
      <c r="I432" s="103"/>
      <c r="J432" s="103"/>
      <c r="K432" s="103"/>
    </row>
    <row r="433" spans="1:11" ht="12">
      <c r="A433" s="227">
        <f t="shared" si="0"/>
        <v>18</v>
      </c>
      <c r="C433" s="145"/>
      <c r="E433" s="227">
        <f t="shared" si="1"/>
        <v>18</v>
      </c>
      <c r="F433" s="145"/>
      <c r="G433" s="103"/>
      <c r="H433" s="103"/>
      <c r="I433" s="103"/>
      <c r="J433" s="103"/>
      <c r="K433" s="103"/>
    </row>
    <row r="434" spans="1:11" ht="12">
      <c r="A434" s="227">
        <f t="shared" si="0"/>
        <v>19</v>
      </c>
      <c r="C434" s="145"/>
      <c r="E434" s="227">
        <f t="shared" si="1"/>
        <v>19</v>
      </c>
      <c r="F434" s="145"/>
      <c r="G434" s="103"/>
      <c r="H434" s="103"/>
      <c r="I434" s="103"/>
      <c r="J434" s="103"/>
      <c r="K434" s="103"/>
    </row>
    <row r="435" spans="1:11" ht="12">
      <c r="A435" s="227">
        <f t="shared" si="0"/>
        <v>20</v>
      </c>
      <c r="C435" s="145"/>
      <c r="E435" s="227">
        <f t="shared" si="1"/>
        <v>20</v>
      </c>
      <c r="F435" s="145"/>
      <c r="G435" s="103"/>
      <c r="H435" s="103"/>
      <c r="I435" s="103"/>
      <c r="J435" s="103"/>
      <c r="K435" s="103"/>
    </row>
    <row r="436" spans="1:11" ht="12">
      <c r="A436" s="227">
        <f t="shared" si="0"/>
        <v>21</v>
      </c>
      <c r="C436" s="145"/>
      <c r="E436" s="227">
        <f t="shared" si="1"/>
        <v>21</v>
      </c>
      <c r="F436" s="145"/>
      <c r="G436" s="103"/>
      <c r="H436" s="103"/>
      <c r="I436" s="103"/>
      <c r="J436" s="103"/>
      <c r="K436" s="103"/>
    </row>
    <row r="437" spans="1:11" ht="12">
      <c r="A437" s="227">
        <f t="shared" si="0"/>
        <v>22</v>
      </c>
      <c r="C437" s="145"/>
      <c r="E437" s="227">
        <f t="shared" si="1"/>
        <v>22</v>
      </c>
      <c r="F437" s="145"/>
      <c r="G437" s="103"/>
      <c r="H437" s="103"/>
      <c r="I437" s="103"/>
      <c r="J437" s="103"/>
      <c r="K437" s="103"/>
    </row>
    <row r="438" spans="1:11" ht="12">
      <c r="A438" s="227">
        <f t="shared" si="0"/>
        <v>23</v>
      </c>
      <c r="C438" s="145"/>
      <c r="E438" s="227">
        <f t="shared" si="1"/>
        <v>23</v>
      </c>
      <c r="F438" s="145"/>
      <c r="G438" s="103"/>
      <c r="H438" s="103"/>
      <c r="I438" s="103"/>
      <c r="J438" s="103"/>
      <c r="K438" s="103"/>
    </row>
    <row r="439" spans="1:11" ht="12">
      <c r="A439" s="227">
        <f t="shared" si="0"/>
        <v>24</v>
      </c>
      <c r="C439" s="145"/>
      <c r="E439" s="227">
        <f t="shared" si="1"/>
        <v>24</v>
      </c>
      <c r="F439" s="145"/>
      <c r="G439" s="103"/>
      <c r="H439" s="103"/>
      <c r="I439" s="103"/>
      <c r="J439" s="103"/>
      <c r="K439" s="103"/>
    </row>
    <row r="440" spans="1:11" ht="12">
      <c r="A440" s="228"/>
      <c r="E440" s="228"/>
      <c r="F440" s="184" t="s">
        <v>6</v>
      </c>
      <c r="G440" s="155" t="s">
        <v>6</v>
      </c>
      <c r="H440" s="156"/>
      <c r="I440" s="184"/>
      <c r="J440" s="155"/>
      <c r="K440" s="156"/>
    </row>
    <row r="441" spans="1:11" ht="12">
      <c r="A441" s="227">
        <f>(A439+1)</f>
        <v>25</v>
      </c>
      <c r="C441" s="144" t="s">
        <v>185</v>
      </c>
      <c r="E441" s="227">
        <f>(E439+1)</f>
        <v>25</v>
      </c>
      <c r="G441" s="104"/>
      <c r="H441" s="105">
        <f>SUM(H416:H439)</f>
        <v>0</v>
      </c>
      <c r="I441" s="105"/>
      <c r="J441" s="104"/>
      <c r="K441" s="105">
        <f>SUM(K416:K439)</f>
        <v>0</v>
      </c>
    </row>
    <row r="442" spans="1:11" ht="12">
      <c r="A442" s="227"/>
      <c r="C442" s="144"/>
      <c r="E442" s="227"/>
      <c r="F442" s="184" t="s">
        <v>6</v>
      </c>
      <c r="G442" s="155" t="s">
        <v>6</v>
      </c>
      <c r="H442" s="156"/>
      <c r="I442" s="184"/>
      <c r="J442" s="155"/>
      <c r="K442" s="156"/>
    </row>
    <row r="443" ht="12">
      <c r="E443" s="183"/>
    </row>
    <row r="444" ht="12">
      <c r="E444" s="183"/>
    </row>
    <row r="446" spans="5:11" ht="12">
      <c r="E446" s="183"/>
      <c r="G446" s="149"/>
      <c r="H446" s="188"/>
      <c r="J446" s="149"/>
      <c r="K446" s="188"/>
    </row>
    <row r="447" spans="1:11" s="175" customFormat="1" ht="12">
      <c r="A447" s="151" t="str">
        <f>$A$82</f>
        <v>Institution No.:  </v>
      </c>
      <c r="E447" s="185"/>
      <c r="G447" s="186"/>
      <c r="H447" s="187"/>
      <c r="J447" s="186"/>
      <c r="K447" s="150" t="s">
        <v>186</v>
      </c>
    </row>
    <row r="448" spans="1:11" s="175" customFormat="1" ht="12">
      <c r="A448" s="325" t="s">
        <v>187</v>
      </c>
      <c r="B448" s="325"/>
      <c r="C448" s="325"/>
      <c r="D448" s="325"/>
      <c r="E448" s="325"/>
      <c r="F448" s="325"/>
      <c r="G448" s="325"/>
      <c r="H448" s="325"/>
      <c r="I448" s="325"/>
      <c r="J448" s="325"/>
      <c r="K448" s="325"/>
    </row>
    <row r="449" spans="1:11" ht="12">
      <c r="A449" s="151" t="str">
        <f>$A$41</f>
        <v>NAME: University of Colorado Anschutz Medical Campus</v>
      </c>
      <c r="G449" s="229"/>
      <c r="H449" s="188"/>
      <c r="J449" s="149"/>
      <c r="K449" s="153" t="str">
        <f>$K$3</f>
        <v>Date: October 1, 2012</v>
      </c>
    </row>
    <row r="450" spans="1:11" ht="12">
      <c r="A450" s="154" t="s">
        <v>6</v>
      </c>
      <c r="B450" s="154" t="s">
        <v>6</v>
      </c>
      <c r="C450" s="154" t="s">
        <v>6</v>
      </c>
      <c r="D450" s="154" t="s">
        <v>6</v>
      </c>
      <c r="E450" s="154" t="s">
        <v>6</v>
      </c>
      <c r="F450" s="154" t="s">
        <v>6</v>
      </c>
      <c r="G450" s="155" t="s">
        <v>6</v>
      </c>
      <c r="H450" s="156" t="s">
        <v>6</v>
      </c>
      <c r="I450" s="154" t="s">
        <v>6</v>
      </c>
      <c r="J450" s="155" t="s">
        <v>6</v>
      </c>
      <c r="K450" s="156" t="s">
        <v>6</v>
      </c>
    </row>
    <row r="451" spans="1:11" ht="12">
      <c r="A451" s="157" t="s">
        <v>7</v>
      </c>
      <c r="E451" s="157" t="s">
        <v>7</v>
      </c>
      <c r="F451" s="158"/>
      <c r="G451" s="159"/>
      <c r="H451" s="160" t="s">
        <v>9</v>
      </c>
      <c r="I451" s="158"/>
      <c r="J451" s="159"/>
      <c r="K451" s="160" t="s">
        <v>250</v>
      </c>
    </row>
    <row r="452" spans="1:11" ht="12">
      <c r="A452" s="157" t="s">
        <v>10</v>
      </c>
      <c r="C452" s="161" t="s">
        <v>57</v>
      </c>
      <c r="E452" s="157" t="s">
        <v>10</v>
      </c>
      <c r="F452" s="158"/>
      <c r="G452" s="159" t="s">
        <v>12</v>
      </c>
      <c r="H452" s="160" t="s">
        <v>13</v>
      </c>
      <c r="I452" s="158"/>
      <c r="J452" s="159" t="s">
        <v>12</v>
      </c>
      <c r="K452" s="160" t="s">
        <v>14</v>
      </c>
    </row>
    <row r="453" spans="1:11" ht="12">
      <c r="A453" s="154" t="s">
        <v>6</v>
      </c>
      <c r="B453" s="154" t="s">
        <v>6</v>
      </c>
      <c r="C453" s="154" t="s">
        <v>6</v>
      </c>
      <c r="D453" s="154" t="s">
        <v>6</v>
      </c>
      <c r="E453" s="154" t="s">
        <v>6</v>
      </c>
      <c r="F453" s="154" t="s">
        <v>6</v>
      </c>
      <c r="G453" s="155" t="s">
        <v>6</v>
      </c>
      <c r="H453" s="156" t="s">
        <v>6</v>
      </c>
      <c r="I453" s="154" t="s">
        <v>6</v>
      </c>
      <c r="J453" s="155" t="s">
        <v>6</v>
      </c>
      <c r="K453" s="156" t="s">
        <v>6</v>
      </c>
    </row>
    <row r="454" spans="1:11" ht="12">
      <c r="A454" s="143">
        <v>1</v>
      </c>
      <c r="B454" s="154"/>
      <c r="C454" s="144" t="s">
        <v>188</v>
      </c>
      <c r="D454" s="154"/>
      <c r="E454" s="143">
        <v>1</v>
      </c>
      <c r="F454" s="154"/>
      <c r="G454" s="106">
        <v>293.69</v>
      </c>
      <c r="H454" s="108">
        <v>36916847.82</v>
      </c>
      <c r="I454" s="106"/>
      <c r="J454" s="106">
        <v>298.82</v>
      </c>
      <c r="K454" s="108">
        <v>38312810</v>
      </c>
    </row>
    <row r="455" spans="1:11" ht="12">
      <c r="A455" s="143">
        <v>2</v>
      </c>
      <c r="B455" s="154"/>
      <c r="C455" s="144" t="s">
        <v>189</v>
      </c>
      <c r="D455" s="154"/>
      <c r="E455" s="143">
        <v>2</v>
      </c>
      <c r="F455" s="154"/>
      <c r="G455" s="155"/>
      <c r="H455" s="108">
        <v>9834752.17</v>
      </c>
      <c r="I455" s="154"/>
      <c r="J455" s="155"/>
      <c r="K455" s="108">
        <v>10621646</v>
      </c>
    </row>
    <row r="456" spans="1:11" ht="12">
      <c r="A456" s="143">
        <v>3</v>
      </c>
      <c r="C456" s="144" t="s">
        <v>190</v>
      </c>
      <c r="E456" s="143">
        <v>3</v>
      </c>
      <c r="F456" s="145"/>
      <c r="G456" s="106">
        <v>41.27</v>
      </c>
      <c r="H456" s="108">
        <v>2165111.99</v>
      </c>
      <c r="I456" s="108"/>
      <c r="J456" s="106">
        <v>42.04</v>
      </c>
      <c r="K456" s="108">
        <v>2249820</v>
      </c>
    </row>
    <row r="457" spans="1:11" ht="12">
      <c r="A457" s="143">
        <v>4</v>
      </c>
      <c r="C457" s="144" t="s">
        <v>191</v>
      </c>
      <c r="E457" s="143">
        <v>4</v>
      </c>
      <c r="F457" s="145"/>
      <c r="G457" s="106"/>
      <c r="H457" s="108">
        <v>922056.8500000001</v>
      </c>
      <c r="I457" s="108"/>
      <c r="J457" s="106"/>
      <c r="K457" s="108">
        <v>892305</v>
      </c>
    </row>
    <row r="458" spans="1:11" ht="12">
      <c r="A458" s="143">
        <v>5</v>
      </c>
      <c r="C458" s="144" t="s">
        <v>192</v>
      </c>
      <c r="E458" s="143">
        <v>5</v>
      </c>
      <c r="F458" s="145"/>
      <c r="G458" s="106">
        <f>G454+G456</f>
        <v>334.96</v>
      </c>
      <c r="H458" s="108">
        <f>SUM(H454:H457)</f>
        <v>49838768.830000006</v>
      </c>
      <c r="I458" s="108"/>
      <c r="J458" s="106">
        <f>SUM(J454:J457)</f>
        <v>340.86</v>
      </c>
      <c r="K458" s="108">
        <f>SUM(K454:K457)</f>
        <v>52076581</v>
      </c>
    </row>
    <row r="459" spans="1:11" ht="12">
      <c r="A459" s="143">
        <v>6</v>
      </c>
      <c r="C459" s="144" t="s">
        <v>193</v>
      </c>
      <c r="E459" s="143">
        <v>6</v>
      </c>
      <c r="F459" s="145"/>
      <c r="G459" s="106">
        <v>132.12</v>
      </c>
      <c r="H459" s="108">
        <v>9305583.34</v>
      </c>
      <c r="I459" s="108"/>
      <c r="J459" s="106">
        <v>133.44</v>
      </c>
      <c r="K459" s="108">
        <v>9398824</v>
      </c>
    </row>
    <row r="460" spans="1:11" ht="12">
      <c r="A460" s="143">
        <v>7</v>
      </c>
      <c r="C460" s="144" t="s">
        <v>194</v>
      </c>
      <c r="E460" s="143">
        <v>7</v>
      </c>
      <c r="F460" s="145"/>
      <c r="G460" s="106"/>
      <c r="H460" s="108">
        <v>2491181.43</v>
      </c>
      <c r="I460" s="108"/>
      <c r="J460" s="106"/>
      <c r="K460" s="108">
        <v>2506865</v>
      </c>
    </row>
    <row r="461" spans="1:11" ht="12">
      <c r="A461" s="143">
        <v>8</v>
      </c>
      <c r="C461" s="144" t="s">
        <v>195</v>
      </c>
      <c r="E461" s="143">
        <v>8</v>
      </c>
      <c r="F461" s="145"/>
      <c r="G461" s="106">
        <f>G458+G459+G460</f>
        <v>467.08</v>
      </c>
      <c r="H461" s="106">
        <f>H458+H459+H460</f>
        <v>61635533.6</v>
      </c>
      <c r="I461" s="106"/>
      <c r="J461" s="106">
        <f>J458+J459+J460</f>
        <v>474.3</v>
      </c>
      <c r="K461" s="108">
        <f>K458+K459+K460</f>
        <v>63982270</v>
      </c>
    </row>
    <row r="462" spans="1:11" ht="12">
      <c r="A462" s="143">
        <v>9</v>
      </c>
      <c r="E462" s="143">
        <v>9</v>
      </c>
      <c r="F462" s="145"/>
      <c r="G462" s="106"/>
      <c r="H462" s="108"/>
      <c r="I462" s="105"/>
      <c r="J462" s="106"/>
      <c r="K462" s="108"/>
    </row>
    <row r="463" spans="1:11" ht="12">
      <c r="A463" s="143">
        <v>10</v>
      </c>
      <c r="C463" s="144" t="s">
        <v>196</v>
      </c>
      <c r="E463" s="143">
        <v>10</v>
      </c>
      <c r="F463" s="145"/>
      <c r="G463" s="106"/>
      <c r="H463" s="108">
        <v>0</v>
      </c>
      <c r="I463" s="108"/>
      <c r="J463" s="106">
        <f>G463</f>
        <v>0</v>
      </c>
      <c r="K463" s="108">
        <v>0</v>
      </c>
    </row>
    <row r="464" spans="1:11" ht="12">
      <c r="A464" s="143">
        <v>11</v>
      </c>
      <c r="C464" s="144" t="s">
        <v>197</v>
      </c>
      <c r="E464" s="143">
        <v>11</v>
      </c>
      <c r="F464" s="145"/>
      <c r="G464" s="106">
        <v>110.64</v>
      </c>
      <c r="H464" s="108">
        <v>5632175.94</v>
      </c>
      <c r="I464" s="108"/>
      <c r="J464" s="106">
        <v>110.02</v>
      </c>
      <c r="K464" s="108">
        <v>5600359</v>
      </c>
    </row>
    <row r="465" spans="1:11" ht="12">
      <c r="A465" s="143">
        <v>12</v>
      </c>
      <c r="C465" s="144" t="s">
        <v>198</v>
      </c>
      <c r="E465" s="143">
        <v>12</v>
      </c>
      <c r="F465" s="145"/>
      <c r="G465" s="106"/>
      <c r="H465" s="108">
        <v>1368428.62</v>
      </c>
      <c r="I465" s="108"/>
      <c r="J465" s="106"/>
      <c r="K465" s="108">
        <v>1942241</v>
      </c>
    </row>
    <row r="466" spans="1:11" ht="12">
      <c r="A466" s="143">
        <v>13</v>
      </c>
      <c r="C466" s="144" t="s">
        <v>199</v>
      </c>
      <c r="E466" s="143">
        <v>13</v>
      </c>
      <c r="F466" s="145"/>
      <c r="G466" s="106">
        <f>SUM(G463:G465)</f>
        <v>110.64</v>
      </c>
      <c r="H466" s="108">
        <f>SUM(H463:H465)</f>
        <v>7000604.5600000005</v>
      </c>
      <c r="I466" s="104"/>
      <c r="J466" s="106">
        <f>SUM(J463:J465)</f>
        <v>110.02</v>
      </c>
      <c r="K466" s="108">
        <f>SUM(K463:K465)</f>
        <v>7542600</v>
      </c>
    </row>
    <row r="467" spans="1:11" ht="12">
      <c r="A467" s="143">
        <v>14</v>
      </c>
      <c r="E467" s="143">
        <v>14</v>
      </c>
      <c r="F467" s="145"/>
      <c r="G467" s="109"/>
      <c r="H467" s="108"/>
      <c r="I467" s="105"/>
      <c r="J467" s="109"/>
      <c r="K467" s="108"/>
    </row>
    <row r="468" spans="1:11" ht="12">
      <c r="A468" s="143">
        <v>15</v>
      </c>
      <c r="C468" s="144" t="s">
        <v>200</v>
      </c>
      <c r="E468" s="143">
        <v>15</v>
      </c>
      <c r="G468" s="110">
        <f>SUM(G461+G466)</f>
        <v>577.72</v>
      </c>
      <c r="H468" s="105">
        <f>SUM(H461+H466)</f>
        <v>68636138.16</v>
      </c>
      <c r="I468" s="105"/>
      <c r="J468" s="110">
        <f>SUM(J461+J466)</f>
        <v>584.32</v>
      </c>
      <c r="K468" s="105">
        <f>SUM(K461+K466)</f>
        <v>71524870</v>
      </c>
    </row>
    <row r="469" spans="1:11" ht="12">
      <c r="A469" s="143">
        <v>16</v>
      </c>
      <c r="E469" s="143">
        <v>16</v>
      </c>
      <c r="G469" s="110"/>
      <c r="H469" s="105"/>
      <c r="I469" s="105"/>
      <c r="J469" s="110"/>
      <c r="K469" s="105"/>
    </row>
    <row r="470" spans="1:11" ht="12">
      <c r="A470" s="143">
        <v>17</v>
      </c>
      <c r="C470" s="144" t="s">
        <v>201</v>
      </c>
      <c r="E470" s="143">
        <v>17</v>
      </c>
      <c r="F470" s="145"/>
      <c r="G470" s="106"/>
      <c r="H470" s="108">
        <v>674592.06</v>
      </c>
      <c r="I470" s="108"/>
      <c r="J470" s="106"/>
      <c r="K470" s="108">
        <v>646690</v>
      </c>
    </row>
    <row r="471" spans="1:11" ht="12">
      <c r="A471" s="143">
        <v>18</v>
      </c>
      <c r="E471" s="143">
        <v>18</v>
      </c>
      <c r="F471" s="145"/>
      <c r="G471" s="106"/>
      <c r="H471" s="108"/>
      <c r="I471" s="108"/>
      <c r="J471" s="106"/>
      <c r="K471" s="108"/>
    </row>
    <row r="472" spans="1:11" ht="12">
      <c r="A472" s="143">
        <v>19</v>
      </c>
      <c r="C472" s="144" t="s">
        <v>202</v>
      </c>
      <c r="E472" s="143">
        <v>19</v>
      </c>
      <c r="F472" s="145"/>
      <c r="G472" s="106"/>
      <c r="H472" s="108">
        <v>955007.04</v>
      </c>
      <c r="I472" s="108"/>
      <c r="J472" s="106"/>
      <c r="K472" s="108">
        <v>695626</v>
      </c>
    </row>
    <row r="473" spans="1:11" ht="12" customHeight="1">
      <c r="A473" s="143">
        <v>20</v>
      </c>
      <c r="C473" s="233" t="s">
        <v>203</v>
      </c>
      <c r="E473" s="143">
        <v>20</v>
      </c>
      <c r="F473" s="145"/>
      <c r="G473" s="106"/>
      <c r="H473" s="108">
        <v>17206046.63</v>
      </c>
      <c r="I473" s="108"/>
      <c r="J473" s="106"/>
      <c r="K473" s="108">
        <v>17277628</v>
      </c>
    </row>
    <row r="474" spans="1:11" s="234" customFormat="1" ht="12" customHeight="1">
      <c r="A474" s="143">
        <v>21</v>
      </c>
      <c r="B474" s="134"/>
      <c r="C474" s="233"/>
      <c r="D474" s="134"/>
      <c r="E474" s="143">
        <v>21</v>
      </c>
      <c r="F474" s="145"/>
      <c r="G474" s="106"/>
      <c r="H474" s="108"/>
      <c r="I474" s="108"/>
      <c r="J474" s="106"/>
      <c r="K474" s="108"/>
    </row>
    <row r="475" spans="1:11" ht="12">
      <c r="A475" s="143">
        <v>22</v>
      </c>
      <c r="C475" s="144"/>
      <c r="E475" s="143">
        <v>22</v>
      </c>
      <c r="G475" s="106"/>
      <c r="H475" s="108"/>
      <c r="I475" s="108"/>
      <c r="J475" s="106"/>
      <c r="K475" s="108"/>
    </row>
    <row r="476" spans="1:11" ht="12">
      <c r="A476" s="143">
        <v>23</v>
      </c>
      <c r="C476" s="144" t="s">
        <v>204</v>
      </c>
      <c r="E476" s="143">
        <v>23</v>
      </c>
      <c r="G476" s="106"/>
      <c r="H476" s="108">
        <v>658985.14</v>
      </c>
      <c r="I476" s="108"/>
      <c r="J476" s="106"/>
      <c r="K476" s="108">
        <v>0</v>
      </c>
    </row>
    <row r="477" spans="1:11" ht="12">
      <c r="A477" s="143">
        <v>24</v>
      </c>
      <c r="C477" s="144"/>
      <c r="E477" s="143">
        <v>24</v>
      </c>
      <c r="G477" s="106"/>
      <c r="H477" s="108"/>
      <c r="I477" s="108"/>
      <c r="J477" s="106"/>
      <c r="K477" s="108"/>
    </row>
    <row r="478" spans="1:11" ht="12">
      <c r="A478" s="143"/>
      <c r="E478" s="143"/>
      <c r="F478" s="184" t="s">
        <v>6</v>
      </c>
      <c r="G478" s="235"/>
      <c r="H478" s="156"/>
      <c r="I478" s="184"/>
      <c r="J478" s="235"/>
      <c r="K478" s="156"/>
    </row>
    <row r="479" spans="1:11" ht="12">
      <c r="A479" s="143">
        <v>25</v>
      </c>
      <c r="C479" s="144" t="s">
        <v>205</v>
      </c>
      <c r="E479" s="143">
        <v>25</v>
      </c>
      <c r="G479" s="110">
        <f>SUM(G468:G477)</f>
        <v>577.72</v>
      </c>
      <c r="H479" s="105">
        <f>SUM(H468:H477)</f>
        <v>88130769.03</v>
      </c>
      <c r="I479" s="111"/>
      <c r="J479" s="271">
        <f>SUM(J468:J477)</f>
        <v>584.32</v>
      </c>
      <c r="K479" s="105">
        <f>SUM(K468:K477)</f>
        <v>90144814</v>
      </c>
    </row>
    <row r="480" spans="6:11" ht="12">
      <c r="F480" s="184" t="s">
        <v>6</v>
      </c>
      <c r="G480" s="155"/>
      <c r="H480" s="156"/>
      <c r="I480" s="184"/>
      <c r="J480" s="155"/>
      <c r="K480" s="156"/>
    </row>
    <row r="481" spans="6:11" ht="12">
      <c r="F481" s="184"/>
      <c r="G481" s="155"/>
      <c r="H481" s="156"/>
      <c r="I481" s="184"/>
      <c r="J481" s="155"/>
      <c r="K481" s="156"/>
    </row>
    <row r="482" spans="3:11" ht="20.25" customHeight="1">
      <c r="C482" s="236"/>
      <c r="D482" s="236"/>
      <c r="E482" s="236"/>
      <c r="F482" s="184"/>
      <c r="G482" s="155"/>
      <c r="H482" s="156"/>
      <c r="I482" s="184"/>
      <c r="J482" s="155"/>
      <c r="K482" s="156"/>
    </row>
    <row r="483" spans="3:11" ht="12">
      <c r="C483" s="134" t="s">
        <v>53</v>
      </c>
      <c r="F483" s="184"/>
      <c r="G483" s="155"/>
      <c r="H483" s="156"/>
      <c r="I483" s="184"/>
      <c r="J483" s="155"/>
      <c r="K483" s="156"/>
    </row>
    <row r="484" ht="12">
      <c r="A484" s="144"/>
    </row>
    <row r="485" spans="5:11" ht="12">
      <c r="E485" s="183"/>
      <c r="G485" s="149"/>
      <c r="H485" s="188"/>
      <c r="J485" s="149"/>
      <c r="K485" s="188"/>
    </row>
    <row r="486" spans="1:11" s="175" customFormat="1" ht="12">
      <c r="A486" s="151" t="str">
        <f>$A$82</f>
        <v>Institution No.:  </v>
      </c>
      <c r="E486" s="185"/>
      <c r="G486" s="186"/>
      <c r="H486" s="187"/>
      <c r="J486" s="186"/>
      <c r="K486" s="150" t="s">
        <v>206</v>
      </c>
    </row>
    <row r="487" spans="1:11" s="175" customFormat="1" ht="12">
      <c r="A487" s="325" t="s">
        <v>207</v>
      </c>
      <c r="B487" s="325"/>
      <c r="C487" s="325"/>
      <c r="D487" s="325"/>
      <c r="E487" s="325"/>
      <c r="F487" s="325"/>
      <c r="G487" s="325"/>
      <c r="H487" s="325"/>
      <c r="I487" s="325"/>
      <c r="J487" s="325"/>
      <c r="K487" s="325"/>
    </row>
    <row r="488" spans="1:11" ht="12">
      <c r="A488" s="151" t="str">
        <f>$A$41</f>
        <v>NAME: University of Colorado Anschutz Medical Campus</v>
      </c>
      <c r="G488" s="229"/>
      <c r="H488" s="188"/>
      <c r="J488" s="149"/>
      <c r="K488" s="153" t="str">
        <f>$K$3</f>
        <v>Date: October 1, 2012</v>
      </c>
    </row>
    <row r="489" spans="1:11" ht="12">
      <c r="A489" s="154" t="s">
        <v>6</v>
      </c>
      <c r="B489" s="154" t="s">
        <v>6</v>
      </c>
      <c r="C489" s="154" t="s">
        <v>6</v>
      </c>
      <c r="D489" s="154" t="s">
        <v>6</v>
      </c>
      <c r="E489" s="154" t="s">
        <v>6</v>
      </c>
      <c r="F489" s="154" t="s">
        <v>6</v>
      </c>
      <c r="G489" s="155" t="s">
        <v>6</v>
      </c>
      <c r="H489" s="156" t="s">
        <v>6</v>
      </c>
      <c r="I489" s="154" t="s">
        <v>6</v>
      </c>
      <c r="J489" s="155" t="s">
        <v>6</v>
      </c>
      <c r="K489" s="156" t="s">
        <v>6</v>
      </c>
    </row>
    <row r="490" spans="1:11" ht="12">
      <c r="A490" s="157" t="s">
        <v>7</v>
      </c>
      <c r="E490" s="157" t="s">
        <v>7</v>
      </c>
      <c r="F490" s="158"/>
      <c r="G490" s="159"/>
      <c r="H490" s="160" t="s">
        <v>9</v>
      </c>
      <c r="I490" s="158"/>
      <c r="J490" s="159"/>
      <c r="K490" s="160" t="s">
        <v>250</v>
      </c>
    </row>
    <row r="491" spans="1:11" ht="12">
      <c r="A491" s="157" t="s">
        <v>10</v>
      </c>
      <c r="C491" s="161" t="s">
        <v>57</v>
      </c>
      <c r="E491" s="157" t="s">
        <v>10</v>
      </c>
      <c r="F491" s="158"/>
      <c r="G491" s="159" t="s">
        <v>12</v>
      </c>
      <c r="H491" s="160" t="s">
        <v>13</v>
      </c>
      <c r="I491" s="158"/>
      <c r="J491" s="159" t="s">
        <v>12</v>
      </c>
      <c r="K491" s="160" t="s">
        <v>14</v>
      </c>
    </row>
    <row r="492" spans="1:11" ht="12">
      <c r="A492" s="154" t="s">
        <v>6</v>
      </c>
      <c r="B492" s="154" t="s">
        <v>6</v>
      </c>
      <c r="C492" s="154" t="s">
        <v>6</v>
      </c>
      <c r="D492" s="154" t="s">
        <v>6</v>
      </c>
      <c r="E492" s="154" t="s">
        <v>6</v>
      </c>
      <c r="F492" s="154" t="s">
        <v>6</v>
      </c>
      <c r="G492" s="155" t="s">
        <v>6</v>
      </c>
      <c r="H492" s="156" t="s">
        <v>6</v>
      </c>
      <c r="I492" s="154" t="s">
        <v>6</v>
      </c>
      <c r="J492" s="155" t="s">
        <v>6</v>
      </c>
      <c r="K492" s="156" t="s">
        <v>6</v>
      </c>
    </row>
    <row r="493" spans="1:11" ht="12">
      <c r="A493" s="143">
        <v>1</v>
      </c>
      <c r="B493" s="154"/>
      <c r="C493" s="144" t="s">
        <v>188</v>
      </c>
      <c r="D493" s="154"/>
      <c r="E493" s="143">
        <v>1</v>
      </c>
      <c r="F493" s="154"/>
      <c r="G493" s="106">
        <v>2.99</v>
      </c>
      <c r="H493" s="108">
        <v>294786.3</v>
      </c>
      <c r="I493" s="154"/>
      <c r="J493" s="106">
        <v>0.71</v>
      </c>
      <c r="K493" s="108">
        <f>71289</f>
        <v>71289</v>
      </c>
    </row>
    <row r="494" spans="1:11" ht="12">
      <c r="A494" s="143">
        <v>2</v>
      </c>
      <c r="B494" s="154"/>
      <c r="C494" s="144" t="s">
        <v>189</v>
      </c>
      <c r="D494" s="154"/>
      <c r="E494" s="143">
        <v>2</v>
      </c>
      <c r="F494" s="154"/>
      <c r="G494" s="106"/>
      <c r="H494" s="108">
        <v>107327.69999999995</v>
      </c>
      <c r="I494" s="106"/>
      <c r="J494" s="106">
        <v>0</v>
      </c>
      <c r="K494" s="108">
        <f>18498</f>
        <v>18498</v>
      </c>
    </row>
    <row r="495" spans="1:11" ht="12">
      <c r="A495" s="143">
        <v>3</v>
      </c>
      <c r="C495" s="144" t="s">
        <v>190</v>
      </c>
      <c r="E495" s="143">
        <v>3</v>
      </c>
      <c r="F495" s="145"/>
      <c r="G495" s="106">
        <v>0.01</v>
      </c>
      <c r="H495" s="108">
        <v>4787.18</v>
      </c>
      <c r="I495" s="108"/>
      <c r="J495" s="106">
        <v>0</v>
      </c>
      <c r="K495" s="108"/>
    </row>
    <row r="496" spans="1:11" ht="12">
      <c r="A496" s="143">
        <v>4</v>
      </c>
      <c r="C496" s="144" t="s">
        <v>191</v>
      </c>
      <c r="E496" s="143">
        <v>4</v>
      </c>
      <c r="F496" s="145"/>
      <c r="G496" s="106"/>
      <c r="H496" s="108">
        <v>464.3</v>
      </c>
      <c r="I496" s="108"/>
      <c r="J496" s="106">
        <v>0</v>
      </c>
      <c r="K496" s="108"/>
    </row>
    <row r="497" spans="1:11" ht="12">
      <c r="A497" s="143">
        <v>5</v>
      </c>
      <c r="C497" s="144" t="s">
        <v>192</v>
      </c>
      <c r="E497" s="143">
        <v>5</v>
      </c>
      <c r="F497" s="145"/>
      <c r="G497" s="106">
        <f>SUM(G493:G496)</f>
        <v>3</v>
      </c>
      <c r="H497" s="108">
        <f>SUM(H493:H496)</f>
        <v>407365.4799999999</v>
      </c>
      <c r="I497" s="108"/>
      <c r="J497" s="106">
        <f>SUM(J493:J496)</f>
        <v>0.71</v>
      </c>
      <c r="K497" s="108">
        <f>SUM(K493:K496)</f>
        <v>89787</v>
      </c>
    </row>
    <row r="498" spans="1:11" ht="12">
      <c r="A498" s="143">
        <v>6</v>
      </c>
      <c r="C498" s="144" t="s">
        <v>193</v>
      </c>
      <c r="E498" s="143">
        <v>6</v>
      </c>
      <c r="F498" s="145"/>
      <c r="G498" s="106"/>
      <c r="H498" s="108"/>
      <c r="I498" s="108"/>
      <c r="J498" s="106"/>
      <c r="K498" s="108"/>
    </row>
    <row r="499" spans="1:11" ht="12">
      <c r="A499" s="143">
        <v>7</v>
      </c>
      <c r="C499" s="144" t="s">
        <v>194</v>
      </c>
      <c r="E499" s="143">
        <v>7</v>
      </c>
      <c r="F499" s="145"/>
      <c r="G499" s="106"/>
      <c r="H499" s="108">
        <v>-0.09</v>
      </c>
      <c r="I499" s="108"/>
      <c r="J499" s="106"/>
      <c r="K499" s="108"/>
    </row>
    <row r="500" spans="1:11" ht="12">
      <c r="A500" s="143">
        <v>8</v>
      </c>
      <c r="C500" s="144" t="s">
        <v>208</v>
      </c>
      <c r="E500" s="143">
        <v>8</v>
      </c>
      <c r="F500" s="145"/>
      <c r="G500" s="106">
        <f>G497+G498+G499</f>
        <v>3</v>
      </c>
      <c r="H500" s="108">
        <f>H497+H498+H499</f>
        <v>407365.3899999999</v>
      </c>
      <c r="I500" s="106"/>
      <c r="J500" s="106">
        <f>J497+J498+J499</f>
        <v>0.71</v>
      </c>
      <c r="K500" s="108">
        <f>K497+K498+K499</f>
        <v>89787</v>
      </c>
    </row>
    <row r="501" spans="1:11" ht="12">
      <c r="A501" s="143">
        <v>9</v>
      </c>
      <c r="E501" s="143">
        <v>9</v>
      </c>
      <c r="F501" s="145"/>
      <c r="G501" s="106"/>
      <c r="H501" s="108"/>
      <c r="I501" s="105"/>
      <c r="J501" s="106"/>
      <c r="K501" s="108"/>
    </row>
    <row r="502" spans="1:11" ht="12">
      <c r="A502" s="143">
        <v>10</v>
      </c>
      <c r="C502" s="144" t="s">
        <v>196</v>
      </c>
      <c r="E502" s="143">
        <v>10</v>
      </c>
      <c r="F502" s="145"/>
      <c r="G502" s="106">
        <v>0</v>
      </c>
      <c r="H502" s="108">
        <v>0</v>
      </c>
      <c r="I502" s="108"/>
      <c r="J502" s="106">
        <f>G502</f>
        <v>0</v>
      </c>
      <c r="K502" s="108">
        <v>0</v>
      </c>
    </row>
    <row r="503" spans="1:11" ht="12">
      <c r="A503" s="143">
        <v>11</v>
      </c>
      <c r="C503" s="144" t="s">
        <v>197</v>
      </c>
      <c r="E503" s="143">
        <v>11</v>
      </c>
      <c r="F503" s="145"/>
      <c r="G503" s="106">
        <v>0</v>
      </c>
      <c r="H503" s="108"/>
      <c r="I503" s="108"/>
      <c r="J503" s="106">
        <f>G503</f>
        <v>0</v>
      </c>
      <c r="K503" s="108"/>
    </row>
    <row r="504" spans="1:11" ht="12">
      <c r="A504" s="143">
        <v>12</v>
      </c>
      <c r="C504" s="144" t="s">
        <v>198</v>
      </c>
      <c r="E504" s="143">
        <v>12</v>
      </c>
      <c r="F504" s="145"/>
      <c r="G504" s="106"/>
      <c r="H504" s="108">
        <v>-28558.56</v>
      </c>
      <c r="I504" s="108"/>
      <c r="J504" s="106"/>
      <c r="K504" s="108"/>
    </row>
    <row r="505" spans="1:11" ht="12">
      <c r="A505" s="143">
        <v>13</v>
      </c>
      <c r="C505" s="144" t="s">
        <v>209</v>
      </c>
      <c r="E505" s="143">
        <v>13</v>
      </c>
      <c r="F505" s="145"/>
      <c r="G505" s="106">
        <f>SUM(G502:G504)</f>
        <v>0</v>
      </c>
      <c r="H505" s="108">
        <f>SUM(H502:H504)</f>
        <v>-28558.56</v>
      </c>
      <c r="I505" s="104"/>
      <c r="J505" s="106">
        <f>SUM(J502:J504)</f>
        <v>0</v>
      </c>
      <c r="K505" s="108">
        <f>SUM(K502:K504)</f>
        <v>0</v>
      </c>
    </row>
    <row r="506" spans="1:11" ht="12">
      <c r="A506" s="143">
        <v>14</v>
      </c>
      <c r="E506" s="143">
        <v>14</v>
      </c>
      <c r="F506" s="145"/>
      <c r="G506" s="109"/>
      <c r="H506" s="108"/>
      <c r="I506" s="105"/>
      <c r="J506" s="109"/>
      <c r="K506" s="108"/>
    </row>
    <row r="507" spans="1:11" ht="12">
      <c r="A507" s="143">
        <v>15</v>
      </c>
      <c r="C507" s="144" t="s">
        <v>200</v>
      </c>
      <c r="E507" s="143">
        <v>15</v>
      </c>
      <c r="G507" s="110">
        <f>SUM(G500+G505)</f>
        <v>3</v>
      </c>
      <c r="H507" s="105">
        <f>SUM(H500+H505)</f>
        <v>378806.8299999999</v>
      </c>
      <c r="I507" s="105"/>
      <c r="J507" s="110">
        <f>SUM(J500+J505)</f>
        <v>0.71</v>
      </c>
      <c r="K507" s="105">
        <f>SUM(K500+K505)</f>
        <v>89787</v>
      </c>
    </row>
    <row r="508" spans="1:11" ht="12">
      <c r="A508" s="143">
        <v>16</v>
      </c>
      <c r="E508" s="143">
        <v>16</v>
      </c>
      <c r="G508" s="110"/>
      <c r="H508" s="105"/>
      <c r="I508" s="105"/>
      <c r="J508" s="110"/>
      <c r="K508" s="105"/>
    </row>
    <row r="509" spans="1:11" ht="12">
      <c r="A509" s="143">
        <v>17</v>
      </c>
      <c r="C509" s="144" t="s">
        <v>201</v>
      </c>
      <c r="E509" s="143">
        <v>17</v>
      </c>
      <c r="F509" s="145"/>
      <c r="G509" s="106"/>
      <c r="H509" s="108">
        <v>6250</v>
      </c>
      <c r="I509" s="108"/>
      <c r="J509" s="106"/>
      <c r="K509" s="108"/>
    </row>
    <row r="510" spans="1:11" ht="12">
      <c r="A510" s="143">
        <v>18</v>
      </c>
      <c r="E510" s="143">
        <v>18</v>
      </c>
      <c r="F510" s="145"/>
      <c r="G510" s="106"/>
      <c r="H510" s="108"/>
      <c r="I510" s="108"/>
      <c r="J510" s="106"/>
      <c r="K510" s="108"/>
    </row>
    <row r="511" spans="1:11" ht="12">
      <c r="A511" s="143">
        <v>19</v>
      </c>
      <c r="C511" s="144" t="s">
        <v>202</v>
      </c>
      <c r="E511" s="143">
        <v>19</v>
      </c>
      <c r="F511" s="145"/>
      <c r="G511" s="106"/>
      <c r="H511" s="108">
        <v>919.7</v>
      </c>
      <c r="I511" s="108"/>
      <c r="J511" s="106"/>
      <c r="K511" s="108"/>
    </row>
    <row r="512" spans="1:11" ht="12" customHeight="1">
      <c r="A512" s="143">
        <v>20</v>
      </c>
      <c r="C512" s="233" t="s">
        <v>203</v>
      </c>
      <c r="E512" s="143">
        <v>20</v>
      </c>
      <c r="F512" s="145"/>
      <c r="G512" s="106"/>
      <c r="H512" s="108">
        <v>37115.880000000005</v>
      </c>
      <c r="I512" s="108"/>
      <c r="J512" s="106"/>
      <c r="K512" s="108">
        <f>39755</f>
        <v>39755</v>
      </c>
    </row>
    <row r="513" spans="1:11" s="234" customFormat="1" ht="12" customHeight="1">
      <c r="A513" s="143">
        <v>21</v>
      </c>
      <c r="B513" s="134"/>
      <c r="C513" s="233"/>
      <c r="D513" s="134"/>
      <c r="E513" s="143">
        <v>21</v>
      </c>
      <c r="F513" s="145"/>
      <c r="G513" s="106"/>
      <c r="H513" s="108"/>
      <c r="I513" s="108"/>
      <c r="J513" s="106"/>
      <c r="K513" s="108"/>
    </row>
    <row r="514" spans="1:11" ht="12">
      <c r="A514" s="143">
        <v>22</v>
      </c>
      <c r="C514" s="144"/>
      <c r="E514" s="143">
        <v>22</v>
      </c>
      <c r="G514" s="106"/>
      <c r="H514" s="108"/>
      <c r="I514" s="108"/>
      <c r="J514" s="106"/>
      <c r="K514" s="108"/>
    </row>
    <row r="515" spans="1:11" ht="12">
      <c r="A515" s="143">
        <v>23</v>
      </c>
      <c r="C515" s="144" t="s">
        <v>204</v>
      </c>
      <c r="E515" s="143">
        <v>23</v>
      </c>
      <c r="G515" s="106"/>
      <c r="H515" s="108">
        <v>48050</v>
      </c>
      <c r="I515" s="108"/>
      <c r="J515" s="106"/>
      <c r="K515" s="108">
        <v>0</v>
      </c>
    </row>
    <row r="516" spans="1:11" ht="12">
      <c r="A516" s="143">
        <v>24</v>
      </c>
      <c r="C516" s="144"/>
      <c r="E516" s="143">
        <v>24</v>
      </c>
      <c r="G516" s="106"/>
      <c r="H516" s="108"/>
      <c r="I516" s="108"/>
      <c r="J516" s="106"/>
      <c r="K516" s="108"/>
    </row>
    <row r="517" spans="1:11" ht="12">
      <c r="A517" s="143"/>
      <c r="E517" s="143"/>
      <c r="F517" s="184" t="s">
        <v>6</v>
      </c>
      <c r="G517" s="235"/>
      <c r="H517" s="156"/>
      <c r="I517" s="184"/>
      <c r="J517" s="235"/>
      <c r="K517" s="156"/>
    </row>
    <row r="518" spans="1:11" ht="12">
      <c r="A518" s="143">
        <v>25</v>
      </c>
      <c r="C518" s="144" t="s">
        <v>210</v>
      </c>
      <c r="E518" s="143">
        <v>25</v>
      </c>
      <c r="G518" s="110">
        <f>SUM(G507:G516)</f>
        <v>3</v>
      </c>
      <c r="H518" s="105">
        <f>SUM(H507:H516)</f>
        <v>471142.4099999999</v>
      </c>
      <c r="I518" s="111"/>
      <c r="J518" s="110">
        <f>SUM(J507:J516)</f>
        <v>0.71</v>
      </c>
      <c r="K518" s="105">
        <f>SUM(K507:K516)</f>
        <v>129542</v>
      </c>
    </row>
    <row r="519" spans="6:11" ht="12">
      <c r="F519" s="184" t="s">
        <v>6</v>
      </c>
      <c r="G519" s="155"/>
      <c r="H519" s="156"/>
      <c r="I519" s="184"/>
      <c r="J519" s="155"/>
      <c r="K519" s="156"/>
    </row>
    <row r="520" spans="3:11" ht="12">
      <c r="C520" s="134" t="s">
        <v>53</v>
      </c>
      <c r="F520" s="184"/>
      <c r="G520" s="155"/>
      <c r="H520" s="156"/>
      <c r="I520" s="184"/>
      <c r="J520" s="155"/>
      <c r="K520" s="156"/>
    </row>
    <row r="521" ht="12">
      <c r="A521" s="144"/>
    </row>
    <row r="522" spans="8:11" ht="12">
      <c r="H522" s="188"/>
      <c r="K522" s="188"/>
    </row>
    <row r="523" spans="1:11" s="175" customFormat="1" ht="12">
      <c r="A523" s="151" t="str">
        <f>$A$82</f>
        <v>Institution No.:  </v>
      </c>
      <c r="E523" s="185"/>
      <c r="G523" s="186"/>
      <c r="H523" s="187"/>
      <c r="J523" s="186"/>
      <c r="K523" s="150" t="s">
        <v>211</v>
      </c>
    </row>
    <row r="524" spans="1:11" s="175" customFormat="1" ht="12">
      <c r="A524" s="325" t="s">
        <v>212</v>
      </c>
      <c r="B524" s="325"/>
      <c r="C524" s="325"/>
      <c r="D524" s="325"/>
      <c r="E524" s="325"/>
      <c r="F524" s="325"/>
      <c r="G524" s="325"/>
      <c r="H524" s="325"/>
      <c r="I524" s="325"/>
      <c r="J524" s="325"/>
      <c r="K524" s="325"/>
    </row>
    <row r="525" spans="1:11" ht="12">
      <c r="A525" s="151" t="str">
        <f>$A$41</f>
        <v>NAME: University of Colorado Anschutz Medical Campus</v>
      </c>
      <c r="G525" s="229"/>
      <c r="H525" s="215"/>
      <c r="J525" s="149"/>
      <c r="K525" s="153" t="str">
        <f>$K$3</f>
        <v>Date: October 1, 2012</v>
      </c>
    </row>
    <row r="526" spans="1:11" ht="12">
      <c r="A526" s="154" t="s">
        <v>6</v>
      </c>
      <c r="B526" s="154" t="s">
        <v>6</v>
      </c>
      <c r="C526" s="154" t="s">
        <v>6</v>
      </c>
      <c r="D526" s="154" t="s">
        <v>6</v>
      </c>
      <c r="E526" s="154" t="s">
        <v>6</v>
      </c>
      <c r="F526" s="154" t="s">
        <v>6</v>
      </c>
      <c r="G526" s="155" t="s">
        <v>6</v>
      </c>
      <c r="H526" s="156" t="s">
        <v>6</v>
      </c>
      <c r="I526" s="154" t="s">
        <v>6</v>
      </c>
      <c r="J526" s="155" t="s">
        <v>6</v>
      </c>
      <c r="K526" s="156" t="s">
        <v>6</v>
      </c>
    </row>
    <row r="527" spans="1:11" ht="12">
      <c r="A527" s="157" t="s">
        <v>7</v>
      </c>
      <c r="E527" s="157" t="s">
        <v>7</v>
      </c>
      <c r="F527" s="158"/>
      <c r="G527" s="159"/>
      <c r="H527" s="160" t="s">
        <v>9</v>
      </c>
      <c r="I527" s="158"/>
      <c r="J527" s="159"/>
      <c r="K527" s="160" t="s">
        <v>250</v>
      </c>
    </row>
    <row r="528" spans="1:11" ht="12">
      <c r="A528" s="157" t="s">
        <v>10</v>
      </c>
      <c r="C528" s="161" t="s">
        <v>57</v>
      </c>
      <c r="E528" s="157" t="s">
        <v>10</v>
      </c>
      <c r="F528" s="158"/>
      <c r="G528" s="159" t="s">
        <v>12</v>
      </c>
      <c r="H528" s="160" t="s">
        <v>13</v>
      </c>
      <c r="I528" s="158"/>
      <c r="J528" s="159" t="s">
        <v>12</v>
      </c>
      <c r="K528" s="160" t="s">
        <v>14</v>
      </c>
    </row>
    <row r="529" spans="1:11" ht="12">
      <c r="A529" s="154" t="s">
        <v>6</v>
      </c>
      <c r="B529" s="154" t="s">
        <v>6</v>
      </c>
      <c r="C529" s="154" t="s">
        <v>6</v>
      </c>
      <c r="D529" s="154" t="s">
        <v>6</v>
      </c>
      <c r="E529" s="154" t="s">
        <v>6</v>
      </c>
      <c r="F529" s="154" t="s">
        <v>6</v>
      </c>
      <c r="G529" s="155" t="s">
        <v>6</v>
      </c>
      <c r="H529" s="156" t="s">
        <v>6</v>
      </c>
      <c r="I529" s="154" t="s">
        <v>6</v>
      </c>
      <c r="J529" s="155" t="s">
        <v>6</v>
      </c>
      <c r="K529" s="156" t="s">
        <v>6</v>
      </c>
    </row>
    <row r="530" spans="1:11" ht="12">
      <c r="A530" s="237">
        <v>1</v>
      </c>
      <c r="B530" s="238"/>
      <c r="C530" s="238" t="s">
        <v>253</v>
      </c>
      <c r="D530" s="238"/>
      <c r="E530" s="237">
        <v>1</v>
      </c>
      <c r="F530" s="239"/>
      <c r="G530" s="118"/>
      <c r="H530" s="119"/>
      <c r="I530" s="240"/>
      <c r="J530" s="121"/>
      <c r="K530" s="122"/>
    </row>
    <row r="531" spans="1:11" ht="12">
      <c r="A531" s="237">
        <v>2</v>
      </c>
      <c r="B531" s="238"/>
      <c r="C531" s="238" t="s">
        <v>253</v>
      </c>
      <c r="D531" s="238"/>
      <c r="E531" s="237">
        <v>2</v>
      </c>
      <c r="F531" s="239"/>
      <c r="G531" s="118"/>
      <c r="H531" s="119"/>
      <c r="I531" s="240"/>
      <c r="J531" s="121"/>
      <c r="K531" s="119"/>
    </row>
    <row r="532" spans="1:11" ht="12">
      <c r="A532" s="237">
        <v>3</v>
      </c>
      <c r="B532" s="238"/>
      <c r="C532" s="238" t="s">
        <v>253</v>
      </c>
      <c r="D532" s="238"/>
      <c r="E532" s="237">
        <v>3</v>
      </c>
      <c r="F532" s="239"/>
      <c r="G532" s="118"/>
      <c r="H532" s="119"/>
      <c r="I532" s="240"/>
      <c r="J532" s="121"/>
      <c r="K532" s="119"/>
    </row>
    <row r="533" spans="1:11" ht="12">
      <c r="A533" s="237">
        <v>4</v>
      </c>
      <c r="B533" s="238"/>
      <c r="C533" s="238" t="s">
        <v>253</v>
      </c>
      <c r="D533" s="238"/>
      <c r="E533" s="237">
        <v>4</v>
      </c>
      <c r="F533" s="239"/>
      <c r="G533" s="118"/>
      <c r="H533" s="119"/>
      <c r="I533" s="241"/>
      <c r="J533" s="121"/>
      <c r="K533" s="119"/>
    </row>
    <row r="534" spans="1:11" ht="12">
      <c r="A534" s="237">
        <v>5</v>
      </c>
      <c r="B534" s="238"/>
      <c r="C534" s="238" t="s">
        <v>253</v>
      </c>
      <c r="D534" s="238"/>
      <c r="E534" s="237">
        <v>5</v>
      </c>
      <c r="F534" s="239"/>
      <c r="G534" s="118"/>
      <c r="H534" s="119"/>
      <c r="I534" s="241"/>
      <c r="J534" s="121"/>
      <c r="K534" s="119"/>
    </row>
    <row r="535" spans="1:11" ht="12">
      <c r="A535" s="143">
        <v>6</v>
      </c>
      <c r="C535" s="144" t="s">
        <v>213</v>
      </c>
      <c r="E535" s="143">
        <v>6</v>
      </c>
      <c r="F535" s="145"/>
      <c r="G535" s="112"/>
      <c r="H535" s="100">
        <v>0</v>
      </c>
      <c r="I535" s="164"/>
      <c r="J535" s="101"/>
      <c r="K535" s="100"/>
    </row>
    <row r="536" spans="1:11" ht="12">
      <c r="A536" s="143">
        <v>7</v>
      </c>
      <c r="C536" s="144" t="s">
        <v>214</v>
      </c>
      <c r="E536" s="143">
        <v>7</v>
      </c>
      <c r="F536" s="145"/>
      <c r="G536" s="112"/>
      <c r="H536" s="100"/>
      <c r="I536" s="242"/>
      <c r="J536" s="101"/>
      <c r="K536" s="100"/>
    </row>
    <row r="537" spans="1:11" ht="12">
      <c r="A537" s="143">
        <v>8</v>
      </c>
      <c r="C537" s="144" t="s">
        <v>215</v>
      </c>
      <c r="E537" s="143">
        <v>8</v>
      </c>
      <c r="F537" s="145"/>
      <c r="G537" s="112">
        <f>SUM(G535:G536)</f>
        <v>0</v>
      </c>
      <c r="H537" s="112">
        <f>SUM(H535:H536)</f>
        <v>0</v>
      </c>
      <c r="I537" s="242"/>
      <c r="J537" s="112">
        <f>SUM(J535:J536)</f>
        <v>0</v>
      </c>
      <c r="K537" s="112">
        <f>SUM(K535:K536)</f>
        <v>0</v>
      </c>
    </row>
    <row r="538" spans="1:13" ht="12">
      <c r="A538" s="143">
        <v>9</v>
      </c>
      <c r="C538" s="144"/>
      <c r="E538" s="143">
        <v>9</v>
      </c>
      <c r="F538" s="145"/>
      <c r="G538" s="112"/>
      <c r="H538" s="100"/>
      <c r="I538" s="168"/>
      <c r="J538" s="101"/>
      <c r="K538" s="100"/>
      <c r="M538" s="134" t="s">
        <v>39</v>
      </c>
    </row>
    <row r="539" spans="1:11" ht="12">
      <c r="A539" s="143">
        <v>10</v>
      </c>
      <c r="C539" s="144"/>
      <c r="E539" s="143">
        <v>10</v>
      </c>
      <c r="F539" s="145"/>
      <c r="G539" s="112"/>
      <c r="H539" s="100"/>
      <c r="I539" s="164"/>
      <c r="J539" s="101"/>
      <c r="K539" s="100"/>
    </row>
    <row r="540" spans="1:11" ht="12">
      <c r="A540" s="143">
        <v>11</v>
      </c>
      <c r="C540" s="144" t="s">
        <v>197</v>
      </c>
      <c r="E540" s="143">
        <v>11</v>
      </c>
      <c r="G540" s="96"/>
      <c r="H540" s="96"/>
      <c r="I540" s="168"/>
      <c r="J540" s="96"/>
      <c r="K540" s="97"/>
    </row>
    <row r="541" spans="1:11" ht="12">
      <c r="A541" s="143">
        <v>12</v>
      </c>
      <c r="C541" s="144" t="s">
        <v>198</v>
      </c>
      <c r="E541" s="143">
        <v>12</v>
      </c>
      <c r="G541" s="113"/>
      <c r="H541" s="97"/>
      <c r="I541" s="164"/>
      <c r="J541" s="96"/>
      <c r="K541" s="97"/>
    </row>
    <row r="542" spans="1:11" ht="12">
      <c r="A542" s="143">
        <v>13</v>
      </c>
      <c r="C542" s="144" t="s">
        <v>216</v>
      </c>
      <c r="E542" s="143">
        <v>13</v>
      </c>
      <c r="F542" s="145"/>
      <c r="G542" s="112">
        <f>SUM(G540:G541)</f>
        <v>0</v>
      </c>
      <c r="H542" s="112">
        <f>SUM(H540:H541)</f>
        <v>0</v>
      </c>
      <c r="I542" s="242"/>
      <c r="J542" s="112">
        <f>SUM(J540:J541)</f>
        <v>0</v>
      </c>
      <c r="K542" s="112">
        <f>SUM(K540:K541)</f>
        <v>0</v>
      </c>
    </row>
    <row r="543" spans="1:11" ht="12">
      <c r="A543" s="143">
        <v>14</v>
      </c>
      <c r="E543" s="143">
        <v>14</v>
      </c>
      <c r="F543" s="145"/>
      <c r="G543" s="112"/>
      <c r="H543" s="100"/>
      <c r="I543" s="242"/>
      <c r="J543" s="101"/>
      <c r="K543" s="100"/>
    </row>
    <row r="544" spans="1:11" ht="12">
      <c r="A544" s="143">
        <v>15</v>
      </c>
      <c r="C544" s="144" t="s">
        <v>200</v>
      </c>
      <c r="E544" s="143">
        <v>15</v>
      </c>
      <c r="F544" s="145"/>
      <c r="G544" s="112">
        <f>G537+G542</f>
        <v>0</v>
      </c>
      <c r="H544" s="112">
        <f>H537+H542</f>
        <v>0</v>
      </c>
      <c r="I544" s="242"/>
      <c r="J544" s="112">
        <f>J537+J542</f>
        <v>0</v>
      </c>
      <c r="K544" s="112">
        <f>K537+K542</f>
        <v>0</v>
      </c>
    </row>
    <row r="545" spans="1:11" ht="12">
      <c r="A545" s="143">
        <v>16</v>
      </c>
      <c r="E545" s="143">
        <v>16</v>
      </c>
      <c r="F545" s="145"/>
      <c r="G545" s="112"/>
      <c r="H545" s="100"/>
      <c r="I545" s="242"/>
      <c r="J545" s="101"/>
      <c r="K545" s="100"/>
    </row>
    <row r="546" spans="1:11" ht="12">
      <c r="A546" s="143">
        <v>17</v>
      </c>
      <c r="C546" s="144" t="s">
        <v>201</v>
      </c>
      <c r="E546" s="143">
        <v>17</v>
      </c>
      <c r="F546" s="145"/>
      <c r="G546" s="112"/>
      <c r="H546" s="100"/>
      <c r="I546" s="242"/>
      <c r="J546" s="101"/>
      <c r="K546" s="100"/>
    </row>
    <row r="547" spans="1:11" ht="12">
      <c r="A547" s="143">
        <v>18</v>
      </c>
      <c r="C547" s="144"/>
      <c r="E547" s="143">
        <v>18</v>
      </c>
      <c r="F547" s="145"/>
      <c r="G547" s="112"/>
      <c r="H547" s="100"/>
      <c r="I547" s="242"/>
      <c r="J547" s="101"/>
      <c r="K547" s="100"/>
    </row>
    <row r="548" spans="1:11" ht="12">
      <c r="A548" s="143">
        <v>19</v>
      </c>
      <c r="C548" s="144" t="s">
        <v>202</v>
      </c>
      <c r="E548" s="143">
        <v>19</v>
      </c>
      <c r="F548" s="145"/>
      <c r="G548" s="112"/>
      <c r="H548" s="100"/>
      <c r="I548" s="242"/>
      <c r="J548" s="101"/>
      <c r="K548" s="100"/>
    </row>
    <row r="549" spans="1:11" ht="12">
      <c r="A549" s="143">
        <v>20</v>
      </c>
      <c r="C549" s="144" t="s">
        <v>203</v>
      </c>
      <c r="E549" s="143">
        <v>20</v>
      </c>
      <c r="F549" s="145"/>
      <c r="G549" s="112"/>
      <c r="H549" s="100"/>
      <c r="I549" s="242"/>
      <c r="J549" s="101"/>
      <c r="K549" s="100"/>
    </row>
    <row r="550" spans="1:11" ht="12">
      <c r="A550" s="143">
        <v>21</v>
      </c>
      <c r="C550" s="144"/>
      <c r="E550" s="143">
        <v>21</v>
      </c>
      <c r="F550" s="145"/>
      <c r="G550" s="112"/>
      <c r="H550" s="100"/>
      <c r="I550" s="242"/>
      <c r="J550" s="101"/>
      <c r="K550" s="100"/>
    </row>
    <row r="551" spans="1:11" ht="12">
      <c r="A551" s="143">
        <v>22</v>
      </c>
      <c r="C551" s="144"/>
      <c r="E551" s="143">
        <v>22</v>
      </c>
      <c r="F551" s="145"/>
      <c r="G551" s="112"/>
      <c r="H551" s="100"/>
      <c r="I551" s="242"/>
      <c r="J551" s="101"/>
      <c r="K551" s="100"/>
    </row>
    <row r="552" spans="1:11" ht="12">
      <c r="A552" s="143">
        <v>23</v>
      </c>
      <c r="C552" s="144" t="s">
        <v>217</v>
      </c>
      <c r="E552" s="143">
        <v>23</v>
      </c>
      <c r="F552" s="145"/>
      <c r="G552" s="112"/>
      <c r="H552" s="100"/>
      <c r="I552" s="242"/>
      <c r="J552" s="101"/>
      <c r="K552" s="100"/>
    </row>
    <row r="553" spans="1:11" ht="12">
      <c r="A553" s="143">
        <v>24</v>
      </c>
      <c r="C553" s="144"/>
      <c r="E553" s="143">
        <v>24</v>
      </c>
      <c r="F553" s="145"/>
      <c r="G553" s="112"/>
      <c r="H553" s="100"/>
      <c r="I553" s="242"/>
      <c r="J553" s="101"/>
      <c r="K553" s="100"/>
    </row>
    <row r="554" spans="5:11" ht="12">
      <c r="E554" s="183"/>
      <c r="F554" s="184" t="s">
        <v>6</v>
      </c>
      <c r="G554" s="156" t="s">
        <v>6</v>
      </c>
      <c r="H554" s="156" t="s">
        <v>6</v>
      </c>
      <c r="I554" s="184" t="s">
        <v>6</v>
      </c>
      <c r="J554" s="156" t="s">
        <v>6</v>
      </c>
      <c r="K554" s="156" t="s">
        <v>6</v>
      </c>
    </row>
    <row r="555" spans="1:11" ht="12">
      <c r="A555" s="143">
        <v>25</v>
      </c>
      <c r="C555" s="144" t="s">
        <v>218</v>
      </c>
      <c r="E555" s="143">
        <v>25</v>
      </c>
      <c r="G555" s="96">
        <f>SUM(G544:G554)</f>
        <v>0</v>
      </c>
      <c r="H555" s="96">
        <f>SUM(H544:H554)</f>
        <v>0</v>
      </c>
      <c r="I555" s="97"/>
      <c r="J555" s="96">
        <f>SUM(J544:J554)</f>
        <v>0</v>
      </c>
      <c r="K555" s="96">
        <f>SUM(K544:K554)</f>
        <v>0</v>
      </c>
    </row>
    <row r="556" spans="5:11" ht="12">
      <c r="E556" s="183"/>
      <c r="F556" s="184" t="s">
        <v>6</v>
      </c>
      <c r="G556" s="155" t="s">
        <v>6</v>
      </c>
      <c r="H556" s="156" t="s">
        <v>6</v>
      </c>
      <c r="I556" s="184" t="s">
        <v>6</v>
      </c>
      <c r="J556" s="155" t="s">
        <v>6</v>
      </c>
      <c r="K556" s="156" t="s">
        <v>6</v>
      </c>
    </row>
    <row r="557" spans="3:11" ht="12">
      <c r="C557" s="134" t="s">
        <v>53</v>
      </c>
      <c r="E557" s="183"/>
      <c r="F557" s="184"/>
      <c r="G557" s="155"/>
      <c r="H557" s="156"/>
      <c r="I557" s="184"/>
      <c r="J557" s="155"/>
      <c r="K557" s="156"/>
    </row>
    <row r="558" spans="1:11" ht="12">
      <c r="A558" s="144"/>
      <c r="H558" s="188"/>
      <c r="K558" s="188"/>
    </row>
    <row r="559" spans="8:11" ht="12">
      <c r="H559" s="188"/>
      <c r="K559" s="188"/>
    </row>
    <row r="560" spans="1:11" s="175" customFormat="1" ht="12">
      <c r="A560" s="151" t="str">
        <f>$A$82</f>
        <v>Institution No.:  </v>
      </c>
      <c r="E560" s="185"/>
      <c r="G560" s="186"/>
      <c r="H560" s="187"/>
      <c r="J560" s="186"/>
      <c r="K560" s="150" t="s">
        <v>219</v>
      </c>
    </row>
    <row r="561" spans="1:11" s="175" customFormat="1" ht="12">
      <c r="A561" s="325" t="s">
        <v>220</v>
      </c>
      <c r="B561" s="325"/>
      <c r="C561" s="325"/>
      <c r="D561" s="325"/>
      <c r="E561" s="325"/>
      <c r="F561" s="325"/>
      <c r="G561" s="325"/>
      <c r="H561" s="325"/>
      <c r="I561" s="325"/>
      <c r="J561" s="325"/>
      <c r="K561" s="325"/>
    </row>
    <row r="562" spans="1:11" ht="12">
      <c r="A562" s="151" t="str">
        <f>$A$41</f>
        <v>NAME: University of Colorado Anschutz Medical Campus</v>
      </c>
      <c r="B562" s="151"/>
      <c r="G562" s="229"/>
      <c r="H562" s="215"/>
      <c r="J562" s="149"/>
      <c r="K562" s="153" t="str">
        <f>$K$3</f>
        <v>Date: October 1, 2012</v>
      </c>
    </row>
    <row r="563" spans="1:11" ht="12">
      <c r="A563" s="154" t="s">
        <v>6</v>
      </c>
      <c r="B563" s="154" t="s">
        <v>6</v>
      </c>
      <c r="C563" s="154" t="s">
        <v>6</v>
      </c>
      <c r="D563" s="154" t="s">
        <v>6</v>
      </c>
      <c r="E563" s="154" t="s">
        <v>6</v>
      </c>
      <c r="F563" s="154" t="s">
        <v>6</v>
      </c>
      <c r="G563" s="155" t="s">
        <v>6</v>
      </c>
      <c r="H563" s="156" t="s">
        <v>6</v>
      </c>
      <c r="I563" s="154" t="s">
        <v>6</v>
      </c>
      <c r="J563" s="155" t="s">
        <v>6</v>
      </c>
      <c r="K563" s="156" t="s">
        <v>6</v>
      </c>
    </row>
    <row r="564" spans="1:11" ht="12">
      <c r="A564" s="157" t="s">
        <v>7</v>
      </c>
      <c r="E564" s="157" t="s">
        <v>7</v>
      </c>
      <c r="F564" s="158"/>
      <c r="G564" s="159"/>
      <c r="H564" s="160" t="s">
        <v>9</v>
      </c>
      <c r="I564" s="158"/>
      <c r="J564" s="159"/>
      <c r="K564" s="160" t="s">
        <v>250</v>
      </c>
    </row>
    <row r="565" spans="1:11" ht="12">
      <c r="A565" s="157" t="s">
        <v>10</v>
      </c>
      <c r="C565" s="161" t="s">
        <v>57</v>
      </c>
      <c r="E565" s="157" t="s">
        <v>10</v>
      </c>
      <c r="F565" s="158"/>
      <c r="G565" s="159" t="s">
        <v>12</v>
      </c>
      <c r="H565" s="160" t="s">
        <v>13</v>
      </c>
      <c r="I565" s="158"/>
      <c r="J565" s="159" t="s">
        <v>12</v>
      </c>
      <c r="K565" s="160" t="s">
        <v>14</v>
      </c>
    </row>
    <row r="566" spans="1:11" ht="12">
      <c r="A566" s="154" t="s">
        <v>6</v>
      </c>
      <c r="B566" s="154" t="s">
        <v>6</v>
      </c>
      <c r="C566" s="154" t="s">
        <v>6</v>
      </c>
      <c r="D566" s="154" t="s">
        <v>6</v>
      </c>
      <c r="E566" s="154" t="s">
        <v>6</v>
      </c>
      <c r="F566" s="154" t="s">
        <v>6</v>
      </c>
      <c r="G566" s="155" t="s">
        <v>6</v>
      </c>
      <c r="H566" s="156" t="s">
        <v>6</v>
      </c>
      <c r="I566" s="154" t="s">
        <v>6</v>
      </c>
      <c r="J566" s="243" t="s">
        <v>6</v>
      </c>
      <c r="K566" s="156" t="s">
        <v>6</v>
      </c>
    </row>
    <row r="567" spans="1:11" ht="12">
      <c r="A567" s="237">
        <v>1</v>
      </c>
      <c r="B567" s="238"/>
      <c r="C567" s="238" t="s">
        <v>253</v>
      </c>
      <c r="D567" s="238"/>
      <c r="E567" s="237">
        <v>1</v>
      </c>
      <c r="F567" s="239"/>
      <c r="G567" s="118"/>
      <c r="H567" s="119"/>
      <c r="I567" s="240"/>
      <c r="J567" s="121"/>
      <c r="K567" s="122"/>
    </row>
    <row r="568" spans="1:11" ht="12">
      <c r="A568" s="237">
        <v>2</v>
      </c>
      <c r="B568" s="238"/>
      <c r="C568" s="238" t="s">
        <v>253</v>
      </c>
      <c r="D568" s="238"/>
      <c r="E568" s="237">
        <v>2</v>
      </c>
      <c r="F568" s="239"/>
      <c r="G568" s="118"/>
      <c r="H568" s="119"/>
      <c r="I568" s="240"/>
      <c r="J568" s="121"/>
      <c r="K568" s="119"/>
    </row>
    <row r="569" spans="1:11" ht="12">
      <c r="A569" s="237">
        <v>3</v>
      </c>
      <c r="B569" s="238"/>
      <c r="C569" s="238" t="s">
        <v>253</v>
      </c>
      <c r="D569" s="238"/>
      <c r="E569" s="237">
        <v>3</v>
      </c>
      <c r="F569" s="239"/>
      <c r="G569" s="118"/>
      <c r="H569" s="119"/>
      <c r="I569" s="240"/>
      <c r="J569" s="121"/>
      <c r="K569" s="119"/>
    </row>
    <row r="570" spans="1:11" ht="12">
      <c r="A570" s="237">
        <v>4</v>
      </c>
      <c r="B570" s="238"/>
      <c r="C570" s="238" t="s">
        <v>253</v>
      </c>
      <c r="D570" s="238"/>
      <c r="E570" s="237">
        <v>4</v>
      </c>
      <c r="F570" s="239"/>
      <c r="G570" s="118"/>
      <c r="H570" s="119"/>
      <c r="I570" s="241"/>
      <c r="J570" s="121"/>
      <c r="K570" s="119"/>
    </row>
    <row r="571" spans="1:11" ht="12">
      <c r="A571" s="237">
        <v>5</v>
      </c>
      <c r="B571" s="238"/>
      <c r="C571" s="238" t="s">
        <v>253</v>
      </c>
      <c r="D571" s="238"/>
      <c r="E571" s="237">
        <v>5</v>
      </c>
      <c r="F571" s="239"/>
      <c r="G571" s="121"/>
      <c r="H571" s="119"/>
      <c r="I571" s="241"/>
      <c r="J571" s="121"/>
      <c r="K571" s="119"/>
    </row>
    <row r="572" spans="1:11" ht="12">
      <c r="A572" s="143">
        <v>6</v>
      </c>
      <c r="C572" s="144" t="s">
        <v>213</v>
      </c>
      <c r="E572" s="143">
        <v>6</v>
      </c>
      <c r="F572" s="145"/>
      <c r="G572" s="101">
        <v>124.00999999999999</v>
      </c>
      <c r="H572" s="100">
        <v>12011507</v>
      </c>
      <c r="I572" s="164"/>
      <c r="J572" s="106">
        <v>123.26</v>
      </c>
      <c r="K572" s="100">
        <v>12177990</v>
      </c>
    </row>
    <row r="573" spans="1:11" ht="12">
      <c r="A573" s="143">
        <v>7</v>
      </c>
      <c r="C573" s="144" t="s">
        <v>214</v>
      </c>
      <c r="E573" s="143">
        <v>7</v>
      </c>
      <c r="F573" s="145"/>
      <c r="G573" s="101"/>
      <c r="H573" s="100">
        <v>2878261</v>
      </c>
      <c r="I573" s="242"/>
      <c r="J573" s="101"/>
      <c r="K573" s="100">
        <v>3215799</v>
      </c>
    </row>
    <row r="574" spans="1:11" ht="12">
      <c r="A574" s="143">
        <v>8</v>
      </c>
      <c r="C574" s="144" t="s">
        <v>215</v>
      </c>
      <c r="E574" s="143">
        <v>8</v>
      </c>
      <c r="F574" s="145"/>
      <c r="G574" s="101">
        <f>SUM(G572:G573)</f>
        <v>124.00999999999999</v>
      </c>
      <c r="H574" s="100">
        <f>SUM(H572:H573)</f>
        <v>14889768</v>
      </c>
      <c r="I574" s="100"/>
      <c r="J574" s="106">
        <f>SUM(J572:J573)</f>
        <v>123.26</v>
      </c>
      <c r="K574" s="100">
        <f>SUM(K572:K573)</f>
        <v>15393789</v>
      </c>
    </row>
    <row r="575" spans="1:11" ht="12">
      <c r="A575" s="143">
        <v>9</v>
      </c>
      <c r="C575" s="144"/>
      <c r="E575" s="143">
        <v>9</v>
      </c>
      <c r="F575" s="145"/>
      <c r="G575" s="101"/>
      <c r="H575" s="100"/>
      <c r="I575" s="100"/>
      <c r="J575" s="100"/>
      <c r="K575" s="100"/>
    </row>
    <row r="576" spans="1:11" ht="12">
      <c r="A576" s="143">
        <v>10</v>
      </c>
      <c r="C576" s="144"/>
      <c r="E576" s="143">
        <v>10</v>
      </c>
      <c r="F576" s="145"/>
      <c r="G576" s="101"/>
      <c r="H576" s="100"/>
      <c r="I576" s="100"/>
      <c r="J576" s="100"/>
      <c r="K576" s="100"/>
    </row>
    <row r="577" spans="1:11" ht="12">
      <c r="A577" s="143">
        <v>11</v>
      </c>
      <c r="C577" s="144" t="s">
        <v>197</v>
      </c>
      <c r="E577" s="143">
        <v>11</v>
      </c>
      <c r="G577" s="96">
        <v>62.44</v>
      </c>
      <c r="H577" s="100">
        <v>3048092</v>
      </c>
      <c r="I577" s="100"/>
      <c r="J577" s="106">
        <v>63.66</v>
      </c>
      <c r="K577" s="100">
        <v>3107511</v>
      </c>
    </row>
    <row r="578" spans="1:11" ht="12">
      <c r="A578" s="143">
        <v>12</v>
      </c>
      <c r="C578" s="144" t="s">
        <v>198</v>
      </c>
      <c r="E578" s="143">
        <v>12</v>
      </c>
      <c r="G578" s="96"/>
      <c r="H578" s="100">
        <v>866253</v>
      </c>
      <c r="I578" s="100"/>
      <c r="J578" s="100"/>
      <c r="K578" s="100">
        <v>1066470</v>
      </c>
    </row>
    <row r="579" spans="1:11" ht="12">
      <c r="A579" s="143">
        <v>13</v>
      </c>
      <c r="C579" s="144" t="s">
        <v>216</v>
      </c>
      <c r="E579" s="143">
        <v>13</v>
      </c>
      <c r="F579" s="145"/>
      <c r="G579" s="101">
        <f>SUM(G577:G578)</f>
        <v>62.44</v>
      </c>
      <c r="H579" s="100">
        <f>SUM(H577:H578)</f>
        <v>3914345</v>
      </c>
      <c r="I579" s="100"/>
      <c r="J579" s="106">
        <f>SUM(J577:J578)</f>
        <v>63.66</v>
      </c>
      <c r="K579" s="100">
        <f>SUM(K577:K578)</f>
        <v>4173981</v>
      </c>
    </row>
    <row r="580" spans="1:11" ht="12">
      <c r="A580" s="143">
        <v>14</v>
      </c>
      <c r="E580" s="143">
        <v>14</v>
      </c>
      <c r="F580" s="145"/>
      <c r="G580" s="101"/>
      <c r="H580" s="100"/>
      <c r="I580" s="100"/>
      <c r="J580" s="100"/>
      <c r="K580" s="100"/>
    </row>
    <row r="581" spans="1:11" ht="12">
      <c r="A581" s="143">
        <v>15</v>
      </c>
      <c r="C581" s="144" t="s">
        <v>200</v>
      </c>
      <c r="E581" s="143">
        <v>15</v>
      </c>
      <c r="F581" s="145"/>
      <c r="G581" s="101">
        <f>G574+G579</f>
        <v>186.45</v>
      </c>
      <c r="H581" s="100">
        <f>H574+H579</f>
        <v>18804113</v>
      </c>
      <c r="I581" s="100"/>
      <c r="J581" s="106">
        <f>J574+J579</f>
        <v>186.92000000000002</v>
      </c>
      <c r="K581" s="100">
        <f>K574+K579</f>
        <v>19567770</v>
      </c>
    </row>
    <row r="582" spans="1:11" ht="12">
      <c r="A582" s="143">
        <v>16</v>
      </c>
      <c r="E582" s="143">
        <v>16</v>
      </c>
      <c r="F582" s="145"/>
      <c r="G582" s="101"/>
      <c r="H582" s="100"/>
      <c r="I582" s="100"/>
      <c r="J582" s="100"/>
      <c r="K582" s="100"/>
    </row>
    <row r="583" spans="1:11" ht="12">
      <c r="A583" s="143">
        <v>17</v>
      </c>
      <c r="C583" s="144" t="s">
        <v>201</v>
      </c>
      <c r="E583" s="143">
        <v>17</v>
      </c>
      <c r="F583" s="145"/>
      <c r="G583" s="112"/>
      <c r="H583" s="100">
        <v>256968</v>
      </c>
      <c r="I583" s="242"/>
      <c r="J583" s="101"/>
      <c r="K583" s="100">
        <v>86000</v>
      </c>
    </row>
    <row r="584" spans="1:11" ht="12">
      <c r="A584" s="143">
        <v>18</v>
      </c>
      <c r="C584" s="144"/>
      <c r="E584" s="143">
        <v>18</v>
      </c>
      <c r="F584" s="145"/>
      <c r="G584" s="112"/>
      <c r="H584" s="100"/>
      <c r="I584" s="242"/>
      <c r="J584" s="101"/>
      <c r="K584" s="100"/>
    </row>
    <row r="585" spans="1:11" ht="12">
      <c r="A585" s="143">
        <v>19</v>
      </c>
      <c r="C585" s="144" t="s">
        <v>202</v>
      </c>
      <c r="E585" s="143">
        <v>19</v>
      </c>
      <c r="F585" s="145"/>
      <c r="G585" s="112"/>
      <c r="H585" s="100">
        <v>238761</v>
      </c>
      <c r="I585" s="242"/>
      <c r="J585" s="101"/>
      <c r="K585" s="100">
        <v>92000</v>
      </c>
    </row>
    <row r="586" spans="1:11" ht="12">
      <c r="A586" s="143">
        <v>20</v>
      </c>
      <c r="C586" s="144" t="s">
        <v>203</v>
      </c>
      <c r="E586" s="143">
        <v>20</v>
      </c>
      <c r="F586" s="145"/>
      <c r="G586" s="112"/>
      <c r="H586" s="100">
        <v>5128470</v>
      </c>
      <c r="I586" s="242"/>
      <c r="J586" s="101"/>
      <c r="K586" s="100">
        <v>5091017</v>
      </c>
    </row>
    <row r="587" spans="1:11" ht="12">
      <c r="A587" s="143">
        <v>21</v>
      </c>
      <c r="C587" s="144"/>
      <c r="E587" s="143">
        <v>21</v>
      </c>
      <c r="F587" s="145"/>
      <c r="G587" s="112"/>
      <c r="H587" s="100"/>
      <c r="I587" s="242"/>
      <c r="J587" s="101"/>
      <c r="K587" s="100"/>
    </row>
    <row r="588" spans="1:11" ht="12">
      <c r="A588" s="143">
        <v>22</v>
      </c>
      <c r="C588" s="144"/>
      <c r="E588" s="143">
        <v>22</v>
      </c>
      <c r="F588" s="145"/>
      <c r="G588" s="112"/>
      <c r="H588" s="100"/>
      <c r="I588" s="242"/>
      <c r="J588" s="101"/>
      <c r="K588" s="100"/>
    </row>
    <row r="589" spans="1:11" ht="12">
      <c r="A589" s="143">
        <v>23</v>
      </c>
      <c r="C589" s="144" t="s">
        <v>217</v>
      </c>
      <c r="E589" s="143">
        <v>23</v>
      </c>
      <c r="F589" s="145"/>
      <c r="G589" s="112"/>
      <c r="H589" s="100">
        <v>47796</v>
      </c>
      <c r="I589" s="242"/>
      <c r="J589" s="101"/>
      <c r="K589" s="100">
        <v>0</v>
      </c>
    </row>
    <row r="590" spans="1:11" ht="12">
      <c r="A590" s="143">
        <v>24</v>
      </c>
      <c r="C590" s="144"/>
      <c r="E590" s="143">
        <v>24</v>
      </c>
      <c r="F590" s="145"/>
      <c r="G590" s="112"/>
      <c r="H590" s="100"/>
      <c r="I590" s="242"/>
      <c r="J590" s="101"/>
      <c r="K590" s="100"/>
    </row>
    <row r="591" spans="5:11" ht="12">
      <c r="E591" s="183"/>
      <c r="F591" s="184" t="s">
        <v>6</v>
      </c>
      <c r="G591" s="156" t="s">
        <v>6</v>
      </c>
      <c r="H591" s="156" t="s">
        <v>6</v>
      </c>
      <c r="I591" s="184" t="s">
        <v>6</v>
      </c>
      <c r="J591" s="156" t="s">
        <v>6</v>
      </c>
      <c r="K591" s="156" t="s">
        <v>6</v>
      </c>
    </row>
    <row r="592" spans="1:11" ht="12">
      <c r="A592" s="143">
        <v>25</v>
      </c>
      <c r="C592" s="144" t="s">
        <v>221</v>
      </c>
      <c r="E592" s="143">
        <v>25</v>
      </c>
      <c r="G592" s="96">
        <f>SUM(G581:G591)</f>
        <v>186.45</v>
      </c>
      <c r="H592" s="96">
        <f>SUM(H581:H591)</f>
        <v>24476108</v>
      </c>
      <c r="I592" s="97"/>
      <c r="J592" s="96">
        <f>SUM(J581:J591)</f>
        <v>186.92000000000002</v>
      </c>
      <c r="K592" s="96">
        <f>SUM(K581:K591)</f>
        <v>24836787</v>
      </c>
    </row>
    <row r="593" spans="1:11" ht="12">
      <c r="A593" s="143"/>
      <c r="C593" s="144"/>
      <c r="E593" s="143"/>
      <c r="F593" s="184" t="s">
        <v>6</v>
      </c>
      <c r="G593" s="155" t="s">
        <v>6</v>
      </c>
      <c r="H593" s="156" t="s">
        <v>6</v>
      </c>
      <c r="I593" s="184" t="s">
        <v>6</v>
      </c>
      <c r="J593" s="155" t="s">
        <v>6</v>
      </c>
      <c r="K593" s="156" t="s">
        <v>6</v>
      </c>
    </row>
    <row r="594" spans="1:11" ht="12">
      <c r="A594" s="143"/>
      <c r="C594" s="134" t="s">
        <v>53</v>
      </c>
      <c r="E594" s="143"/>
      <c r="G594" s="96"/>
      <c r="H594" s="96"/>
      <c r="I594" s="97"/>
      <c r="J594" s="96"/>
      <c r="K594" s="96"/>
    </row>
    <row r="595" spans="5:11" ht="12">
      <c r="E595" s="183"/>
      <c r="F595" s="184"/>
      <c r="G595" s="155"/>
      <c r="H595" s="156"/>
      <c r="I595" s="184"/>
      <c r="J595" s="155"/>
      <c r="K595" s="156"/>
    </row>
    <row r="596" spans="1:12" ht="12">
      <c r="A596" s="144"/>
      <c r="H596" s="188"/>
      <c r="K596" s="188"/>
      <c r="L596" s="134" t="s">
        <v>39</v>
      </c>
    </row>
    <row r="597" spans="1:11" s="175" customFormat="1" ht="12">
      <c r="A597" s="151" t="str">
        <f>$A$82</f>
        <v>Institution No.:  </v>
      </c>
      <c r="E597" s="185"/>
      <c r="G597" s="186"/>
      <c r="H597" s="187"/>
      <c r="J597" s="186"/>
      <c r="K597" s="150" t="s">
        <v>222</v>
      </c>
    </row>
    <row r="598" spans="1:11" s="175" customFormat="1" ht="12">
      <c r="A598" s="325" t="s">
        <v>223</v>
      </c>
      <c r="B598" s="325"/>
      <c r="C598" s="325"/>
      <c r="D598" s="325"/>
      <c r="E598" s="325"/>
      <c r="F598" s="325"/>
      <c r="G598" s="325"/>
      <c r="H598" s="325"/>
      <c r="I598" s="325"/>
      <c r="J598" s="325"/>
      <c r="K598" s="325"/>
    </row>
    <row r="599" spans="1:11" ht="12">
      <c r="A599" s="151" t="str">
        <f>$A$41</f>
        <v>NAME: University of Colorado Anschutz Medical Campus</v>
      </c>
      <c r="G599" s="229"/>
      <c r="H599" s="215"/>
      <c r="J599" s="149"/>
      <c r="K599" s="153" t="str">
        <f>$K$3</f>
        <v>Date: October 1, 2012</v>
      </c>
    </row>
    <row r="600" spans="1:11" ht="12">
      <c r="A600" s="154" t="s">
        <v>6</v>
      </c>
      <c r="B600" s="154" t="s">
        <v>6</v>
      </c>
      <c r="C600" s="154" t="s">
        <v>6</v>
      </c>
      <c r="D600" s="154" t="s">
        <v>6</v>
      </c>
      <c r="E600" s="154" t="s">
        <v>6</v>
      </c>
      <c r="F600" s="154" t="s">
        <v>6</v>
      </c>
      <c r="G600" s="155" t="s">
        <v>6</v>
      </c>
      <c r="H600" s="156" t="s">
        <v>6</v>
      </c>
      <c r="I600" s="154" t="s">
        <v>6</v>
      </c>
      <c r="J600" s="155" t="s">
        <v>6</v>
      </c>
      <c r="K600" s="156" t="s">
        <v>6</v>
      </c>
    </row>
    <row r="601" spans="1:11" ht="12">
      <c r="A601" s="157" t="s">
        <v>7</v>
      </c>
      <c r="E601" s="157" t="s">
        <v>7</v>
      </c>
      <c r="F601" s="158"/>
      <c r="G601" s="159"/>
      <c r="H601" s="160" t="s">
        <v>9</v>
      </c>
      <c r="I601" s="158"/>
      <c r="J601" s="159"/>
      <c r="K601" s="160" t="s">
        <v>250</v>
      </c>
    </row>
    <row r="602" spans="1:11" ht="12">
      <c r="A602" s="157" t="s">
        <v>10</v>
      </c>
      <c r="C602" s="161" t="s">
        <v>57</v>
      </c>
      <c r="E602" s="157" t="s">
        <v>10</v>
      </c>
      <c r="F602" s="158"/>
      <c r="G602" s="159" t="s">
        <v>12</v>
      </c>
      <c r="H602" s="160" t="s">
        <v>13</v>
      </c>
      <c r="I602" s="158"/>
      <c r="J602" s="159" t="s">
        <v>12</v>
      </c>
      <c r="K602" s="160" t="s">
        <v>14</v>
      </c>
    </row>
    <row r="603" spans="1:11" ht="12">
      <c r="A603" s="154" t="s">
        <v>6</v>
      </c>
      <c r="B603" s="154" t="s">
        <v>6</v>
      </c>
      <c r="C603" s="154" t="s">
        <v>6</v>
      </c>
      <c r="D603" s="154" t="s">
        <v>6</v>
      </c>
      <c r="E603" s="154" t="s">
        <v>6</v>
      </c>
      <c r="F603" s="154" t="s">
        <v>6</v>
      </c>
      <c r="G603" s="155" t="s">
        <v>6</v>
      </c>
      <c r="H603" s="156" t="s">
        <v>6</v>
      </c>
      <c r="I603" s="154" t="s">
        <v>6</v>
      </c>
      <c r="J603" s="155" t="s">
        <v>6</v>
      </c>
      <c r="K603" s="156" t="s">
        <v>6</v>
      </c>
    </row>
    <row r="604" spans="1:11" ht="12">
      <c r="A604" s="237">
        <v>1</v>
      </c>
      <c r="B604" s="238"/>
      <c r="C604" s="238" t="s">
        <v>253</v>
      </c>
      <c r="D604" s="238"/>
      <c r="E604" s="237">
        <v>1</v>
      </c>
      <c r="F604" s="239"/>
      <c r="G604" s="118"/>
      <c r="H604" s="119"/>
      <c r="I604" s="240"/>
      <c r="J604" s="121"/>
      <c r="K604" s="122"/>
    </row>
    <row r="605" spans="1:11" ht="12">
      <c r="A605" s="237">
        <v>2</v>
      </c>
      <c r="B605" s="238"/>
      <c r="C605" s="238" t="s">
        <v>253</v>
      </c>
      <c r="D605" s="238"/>
      <c r="E605" s="237">
        <v>2</v>
      </c>
      <c r="F605" s="239"/>
      <c r="G605" s="118"/>
      <c r="H605" s="119"/>
      <c r="I605" s="240"/>
      <c r="J605" s="121"/>
      <c r="K605" s="119"/>
    </row>
    <row r="606" spans="1:11" ht="12">
      <c r="A606" s="237">
        <v>3</v>
      </c>
      <c r="B606" s="238"/>
      <c r="C606" s="238" t="s">
        <v>253</v>
      </c>
      <c r="D606" s="238"/>
      <c r="E606" s="237">
        <v>3</v>
      </c>
      <c r="F606" s="239"/>
      <c r="G606" s="118"/>
      <c r="H606" s="119"/>
      <c r="I606" s="240"/>
      <c r="J606" s="121"/>
      <c r="K606" s="119"/>
    </row>
    <row r="607" spans="1:11" ht="12">
      <c r="A607" s="237">
        <v>4</v>
      </c>
      <c r="B607" s="238"/>
      <c r="C607" s="238" t="s">
        <v>253</v>
      </c>
      <c r="D607" s="238"/>
      <c r="E607" s="237">
        <v>4</v>
      </c>
      <c r="F607" s="239"/>
      <c r="G607" s="118"/>
      <c r="H607" s="119"/>
      <c r="I607" s="241"/>
      <c r="J607" s="121"/>
      <c r="K607" s="119"/>
    </row>
    <row r="608" spans="1:11" ht="12">
      <c r="A608" s="237">
        <v>5</v>
      </c>
      <c r="B608" s="238"/>
      <c r="C608" s="238" t="s">
        <v>253</v>
      </c>
      <c r="D608" s="238"/>
      <c r="E608" s="237">
        <v>5</v>
      </c>
      <c r="F608" s="239"/>
      <c r="G608" s="118"/>
      <c r="H608" s="119"/>
      <c r="I608" s="241"/>
      <c r="J608" s="121"/>
      <c r="K608" s="119"/>
    </row>
    <row r="609" spans="1:11" ht="12">
      <c r="A609" s="143">
        <v>6</v>
      </c>
      <c r="C609" s="144" t="s">
        <v>213</v>
      </c>
      <c r="E609" s="143">
        <v>6</v>
      </c>
      <c r="F609" s="145"/>
      <c r="G609" s="106">
        <v>6.619999999999999</v>
      </c>
      <c r="H609" s="100">
        <v>565308</v>
      </c>
      <c r="I609" s="164"/>
      <c r="J609" s="106">
        <v>6.75</v>
      </c>
      <c r="K609" s="100">
        <v>588261</v>
      </c>
    </row>
    <row r="610" spans="1:11" ht="12">
      <c r="A610" s="143">
        <v>7</v>
      </c>
      <c r="C610" s="144" t="s">
        <v>214</v>
      </c>
      <c r="E610" s="143">
        <v>7</v>
      </c>
      <c r="F610" s="145"/>
      <c r="G610" s="112"/>
      <c r="H610" s="100">
        <v>146760</v>
      </c>
      <c r="I610" s="242"/>
      <c r="J610" s="101"/>
      <c r="K610" s="100">
        <v>188552</v>
      </c>
    </row>
    <row r="611" spans="1:11" ht="12">
      <c r="A611" s="143">
        <v>8</v>
      </c>
      <c r="C611" s="144" t="s">
        <v>215</v>
      </c>
      <c r="E611" s="143">
        <v>8</v>
      </c>
      <c r="F611" s="145"/>
      <c r="G611" s="106">
        <f>SUM(G609:G610)</f>
        <v>6.619999999999999</v>
      </c>
      <c r="H611" s="100">
        <f>SUM(H609:H610)</f>
        <v>712068</v>
      </c>
      <c r="I611" s="100"/>
      <c r="J611" s="106">
        <f>SUM(J609:J610)</f>
        <v>6.75</v>
      </c>
      <c r="K611" s="100">
        <f>SUM(K609:K610)</f>
        <v>776813</v>
      </c>
    </row>
    <row r="612" spans="1:11" ht="12">
      <c r="A612" s="143">
        <v>9</v>
      </c>
      <c r="C612" s="144"/>
      <c r="E612" s="143">
        <v>9</v>
      </c>
      <c r="F612" s="145"/>
      <c r="G612" s="112"/>
      <c r="H612" s="100"/>
      <c r="I612" s="100"/>
      <c r="J612" s="106"/>
      <c r="K612" s="100"/>
    </row>
    <row r="613" spans="1:11" ht="12">
      <c r="A613" s="143">
        <v>10</v>
      </c>
      <c r="C613" s="144"/>
      <c r="E613" s="143">
        <v>10</v>
      </c>
      <c r="F613" s="145"/>
      <c r="G613" s="112"/>
      <c r="H613" s="100"/>
      <c r="I613" s="100"/>
      <c r="J613" s="106"/>
      <c r="K613" s="100"/>
    </row>
    <row r="614" spans="1:11" ht="12">
      <c r="A614" s="143">
        <v>11</v>
      </c>
      <c r="C614" s="144" t="s">
        <v>197</v>
      </c>
      <c r="E614" s="143">
        <v>11</v>
      </c>
      <c r="G614" s="96">
        <v>6.32</v>
      </c>
      <c r="H614" s="100">
        <v>263724</v>
      </c>
      <c r="I614" s="100"/>
      <c r="J614" s="106">
        <v>7.95</v>
      </c>
      <c r="K614" s="100">
        <v>331668</v>
      </c>
    </row>
    <row r="615" spans="1:11" ht="12">
      <c r="A615" s="143">
        <v>12</v>
      </c>
      <c r="C615" s="144" t="s">
        <v>198</v>
      </c>
      <c r="E615" s="143">
        <v>12</v>
      </c>
      <c r="G615" s="113"/>
      <c r="H615" s="100">
        <v>74969</v>
      </c>
      <c r="I615" s="100"/>
      <c r="J615" s="106"/>
      <c r="K615" s="100">
        <v>117449</v>
      </c>
    </row>
    <row r="616" spans="1:11" ht="12">
      <c r="A616" s="143">
        <v>13</v>
      </c>
      <c r="C616" s="144" t="s">
        <v>216</v>
      </c>
      <c r="E616" s="143">
        <v>13</v>
      </c>
      <c r="F616" s="145"/>
      <c r="G616" s="106">
        <f>SUM(G614:G615)</f>
        <v>6.32</v>
      </c>
      <c r="H616" s="100">
        <f>SUM(H614:H615)</f>
        <v>338693</v>
      </c>
      <c r="I616" s="100"/>
      <c r="J616" s="106">
        <f>SUM(J614:J615)</f>
        <v>7.95</v>
      </c>
      <c r="K616" s="100">
        <f>SUM(K614:K615)</f>
        <v>449117</v>
      </c>
    </row>
    <row r="617" spans="1:11" ht="12">
      <c r="A617" s="143">
        <v>14</v>
      </c>
      <c r="E617" s="143">
        <v>14</v>
      </c>
      <c r="F617" s="145"/>
      <c r="G617" s="112"/>
      <c r="H617" s="100"/>
      <c r="I617" s="100"/>
      <c r="J617" s="106"/>
      <c r="K617" s="100"/>
    </row>
    <row r="618" spans="1:11" ht="12">
      <c r="A618" s="143">
        <v>15</v>
      </c>
      <c r="C618" s="144" t="s">
        <v>200</v>
      </c>
      <c r="E618" s="143">
        <v>15</v>
      </c>
      <c r="F618" s="145"/>
      <c r="G618" s="112">
        <f>G611+G616</f>
        <v>12.94</v>
      </c>
      <c r="H618" s="100">
        <f>H611+H616</f>
        <v>1050761</v>
      </c>
      <c r="I618" s="100"/>
      <c r="J618" s="106">
        <f>J611+J616</f>
        <v>14.7</v>
      </c>
      <c r="K618" s="100">
        <f>K611+K616</f>
        <v>1225930</v>
      </c>
    </row>
    <row r="619" spans="1:11" ht="12">
      <c r="A619" s="143">
        <v>16</v>
      </c>
      <c r="E619" s="143">
        <v>16</v>
      </c>
      <c r="F619" s="145"/>
      <c r="G619" s="112"/>
      <c r="H619" s="100"/>
      <c r="I619" s="242"/>
      <c r="J619" s="101"/>
      <c r="K619" s="100"/>
    </row>
    <row r="620" spans="1:11" ht="12">
      <c r="A620" s="143">
        <v>17</v>
      </c>
      <c r="C620" s="144" t="s">
        <v>201</v>
      </c>
      <c r="E620" s="143">
        <v>17</v>
      </c>
      <c r="F620" s="145"/>
      <c r="G620" s="112"/>
      <c r="H620" s="100">
        <v>16672</v>
      </c>
      <c r="I620" s="242"/>
      <c r="J620" s="101"/>
      <c r="K620" s="100">
        <v>11362</v>
      </c>
    </row>
    <row r="621" spans="1:11" ht="12">
      <c r="A621" s="143">
        <v>18</v>
      </c>
      <c r="C621" s="144"/>
      <c r="E621" s="143">
        <v>18</v>
      </c>
      <c r="F621" s="145"/>
      <c r="G621" s="112"/>
      <c r="H621" s="100"/>
      <c r="I621" s="242"/>
      <c r="J621" s="101"/>
      <c r="K621" s="100"/>
    </row>
    <row r="622" spans="1:11" ht="12">
      <c r="A622" s="143">
        <v>19</v>
      </c>
      <c r="C622" s="144" t="s">
        <v>202</v>
      </c>
      <c r="E622" s="143">
        <v>19</v>
      </c>
      <c r="F622" s="145"/>
      <c r="G622" s="112"/>
      <c r="H622" s="100">
        <v>8017</v>
      </c>
      <c r="I622" s="242"/>
      <c r="J622" s="101"/>
      <c r="K622" s="100"/>
    </row>
    <row r="623" spans="1:11" ht="12">
      <c r="A623" s="143">
        <v>20</v>
      </c>
      <c r="C623" s="144" t="s">
        <v>203</v>
      </c>
      <c r="E623" s="143">
        <v>20</v>
      </c>
      <c r="F623" s="145"/>
      <c r="G623" s="112"/>
      <c r="H623" s="100">
        <v>87504</v>
      </c>
      <c r="I623" s="242"/>
      <c r="J623" s="101"/>
      <c r="K623" s="100">
        <v>188112</v>
      </c>
    </row>
    <row r="624" spans="1:11" ht="12">
      <c r="A624" s="143">
        <v>21</v>
      </c>
      <c r="C624" s="144"/>
      <c r="E624" s="143">
        <v>21</v>
      </c>
      <c r="F624" s="145"/>
      <c r="G624" s="112"/>
      <c r="H624" s="100"/>
      <c r="I624" s="242"/>
      <c r="J624" s="101"/>
      <c r="K624" s="100"/>
    </row>
    <row r="625" spans="1:11" ht="12">
      <c r="A625" s="143">
        <v>22</v>
      </c>
      <c r="C625" s="144"/>
      <c r="E625" s="143">
        <v>22</v>
      </c>
      <c r="F625" s="145"/>
      <c r="G625" s="112"/>
      <c r="H625" s="100"/>
      <c r="I625" s="242"/>
      <c r="J625" s="101"/>
      <c r="K625" s="100"/>
    </row>
    <row r="626" spans="1:11" ht="12">
      <c r="A626" s="143">
        <v>23</v>
      </c>
      <c r="C626" s="144" t="s">
        <v>217</v>
      </c>
      <c r="E626" s="143">
        <v>23</v>
      </c>
      <c r="F626" s="145"/>
      <c r="G626" s="112"/>
      <c r="H626" s="100"/>
      <c r="I626" s="242"/>
      <c r="J626" s="101"/>
      <c r="K626" s="100"/>
    </row>
    <row r="627" spans="1:11" ht="12">
      <c r="A627" s="143">
        <v>24</v>
      </c>
      <c r="C627" s="144"/>
      <c r="E627" s="143">
        <v>24</v>
      </c>
      <c r="F627" s="145"/>
      <c r="G627" s="112"/>
      <c r="H627" s="100"/>
      <c r="I627" s="242"/>
      <c r="J627" s="101"/>
      <c r="K627" s="100"/>
    </row>
    <row r="628" spans="5:11" ht="12">
      <c r="E628" s="183"/>
      <c r="F628" s="184" t="s">
        <v>6</v>
      </c>
      <c r="G628" s="156" t="s">
        <v>6</v>
      </c>
      <c r="H628" s="156" t="s">
        <v>6</v>
      </c>
      <c r="I628" s="184" t="s">
        <v>6</v>
      </c>
      <c r="J628" s="156" t="s">
        <v>6</v>
      </c>
      <c r="K628" s="156" t="s">
        <v>6</v>
      </c>
    </row>
    <row r="629" spans="1:11" ht="12">
      <c r="A629" s="143">
        <v>25</v>
      </c>
      <c r="C629" s="144" t="s">
        <v>224</v>
      </c>
      <c r="E629" s="143">
        <v>25</v>
      </c>
      <c r="G629" s="96">
        <f>SUM(G618:G628)</f>
        <v>12.94</v>
      </c>
      <c r="H629" s="100">
        <f>SUM(H618:H628)</f>
        <v>1162954</v>
      </c>
      <c r="I629" s="100"/>
      <c r="J629" s="106">
        <f>SUM(J618:J628)</f>
        <v>14.7</v>
      </c>
      <c r="K629" s="100">
        <f>SUM(K618:K628)</f>
        <v>1425404</v>
      </c>
    </row>
    <row r="630" spans="5:11" ht="12">
      <c r="E630" s="183"/>
      <c r="F630" s="184" t="s">
        <v>6</v>
      </c>
      <c r="G630" s="155" t="s">
        <v>6</v>
      </c>
      <c r="H630" s="155" t="s">
        <v>6</v>
      </c>
      <c r="I630" s="155" t="s">
        <v>6</v>
      </c>
      <c r="J630" s="155" t="s">
        <v>6</v>
      </c>
      <c r="K630" s="155" t="s">
        <v>6</v>
      </c>
    </row>
    <row r="631" spans="3:11" ht="12">
      <c r="C631" s="134" t="s">
        <v>53</v>
      </c>
      <c r="E631" s="183"/>
      <c r="F631" s="184"/>
      <c r="G631" s="155"/>
      <c r="H631" s="156"/>
      <c r="I631" s="184"/>
      <c r="J631" s="155"/>
      <c r="K631" s="156"/>
    </row>
    <row r="633" ht="12">
      <c r="A633" s="144"/>
    </row>
    <row r="634" spans="1:11" s="175" customFormat="1" ht="12">
      <c r="A634" s="151" t="str">
        <f>$A$82</f>
        <v>Institution No.:  </v>
      </c>
      <c r="E634" s="185"/>
      <c r="G634" s="186"/>
      <c r="H634" s="187"/>
      <c r="J634" s="186"/>
      <c r="K634" s="150" t="s">
        <v>225</v>
      </c>
    </row>
    <row r="635" spans="1:11" s="175" customFormat="1" ht="12">
      <c r="A635" s="325" t="s">
        <v>226</v>
      </c>
      <c r="B635" s="325"/>
      <c r="C635" s="325"/>
      <c r="D635" s="325"/>
      <c r="E635" s="325"/>
      <c r="F635" s="325"/>
      <c r="G635" s="325"/>
      <c r="H635" s="325"/>
      <c r="I635" s="325"/>
      <c r="J635" s="325"/>
      <c r="K635" s="325"/>
    </row>
    <row r="636" spans="1:11" ht="12">
      <c r="A636" s="151" t="str">
        <f>$A$41</f>
        <v>NAME: University of Colorado Anschutz Medical Campus</v>
      </c>
      <c r="F636" s="222"/>
      <c r="G636" s="214"/>
      <c r="H636" s="188"/>
      <c r="J636" s="149"/>
      <c r="K636" s="153" t="str">
        <f>$K$3</f>
        <v>Date: October 1, 2012</v>
      </c>
    </row>
    <row r="637" spans="1:11" ht="12">
      <c r="A637" s="154" t="s">
        <v>6</v>
      </c>
      <c r="B637" s="154" t="s">
        <v>6</v>
      </c>
      <c r="C637" s="154" t="s">
        <v>6</v>
      </c>
      <c r="D637" s="154" t="s">
        <v>6</v>
      </c>
      <c r="E637" s="154" t="s">
        <v>6</v>
      </c>
      <c r="F637" s="154" t="s">
        <v>6</v>
      </c>
      <c r="G637" s="155" t="s">
        <v>6</v>
      </c>
      <c r="H637" s="156" t="s">
        <v>6</v>
      </c>
      <c r="I637" s="154" t="s">
        <v>6</v>
      </c>
      <c r="J637" s="155" t="s">
        <v>6</v>
      </c>
      <c r="K637" s="156" t="s">
        <v>6</v>
      </c>
    </row>
    <row r="638" spans="1:11" ht="12">
      <c r="A638" s="157" t="s">
        <v>7</v>
      </c>
      <c r="E638" s="157" t="s">
        <v>7</v>
      </c>
      <c r="F638" s="158"/>
      <c r="G638" s="159"/>
      <c r="H638" s="160" t="s">
        <v>9</v>
      </c>
      <c r="I638" s="158"/>
      <c r="J638" s="159"/>
      <c r="K638" s="160" t="s">
        <v>250</v>
      </c>
    </row>
    <row r="639" spans="1:11" ht="12">
      <c r="A639" s="157" t="s">
        <v>10</v>
      </c>
      <c r="C639" s="161" t="s">
        <v>57</v>
      </c>
      <c r="E639" s="157" t="s">
        <v>10</v>
      </c>
      <c r="F639" s="158"/>
      <c r="G639" s="159" t="s">
        <v>12</v>
      </c>
      <c r="H639" s="160" t="s">
        <v>13</v>
      </c>
      <c r="I639" s="158"/>
      <c r="J639" s="159" t="s">
        <v>12</v>
      </c>
      <c r="K639" s="160" t="s">
        <v>14</v>
      </c>
    </row>
    <row r="640" spans="1:11" ht="12">
      <c r="A640" s="154" t="s">
        <v>6</v>
      </c>
      <c r="B640" s="154" t="s">
        <v>6</v>
      </c>
      <c r="C640" s="154" t="s">
        <v>6</v>
      </c>
      <c r="D640" s="154" t="s">
        <v>6</v>
      </c>
      <c r="E640" s="154" t="s">
        <v>6</v>
      </c>
      <c r="F640" s="154" t="s">
        <v>6</v>
      </c>
      <c r="G640" s="155" t="s">
        <v>6</v>
      </c>
      <c r="H640" s="156" t="s">
        <v>6</v>
      </c>
      <c r="I640" s="154" t="s">
        <v>6</v>
      </c>
      <c r="J640" s="155" t="s">
        <v>6</v>
      </c>
      <c r="K640" s="156" t="s">
        <v>6</v>
      </c>
    </row>
    <row r="641" spans="1:11" ht="12">
      <c r="A641" s="237">
        <v>1</v>
      </c>
      <c r="B641" s="238"/>
      <c r="C641" s="238" t="s">
        <v>253</v>
      </c>
      <c r="D641" s="238"/>
      <c r="E641" s="237">
        <v>1</v>
      </c>
      <c r="F641" s="239"/>
      <c r="G641" s="118"/>
      <c r="H641" s="119"/>
      <c r="I641" s="240"/>
      <c r="J641" s="121"/>
      <c r="K641" s="122"/>
    </row>
    <row r="642" spans="1:11" ht="12">
      <c r="A642" s="237">
        <v>2</v>
      </c>
      <c r="B642" s="238"/>
      <c r="C642" s="238" t="s">
        <v>253</v>
      </c>
      <c r="D642" s="238"/>
      <c r="E642" s="237">
        <v>2</v>
      </c>
      <c r="F642" s="239"/>
      <c r="G642" s="118"/>
      <c r="H642" s="119"/>
      <c r="I642" s="240"/>
      <c r="J642" s="121"/>
      <c r="K642" s="119"/>
    </row>
    <row r="643" spans="1:11" ht="12">
      <c r="A643" s="237">
        <v>3</v>
      </c>
      <c r="B643" s="238"/>
      <c r="C643" s="238" t="s">
        <v>253</v>
      </c>
      <c r="D643" s="238"/>
      <c r="E643" s="237">
        <v>3</v>
      </c>
      <c r="F643" s="239"/>
      <c r="G643" s="118"/>
      <c r="H643" s="119"/>
      <c r="I643" s="240"/>
      <c r="J643" s="121"/>
      <c r="K643" s="119"/>
    </row>
    <row r="644" spans="1:11" ht="12">
      <c r="A644" s="237">
        <v>4</v>
      </c>
      <c r="B644" s="238"/>
      <c r="C644" s="238" t="s">
        <v>253</v>
      </c>
      <c r="D644" s="238"/>
      <c r="E644" s="237">
        <v>4</v>
      </c>
      <c r="F644" s="239"/>
      <c r="G644" s="118"/>
      <c r="H644" s="119"/>
      <c r="I644" s="241"/>
      <c r="J644" s="121"/>
      <c r="K644" s="119"/>
    </row>
    <row r="645" spans="1:11" ht="12">
      <c r="A645" s="237">
        <v>5</v>
      </c>
      <c r="B645" s="238"/>
      <c r="C645" s="238" t="s">
        <v>253</v>
      </c>
      <c r="D645" s="238"/>
      <c r="E645" s="237">
        <v>5</v>
      </c>
      <c r="F645" s="239"/>
      <c r="G645" s="121"/>
      <c r="H645" s="119"/>
      <c r="I645" s="241"/>
      <c r="J645" s="121"/>
      <c r="K645" s="119"/>
    </row>
    <row r="646" spans="1:11" ht="12">
      <c r="A646" s="143">
        <v>6</v>
      </c>
      <c r="C646" s="144" t="s">
        <v>213</v>
      </c>
      <c r="E646" s="143">
        <v>6</v>
      </c>
      <c r="F646" s="145"/>
      <c r="G646" s="101">
        <v>109.57000000000001</v>
      </c>
      <c r="H646" s="100">
        <v>9530221</v>
      </c>
      <c r="I646" s="100"/>
      <c r="J646" s="106">
        <v>113.8</v>
      </c>
      <c r="K646" s="100">
        <v>10096139</v>
      </c>
    </row>
    <row r="647" spans="1:11" ht="12">
      <c r="A647" s="143">
        <v>7</v>
      </c>
      <c r="C647" s="144" t="s">
        <v>214</v>
      </c>
      <c r="E647" s="143">
        <v>7</v>
      </c>
      <c r="F647" s="145"/>
      <c r="G647" s="101"/>
      <c r="H647" s="100">
        <v>2533669</v>
      </c>
      <c r="I647" s="100"/>
      <c r="J647" s="100"/>
      <c r="K647" s="100">
        <v>3235892</v>
      </c>
    </row>
    <row r="648" spans="1:11" ht="12">
      <c r="A648" s="143">
        <v>8</v>
      </c>
      <c r="C648" s="144" t="s">
        <v>215</v>
      </c>
      <c r="E648" s="143">
        <v>8</v>
      </c>
      <c r="F648" s="145"/>
      <c r="G648" s="101">
        <f>SUM(G646:G647)</f>
        <v>109.57000000000001</v>
      </c>
      <c r="H648" s="100">
        <f>SUM(H646:H647)</f>
        <v>12063890</v>
      </c>
      <c r="I648" s="100"/>
      <c r="J648" s="106">
        <f>SUM(J646:J647)</f>
        <v>113.8</v>
      </c>
      <c r="K648" s="100">
        <f>SUM(K646:K647)</f>
        <v>13332031</v>
      </c>
    </row>
    <row r="649" spans="1:11" ht="12">
      <c r="A649" s="143">
        <v>9</v>
      </c>
      <c r="C649" s="144"/>
      <c r="E649" s="143">
        <v>9</v>
      </c>
      <c r="F649" s="145"/>
      <c r="G649" s="112"/>
      <c r="H649" s="100"/>
      <c r="I649" s="100"/>
      <c r="J649" s="100"/>
      <c r="K649" s="100"/>
    </row>
    <row r="650" spans="1:11" ht="12">
      <c r="A650" s="143">
        <v>10</v>
      </c>
      <c r="C650" s="144"/>
      <c r="E650" s="143">
        <v>10</v>
      </c>
      <c r="F650" s="145"/>
      <c r="G650" s="112"/>
      <c r="H650" s="100"/>
      <c r="I650" s="100"/>
      <c r="J650" s="100"/>
      <c r="K650" s="100"/>
    </row>
    <row r="651" spans="1:11" ht="12">
      <c r="A651" s="143">
        <v>11</v>
      </c>
      <c r="C651" s="144" t="s">
        <v>197</v>
      </c>
      <c r="E651" s="143">
        <v>11</v>
      </c>
      <c r="G651" s="96">
        <v>52.290000000000006</v>
      </c>
      <c r="H651" s="100">
        <v>3012897</v>
      </c>
      <c r="I651" s="100"/>
      <c r="J651" s="106">
        <v>48.09</v>
      </c>
      <c r="K651" s="100">
        <v>2770919</v>
      </c>
    </row>
    <row r="652" spans="1:11" ht="12">
      <c r="A652" s="143">
        <v>12</v>
      </c>
      <c r="C652" s="144" t="s">
        <v>198</v>
      </c>
      <c r="E652" s="143">
        <v>12</v>
      </c>
      <c r="G652" s="113"/>
      <c r="H652" s="100">
        <v>937857</v>
      </c>
      <c r="I652" s="100"/>
      <c r="J652" s="100"/>
      <c r="K652" s="100">
        <v>1133066</v>
      </c>
    </row>
    <row r="653" spans="1:11" ht="12">
      <c r="A653" s="143">
        <v>13</v>
      </c>
      <c r="C653" s="144" t="s">
        <v>216</v>
      </c>
      <c r="E653" s="143">
        <v>13</v>
      </c>
      <c r="F653" s="145"/>
      <c r="G653" s="101">
        <f>SUM(G651:G652)</f>
        <v>52.290000000000006</v>
      </c>
      <c r="H653" s="100">
        <f>SUM(H651:H652)</f>
        <v>3950754</v>
      </c>
      <c r="I653" s="100"/>
      <c r="J653" s="106">
        <f>SUM(J651:J652)</f>
        <v>48.09</v>
      </c>
      <c r="K653" s="100">
        <f>SUM(K651:K652)</f>
        <v>3903985</v>
      </c>
    </row>
    <row r="654" spans="1:11" ht="12">
      <c r="A654" s="143">
        <v>14</v>
      </c>
      <c r="E654" s="143">
        <v>14</v>
      </c>
      <c r="F654" s="145"/>
      <c r="G654" s="101"/>
      <c r="H654" s="100"/>
      <c r="I654" s="100"/>
      <c r="J654" s="106"/>
      <c r="K654" s="100"/>
    </row>
    <row r="655" spans="1:11" ht="12">
      <c r="A655" s="143">
        <v>15</v>
      </c>
      <c r="C655" s="144" t="s">
        <v>200</v>
      </c>
      <c r="E655" s="143">
        <v>15</v>
      </c>
      <c r="F655" s="145"/>
      <c r="G655" s="101">
        <f>G648+G653</f>
        <v>161.86</v>
      </c>
      <c r="H655" s="100">
        <f>H648+H653</f>
        <v>16014644</v>
      </c>
      <c r="I655" s="100"/>
      <c r="J655" s="106">
        <f>J648+J653</f>
        <v>161.89</v>
      </c>
      <c r="K655" s="100">
        <f>K648+K653</f>
        <v>17236016</v>
      </c>
    </row>
    <row r="656" spans="1:11" ht="12">
      <c r="A656" s="143">
        <v>16</v>
      </c>
      <c r="E656" s="143">
        <v>16</v>
      </c>
      <c r="F656" s="145"/>
      <c r="G656" s="112"/>
      <c r="H656" s="100"/>
      <c r="I656" s="242"/>
      <c r="J656" s="101"/>
      <c r="K656" s="100"/>
    </row>
    <row r="657" spans="1:11" ht="12">
      <c r="A657" s="143">
        <v>17</v>
      </c>
      <c r="C657" s="144" t="s">
        <v>201</v>
      </c>
      <c r="E657" s="143">
        <v>17</v>
      </c>
      <c r="F657" s="145"/>
      <c r="G657" s="112"/>
      <c r="H657" s="100">
        <v>307643</v>
      </c>
      <c r="I657" s="242"/>
      <c r="J657" s="101"/>
      <c r="K657" s="100">
        <v>246882</v>
      </c>
    </row>
    <row r="658" spans="1:11" ht="12">
      <c r="A658" s="143">
        <v>18</v>
      </c>
      <c r="C658" s="144"/>
      <c r="E658" s="143">
        <v>18</v>
      </c>
      <c r="F658" s="145"/>
      <c r="G658" s="112"/>
      <c r="H658" s="100"/>
      <c r="I658" s="242"/>
      <c r="J658" s="101"/>
      <c r="K658" s="100"/>
    </row>
    <row r="659" spans="1:11" ht="12">
      <c r="A659" s="143">
        <v>19</v>
      </c>
      <c r="C659" s="144" t="s">
        <v>202</v>
      </c>
      <c r="E659" s="143">
        <v>19</v>
      </c>
      <c r="F659" s="145"/>
      <c r="G659" s="112"/>
      <c r="H659" s="100">
        <v>166890</v>
      </c>
      <c r="I659" s="242"/>
      <c r="J659" s="101"/>
      <c r="K659" s="100"/>
    </row>
    <row r="660" spans="1:11" ht="12">
      <c r="A660" s="143">
        <v>20</v>
      </c>
      <c r="C660" s="144" t="s">
        <v>203</v>
      </c>
      <c r="E660" s="143">
        <v>20</v>
      </c>
      <c r="F660" s="145"/>
      <c r="G660" s="112"/>
      <c r="H660" s="100">
        <v>6431240</v>
      </c>
      <c r="I660" s="242"/>
      <c r="J660" s="101"/>
      <c r="K660" s="100">
        <v>6586675</v>
      </c>
    </row>
    <row r="661" spans="1:11" ht="12">
      <c r="A661" s="143">
        <v>21</v>
      </c>
      <c r="C661" s="144"/>
      <c r="E661" s="143">
        <v>21</v>
      </c>
      <c r="F661" s="145"/>
      <c r="G661" s="112"/>
      <c r="H661" s="100"/>
      <c r="I661" s="242"/>
      <c r="J661" s="101"/>
      <c r="K661" s="100"/>
    </row>
    <row r="662" spans="1:11" ht="12">
      <c r="A662" s="143">
        <v>22</v>
      </c>
      <c r="C662" s="144"/>
      <c r="E662" s="143">
        <v>22</v>
      </c>
      <c r="F662" s="145"/>
      <c r="G662" s="112"/>
      <c r="H662" s="100"/>
      <c r="I662" s="242"/>
      <c r="J662" s="101"/>
      <c r="K662" s="100"/>
    </row>
    <row r="663" spans="1:11" ht="12">
      <c r="A663" s="143">
        <v>23</v>
      </c>
      <c r="C663" s="144" t="s">
        <v>217</v>
      </c>
      <c r="E663" s="143">
        <v>23</v>
      </c>
      <c r="F663" s="145"/>
      <c r="G663" s="112"/>
      <c r="H663" s="100">
        <v>236742</v>
      </c>
      <c r="I663" s="242"/>
      <c r="J663" s="101"/>
      <c r="K663" s="100"/>
    </row>
    <row r="664" spans="1:11" ht="12">
      <c r="A664" s="143">
        <v>24</v>
      </c>
      <c r="C664" s="144"/>
      <c r="E664" s="143">
        <v>24</v>
      </c>
      <c r="F664" s="145"/>
      <c r="G664" s="112"/>
      <c r="H664" s="100"/>
      <c r="I664" s="242"/>
      <c r="J664" s="101"/>
      <c r="K664" s="100"/>
    </row>
    <row r="665" spans="5:11" ht="12">
      <c r="E665" s="183"/>
      <c r="F665" s="184" t="s">
        <v>6</v>
      </c>
      <c r="G665" s="156" t="s">
        <v>6</v>
      </c>
      <c r="H665" s="156" t="s">
        <v>6</v>
      </c>
      <c r="I665" s="184" t="s">
        <v>6</v>
      </c>
      <c r="J665" s="156" t="s">
        <v>6</v>
      </c>
      <c r="K665" s="156" t="s">
        <v>6</v>
      </c>
    </row>
    <row r="666" spans="1:11" ht="12">
      <c r="A666" s="143">
        <v>25</v>
      </c>
      <c r="C666" s="144" t="s">
        <v>227</v>
      </c>
      <c r="E666" s="143">
        <v>25</v>
      </c>
      <c r="G666" s="96">
        <f>SUM(G655:G665)</f>
        <v>161.86</v>
      </c>
      <c r="H666" s="96">
        <f>SUM(H655:H665)</f>
        <v>23157159</v>
      </c>
      <c r="I666" s="97"/>
      <c r="J666" s="96">
        <f>SUM(J655:J665)</f>
        <v>161.89</v>
      </c>
      <c r="K666" s="96">
        <f>SUM(K655:K665)</f>
        <v>24069573</v>
      </c>
    </row>
    <row r="667" spans="5:11" ht="12">
      <c r="E667" s="183"/>
      <c r="F667" s="184" t="s">
        <v>6</v>
      </c>
      <c r="G667" s="155" t="s">
        <v>6</v>
      </c>
      <c r="H667" s="156" t="s">
        <v>6</v>
      </c>
      <c r="I667" s="184" t="s">
        <v>6</v>
      </c>
      <c r="J667" s="155" t="s">
        <v>6</v>
      </c>
      <c r="K667" s="156" t="s">
        <v>6</v>
      </c>
    </row>
    <row r="668" ht="12">
      <c r="C668" s="134" t="s">
        <v>53</v>
      </c>
    </row>
    <row r="671" spans="1:11" s="175" customFormat="1" ht="12">
      <c r="A671" s="151" t="str">
        <f>$A$82</f>
        <v>Institution No.:  </v>
      </c>
      <c r="E671" s="185"/>
      <c r="G671" s="186"/>
      <c r="H671" s="187"/>
      <c r="J671" s="186"/>
      <c r="K671" s="150" t="s">
        <v>228</v>
      </c>
    </row>
    <row r="672" spans="1:11" s="175" customFormat="1" ht="12">
      <c r="A672" s="325" t="s">
        <v>229</v>
      </c>
      <c r="B672" s="325"/>
      <c r="C672" s="325"/>
      <c r="D672" s="325"/>
      <c r="E672" s="325"/>
      <c r="F672" s="325"/>
      <c r="G672" s="325"/>
      <c r="H672" s="325"/>
      <c r="I672" s="325"/>
      <c r="J672" s="325"/>
      <c r="K672" s="325"/>
    </row>
    <row r="673" spans="1:11" ht="12">
      <c r="A673" s="151" t="str">
        <f>$A$41</f>
        <v>NAME: University of Colorado Anschutz Medical Campus</v>
      </c>
      <c r="F673" s="222"/>
      <c r="G673" s="214"/>
      <c r="H673" s="215"/>
      <c r="J673" s="149"/>
      <c r="K673" s="153" t="str">
        <f>$K$3</f>
        <v>Date: October 1, 2012</v>
      </c>
    </row>
    <row r="674" spans="1:11" ht="12">
      <c r="A674" s="154" t="s">
        <v>6</v>
      </c>
      <c r="B674" s="154" t="s">
        <v>6</v>
      </c>
      <c r="C674" s="154" t="s">
        <v>6</v>
      </c>
      <c r="D674" s="154" t="s">
        <v>6</v>
      </c>
      <c r="E674" s="154" t="s">
        <v>6</v>
      </c>
      <c r="F674" s="154" t="s">
        <v>6</v>
      </c>
      <c r="G674" s="155" t="s">
        <v>6</v>
      </c>
      <c r="H674" s="156" t="s">
        <v>6</v>
      </c>
      <c r="I674" s="154" t="s">
        <v>6</v>
      </c>
      <c r="J674" s="155" t="s">
        <v>6</v>
      </c>
      <c r="K674" s="156" t="s">
        <v>6</v>
      </c>
    </row>
    <row r="675" spans="1:11" ht="12">
      <c r="A675" s="157" t="s">
        <v>7</v>
      </c>
      <c r="E675" s="157" t="s">
        <v>7</v>
      </c>
      <c r="F675" s="158"/>
      <c r="G675" s="159"/>
      <c r="H675" s="160" t="s">
        <v>9</v>
      </c>
      <c r="I675" s="158"/>
      <c r="J675" s="159"/>
      <c r="K675" s="160" t="s">
        <v>250</v>
      </c>
    </row>
    <row r="676" spans="1:11" ht="12">
      <c r="A676" s="157" t="s">
        <v>10</v>
      </c>
      <c r="C676" s="161" t="s">
        <v>57</v>
      </c>
      <c r="E676" s="157" t="s">
        <v>10</v>
      </c>
      <c r="F676" s="158"/>
      <c r="G676" s="159" t="s">
        <v>12</v>
      </c>
      <c r="H676" s="160" t="s">
        <v>13</v>
      </c>
      <c r="I676" s="158"/>
      <c r="J676" s="159" t="s">
        <v>12</v>
      </c>
      <c r="K676" s="160" t="s">
        <v>14</v>
      </c>
    </row>
    <row r="677" spans="1:11" ht="12">
      <c r="A677" s="154" t="s">
        <v>6</v>
      </c>
      <c r="B677" s="154" t="s">
        <v>6</v>
      </c>
      <c r="C677" s="154" t="s">
        <v>6</v>
      </c>
      <c r="D677" s="154" t="s">
        <v>6</v>
      </c>
      <c r="E677" s="154" t="s">
        <v>6</v>
      </c>
      <c r="F677" s="154" t="s">
        <v>6</v>
      </c>
      <c r="G677" s="155"/>
      <c r="H677" s="156"/>
      <c r="I677" s="154"/>
      <c r="J677" s="155"/>
      <c r="K677" s="156"/>
    </row>
    <row r="678" spans="1:11" ht="12">
      <c r="A678" s="237">
        <v>1</v>
      </c>
      <c r="B678" s="238"/>
      <c r="C678" s="238" t="s">
        <v>253</v>
      </c>
      <c r="D678" s="238"/>
      <c r="E678" s="237">
        <v>1</v>
      </c>
      <c r="F678" s="239"/>
      <c r="G678" s="118"/>
      <c r="H678" s="119"/>
      <c r="I678" s="240"/>
      <c r="J678" s="121"/>
      <c r="K678" s="122"/>
    </row>
    <row r="679" spans="1:11" ht="12">
      <c r="A679" s="237">
        <v>2</v>
      </c>
      <c r="B679" s="238"/>
      <c r="C679" s="238" t="s">
        <v>253</v>
      </c>
      <c r="D679" s="238"/>
      <c r="E679" s="237">
        <v>2</v>
      </c>
      <c r="F679" s="239"/>
      <c r="G679" s="118"/>
      <c r="H679" s="119"/>
      <c r="I679" s="240"/>
      <c r="J679" s="121"/>
      <c r="K679" s="119"/>
    </row>
    <row r="680" spans="1:11" ht="12">
      <c r="A680" s="237">
        <v>3</v>
      </c>
      <c r="B680" s="238"/>
      <c r="C680" s="238" t="s">
        <v>253</v>
      </c>
      <c r="D680" s="238"/>
      <c r="E680" s="237">
        <v>3</v>
      </c>
      <c r="F680" s="239"/>
      <c r="G680" s="118"/>
      <c r="H680" s="119"/>
      <c r="I680" s="240"/>
      <c r="J680" s="121"/>
      <c r="K680" s="119"/>
    </row>
    <row r="681" spans="1:11" ht="12">
      <c r="A681" s="237">
        <v>4</v>
      </c>
      <c r="B681" s="238"/>
      <c r="C681" s="238" t="s">
        <v>253</v>
      </c>
      <c r="D681" s="238"/>
      <c r="E681" s="237">
        <v>4</v>
      </c>
      <c r="F681" s="239"/>
      <c r="G681" s="118"/>
      <c r="H681" s="119"/>
      <c r="I681" s="241"/>
      <c r="J681" s="121"/>
      <c r="K681" s="119"/>
    </row>
    <row r="682" spans="1:11" ht="12">
      <c r="A682" s="237">
        <v>5</v>
      </c>
      <c r="B682" s="238"/>
      <c r="C682" s="238" t="s">
        <v>253</v>
      </c>
      <c r="D682" s="238"/>
      <c r="E682" s="237">
        <v>5</v>
      </c>
      <c r="F682" s="239"/>
      <c r="G682" s="118"/>
      <c r="H682" s="119"/>
      <c r="I682" s="241"/>
      <c r="J682" s="121"/>
      <c r="K682" s="119"/>
    </row>
    <row r="683" spans="1:11" ht="12">
      <c r="A683" s="143">
        <v>6</v>
      </c>
      <c r="C683" s="144" t="s">
        <v>213</v>
      </c>
      <c r="E683" s="143">
        <v>6</v>
      </c>
      <c r="F683" s="145"/>
      <c r="G683" s="106">
        <v>20.179999999999996</v>
      </c>
      <c r="H683" s="100">
        <v>1814668</v>
      </c>
      <c r="I683" s="100"/>
      <c r="J683" s="106">
        <v>21.92</v>
      </c>
      <c r="K683" s="100">
        <v>2010390</v>
      </c>
    </row>
    <row r="684" spans="1:11" ht="12">
      <c r="A684" s="143">
        <v>7</v>
      </c>
      <c r="C684" s="144" t="s">
        <v>214</v>
      </c>
      <c r="E684" s="143">
        <v>7</v>
      </c>
      <c r="F684" s="145"/>
      <c r="G684" s="106"/>
      <c r="H684" s="100">
        <v>436250</v>
      </c>
      <c r="I684" s="100"/>
      <c r="J684" s="106"/>
      <c r="K684" s="100">
        <v>689185</v>
      </c>
    </row>
    <row r="685" spans="1:11" ht="12">
      <c r="A685" s="143">
        <v>8</v>
      </c>
      <c r="C685" s="144" t="s">
        <v>215</v>
      </c>
      <c r="E685" s="143">
        <v>8</v>
      </c>
      <c r="F685" s="145"/>
      <c r="G685" s="106">
        <f>SUM(G683:G684)</f>
        <v>20.179999999999996</v>
      </c>
      <c r="H685" s="100">
        <f>SUM(H683:H684)</f>
        <v>2250918</v>
      </c>
      <c r="I685" s="100"/>
      <c r="J685" s="106">
        <f>SUM(J683:J684)</f>
        <v>21.92</v>
      </c>
      <c r="K685" s="100">
        <f>SUM(K683:K684)</f>
        <v>2699575</v>
      </c>
    </row>
    <row r="686" spans="1:11" ht="12">
      <c r="A686" s="143">
        <v>9</v>
      </c>
      <c r="C686" s="144"/>
      <c r="E686" s="143">
        <v>9</v>
      </c>
      <c r="F686" s="145"/>
      <c r="G686" s="106"/>
      <c r="H686" s="100"/>
      <c r="I686" s="100"/>
      <c r="J686" s="106"/>
      <c r="K686" s="100"/>
    </row>
    <row r="687" spans="1:11" ht="12">
      <c r="A687" s="143">
        <v>10</v>
      </c>
      <c r="C687" s="144"/>
      <c r="E687" s="143">
        <v>10</v>
      </c>
      <c r="F687" s="145"/>
      <c r="G687" s="106"/>
      <c r="H687" s="100"/>
      <c r="I687" s="100"/>
      <c r="J687" s="106"/>
      <c r="K687" s="100"/>
    </row>
    <row r="688" spans="1:11" ht="12">
      <c r="A688" s="143">
        <v>11</v>
      </c>
      <c r="C688" s="144" t="s">
        <v>197</v>
      </c>
      <c r="E688" s="143">
        <v>11</v>
      </c>
      <c r="G688" s="106">
        <v>124.81</v>
      </c>
      <c r="H688" s="100">
        <v>7031661</v>
      </c>
      <c r="I688" s="100"/>
      <c r="J688" s="106">
        <v>124.95</v>
      </c>
      <c r="K688" s="100">
        <v>7039339</v>
      </c>
    </row>
    <row r="689" spans="1:11" ht="12">
      <c r="A689" s="143">
        <v>12</v>
      </c>
      <c r="C689" s="144" t="s">
        <v>198</v>
      </c>
      <c r="E689" s="143">
        <v>12</v>
      </c>
      <c r="G689" s="106"/>
      <c r="H689" s="100">
        <v>2029738</v>
      </c>
      <c r="I689" s="100"/>
      <c r="J689" s="106"/>
      <c r="K689" s="100">
        <v>2758549</v>
      </c>
    </row>
    <row r="690" spans="1:11" ht="12">
      <c r="A690" s="143">
        <v>13</v>
      </c>
      <c r="C690" s="144" t="s">
        <v>216</v>
      </c>
      <c r="E690" s="143">
        <v>13</v>
      </c>
      <c r="F690" s="145"/>
      <c r="G690" s="106">
        <f>SUM(G688:G689)</f>
        <v>124.81</v>
      </c>
      <c r="H690" s="100">
        <f>SUM(H688:H689)</f>
        <v>9061399</v>
      </c>
      <c r="I690" s="100"/>
      <c r="J690" s="106">
        <f>SUM(J688:J689)</f>
        <v>124.95</v>
      </c>
      <c r="K690" s="100">
        <f>SUM(K688:K689)</f>
        <v>9797888</v>
      </c>
    </row>
    <row r="691" spans="1:11" ht="12">
      <c r="A691" s="143">
        <v>14</v>
      </c>
      <c r="E691" s="143">
        <v>14</v>
      </c>
      <c r="F691" s="145"/>
      <c r="G691" s="106"/>
      <c r="H691" s="100"/>
      <c r="I691" s="100"/>
      <c r="J691" s="106"/>
      <c r="K691" s="100"/>
    </row>
    <row r="692" spans="1:11" ht="12">
      <c r="A692" s="143">
        <v>15</v>
      </c>
      <c r="C692" s="144" t="s">
        <v>200</v>
      </c>
      <c r="E692" s="143">
        <v>15</v>
      </c>
      <c r="F692" s="145"/>
      <c r="G692" s="106">
        <f>G685+G690</f>
        <v>144.99</v>
      </c>
      <c r="H692" s="100">
        <f>H685+H690</f>
        <v>11312317</v>
      </c>
      <c r="I692" s="100"/>
      <c r="J692" s="106">
        <f>J685+J690</f>
        <v>146.87</v>
      </c>
      <c r="K692" s="100">
        <f>K685+K690</f>
        <v>12497463</v>
      </c>
    </row>
    <row r="693" spans="1:11" ht="12">
      <c r="A693" s="143">
        <v>16</v>
      </c>
      <c r="E693" s="143">
        <v>16</v>
      </c>
      <c r="F693" s="145"/>
      <c r="G693" s="112"/>
      <c r="H693" s="100"/>
      <c r="I693" s="100"/>
      <c r="J693" s="106"/>
      <c r="K693" s="100"/>
    </row>
    <row r="694" spans="1:11" ht="12">
      <c r="A694" s="143">
        <v>17</v>
      </c>
      <c r="C694" s="144" t="s">
        <v>201</v>
      </c>
      <c r="E694" s="143">
        <v>17</v>
      </c>
      <c r="F694" s="145"/>
      <c r="G694" s="112"/>
      <c r="H694" s="100">
        <v>22728</v>
      </c>
      <c r="I694" s="242"/>
      <c r="J694" s="106"/>
      <c r="K694" s="100">
        <v>14796</v>
      </c>
    </row>
    <row r="695" spans="1:11" ht="12">
      <c r="A695" s="143">
        <v>18</v>
      </c>
      <c r="C695" s="144"/>
      <c r="E695" s="143">
        <v>18</v>
      </c>
      <c r="F695" s="145"/>
      <c r="G695" s="112"/>
      <c r="H695" s="100"/>
      <c r="I695" s="242"/>
      <c r="J695" s="106"/>
      <c r="K695" s="100"/>
    </row>
    <row r="696" spans="1:11" ht="12">
      <c r="A696" s="143">
        <v>19</v>
      </c>
      <c r="C696" s="144" t="s">
        <v>202</v>
      </c>
      <c r="E696" s="143">
        <v>19</v>
      </c>
      <c r="F696" s="145"/>
      <c r="G696" s="112"/>
      <c r="H696" s="100">
        <v>14476</v>
      </c>
      <c r="I696" s="242"/>
      <c r="J696" s="106"/>
      <c r="K696" s="100"/>
    </row>
    <row r="697" spans="1:11" ht="12">
      <c r="A697" s="143">
        <v>20</v>
      </c>
      <c r="C697" s="144" t="s">
        <v>203</v>
      </c>
      <c r="E697" s="143">
        <v>20</v>
      </c>
      <c r="F697" s="145"/>
      <c r="G697" s="112"/>
      <c r="H697" s="100">
        <v>777970</v>
      </c>
      <c r="I697" s="242"/>
      <c r="J697" s="101"/>
      <c r="K697" s="100">
        <v>889808</v>
      </c>
    </row>
    <row r="698" spans="1:11" ht="12">
      <c r="A698" s="143">
        <v>21</v>
      </c>
      <c r="C698" s="144" t="s">
        <v>249</v>
      </c>
      <c r="E698" s="143">
        <v>21</v>
      </c>
      <c r="F698" s="145"/>
      <c r="G698" s="112"/>
      <c r="H698" s="100">
        <v>3609386</v>
      </c>
      <c r="I698" s="242"/>
      <c r="J698" s="101"/>
      <c r="K698" s="100">
        <v>4500623</v>
      </c>
    </row>
    <row r="699" spans="1:11" ht="12">
      <c r="A699" s="143">
        <v>22</v>
      </c>
      <c r="C699" s="144"/>
      <c r="E699" s="143">
        <v>22</v>
      </c>
      <c r="F699" s="145"/>
      <c r="G699" s="112"/>
      <c r="H699" s="100"/>
      <c r="I699" s="242"/>
      <c r="J699" s="101"/>
      <c r="K699" s="100"/>
    </row>
    <row r="700" spans="1:11" ht="12">
      <c r="A700" s="143">
        <v>23</v>
      </c>
      <c r="C700" s="144" t="s">
        <v>217</v>
      </c>
      <c r="E700" s="143">
        <v>23</v>
      </c>
      <c r="F700" s="145"/>
      <c r="G700" s="112"/>
      <c r="H700" s="100">
        <v>638007</v>
      </c>
      <c r="I700" s="242"/>
      <c r="J700" s="101"/>
      <c r="K700" s="100"/>
    </row>
    <row r="701" spans="1:11" ht="12">
      <c r="A701" s="143">
        <v>24</v>
      </c>
      <c r="C701" s="144"/>
      <c r="E701" s="143">
        <v>24</v>
      </c>
      <c r="F701" s="145"/>
      <c r="G701" s="112"/>
      <c r="H701" s="100"/>
      <c r="I701" s="242"/>
      <c r="J701" s="101"/>
      <c r="K701" s="100"/>
    </row>
    <row r="702" spans="5:11" ht="12">
      <c r="E702" s="183"/>
      <c r="F702" s="184" t="s">
        <v>6</v>
      </c>
      <c r="G702" s="156" t="s">
        <v>6</v>
      </c>
      <c r="H702" s="156" t="s">
        <v>6</v>
      </c>
      <c r="I702" s="184" t="s">
        <v>6</v>
      </c>
      <c r="J702" s="156" t="s">
        <v>6</v>
      </c>
      <c r="K702" s="156" t="s">
        <v>6</v>
      </c>
    </row>
    <row r="703" spans="1:11" ht="12">
      <c r="A703" s="143">
        <v>25</v>
      </c>
      <c r="C703" s="144" t="s">
        <v>230</v>
      </c>
      <c r="E703" s="143">
        <v>25</v>
      </c>
      <c r="G703" s="96">
        <f>SUM(G692:G702)</f>
        <v>144.99</v>
      </c>
      <c r="H703" s="96">
        <f>SUM(H692:H702)</f>
        <v>16374884</v>
      </c>
      <c r="I703" s="97"/>
      <c r="J703" s="96">
        <f>SUM(J692:J702)</f>
        <v>146.87</v>
      </c>
      <c r="K703" s="96">
        <f>SUM(K692:K702)</f>
        <v>17902690</v>
      </c>
    </row>
    <row r="704" spans="5:11" ht="12">
      <c r="E704" s="183"/>
      <c r="F704" s="184" t="s">
        <v>6</v>
      </c>
      <c r="G704" s="155" t="s">
        <v>6</v>
      </c>
      <c r="H704" s="156" t="s">
        <v>6</v>
      </c>
      <c r="I704" s="184" t="s">
        <v>6</v>
      </c>
      <c r="J704" s="155" t="s">
        <v>6</v>
      </c>
      <c r="K704" s="156" t="s">
        <v>6</v>
      </c>
    </row>
    <row r="705" spans="3:11" ht="12">
      <c r="C705" s="134" t="s">
        <v>53</v>
      </c>
      <c r="E705" s="183"/>
      <c r="F705" s="184"/>
      <c r="G705" s="155"/>
      <c r="H705" s="156"/>
      <c r="I705" s="184"/>
      <c r="J705" s="155"/>
      <c r="K705" s="156"/>
    </row>
    <row r="707" ht="12">
      <c r="A707" s="144"/>
    </row>
    <row r="708" spans="1:11" s="175" customFormat="1" ht="12">
      <c r="A708" s="151" t="str">
        <f>$A$82</f>
        <v>Institution No.:  </v>
      </c>
      <c r="E708" s="185"/>
      <c r="G708" s="186"/>
      <c r="H708" s="187"/>
      <c r="J708" s="186"/>
      <c r="K708" s="150" t="s">
        <v>231</v>
      </c>
    </row>
    <row r="709" spans="1:11" s="175" customFormat="1" ht="12">
      <c r="A709" s="325" t="s">
        <v>232</v>
      </c>
      <c r="B709" s="325"/>
      <c r="C709" s="325"/>
      <c r="D709" s="325"/>
      <c r="E709" s="325"/>
      <c r="F709" s="325"/>
      <c r="G709" s="325"/>
      <c r="H709" s="325"/>
      <c r="I709" s="325"/>
      <c r="J709" s="325"/>
      <c r="K709" s="325"/>
    </row>
    <row r="710" spans="1:11" ht="12">
      <c r="A710" s="151" t="str">
        <f>$A$41</f>
        <v>NAME: University of Colorado Anschutz Medical Campus</v>
      </c>
      <c r="F710" s="222"/>
      <c r="G710" s="214"/>
      <c r="H710" s="215"/>
      <c r="J710" s="149"/>
      <c r="K710" s="153" t="str">
        <f>$K$3</f>
        <v>Date: October 1, 2012</v>
      </c>
    </row>
    <row r="711" spans="1:11" ht="12">
      <c r="A711" s="154" t="s">
        <v>6</v>
      </c>
      <c r="B711" s="154" t="s">
        <v>6</v>
      </c>
      <c r="C711" s="154" t="s">
        <v>6</v>
      </c>
      <c r="D711" s="154" t="s">
        <v>6</v>
      </c>
      <c r="E711" s="154" t="s">
        <v>6</v>
      </c>
      <c r="F711" s="154" t="s">
        <v>6</v>
      </c>
      <c r="G711" s="155" t="s">
        <v>6</v>
      </c>
      <c r="H711" s="156" t="s">
        <v>6</v>
      </c>
      <c r="I711" s="154" t="s">
        <v>6</v>
      </c>
      <c r="J711" s="155" t="s">
        <v>6</v>
      </c>
      <c r="K711" s="156" t="s">
        <v>6</v>
      </c>
    </row>
    <row r="712" spans="1:11" ht="12">
      <c r="A712" s="157" t="s">
        <v>7</v>
      </c>
      <c r="E712" s="157" t="s">
        <v>7</v>
      </c>
      <c r="F712" s="158"/>
      <c r="G712" s="159"/>
      <c r="H712" s="160" t="s">
        <v>9</v>
      </c>
      <c r="I712" s="158"/>
      <c r="J712" s="159"/>
      <c r="K712" s="160" t="s">
        <v>250</v>
      </c>
    </row>
    <row r="713" spans="1:11" ht="12">
      <c r="A713" s="157" t="s">
        <v>10</v>
      </c>
      <c r="C713" s="161" t="s">
        <v>57</v>
      </c>
      <c r="E713" s="157" t="s">
        <v>10</v>
      </c>
      <c r="G713" s="149"/>
      <c r="H713" s="160" t="s">
        <v>13</v>
      </c>
      <c r="J713" s="149"/>
      <c r="K713" s="160" t="s">
        <v>14</v>
      </c>
    </row>
    <row r="714" spans="1:11" ht="12">
      <c r="A714" s="154" t="s">
        <v>6</v>
      </c>
      <c r="B714" s="154" t="s">
        <v>6</v>
      </c>
      <c r="C714" s="154" t="s">
        <v>6</v>
      </c>
      <c r="D714" s="154" t="s">
        <v>6</v>
      </c>
      <c r="E714" s="154" t="s">
        <v>6</v>
      </c>
      <c r="F714" s="154" t="s">
        <v>6</v>
      </c>
      <c r="G714" s="155" t="s">
        <v>6</v>
      </c>
      <c r="H714" s="156" t="s">
        <v>6</v>
      </c>
      <c r="I714" s="154" t="s">
        <v>6</v>
      </c>
      <c r="J714" s="155" t="s">
        <v>6</v>
      </c>
      <c r="K714" s="156" t="s">
        <v>6</v>
      </c>
    </row>
    <row r="715" spans="1:11" ht="12">
      <c r="A715" s="143">
        <v>1</v>
      </c>
      <c r="C715" s="144" t="s">
        <v>233</v>
      </c>
      <c r="E715" s="143">
        <v>1</v>
      </c>
      <c r="F715" s="145"/>
      <c r="G715" s="108"/>
      <c r="H715" s="108">
        <v>650625.48</v>
      </c>
      <c r="I715" s="108"/>
      <c r="J715" s="108"/>
      <c r="K715" s="108">
        <v>898316</v>
      </c>
    </row>
    <row r="716" spans="1:11" ht="12">
      <c r="A716" s="143">
        <f aca="true" t="shared" si="2" ref="A716:A733">(A715+1)</f>
        <v>2</v>
      </c>
      <c r="C716" s="145"/>
      <c r="E716" s="143">
        <f aca="true" t="shared" si="3" ref="E716:E733">(E715+1)</f>
        <v>2</v>
      </c>
      <c r="F716" s="145"/>
      <c r="G716" s="146"/>
      <c r="H716" s="147"/>
      <c r="I716" s="145"/>
      <c r="J716" s="146"/>
      <c r="K716" s="147"/>
    </row>
    <row r="717" spans="1:11" ht="12">
      <c r="A717" s="143">
        <f t="shared" si="2"/>
        <v>3</v>
      </c>
      <c r="C717" s="145"/>
      <c r="E717" s="143">
        <f t="shared" si="3"/>
        <v>3</v>
      </c>
      <c r="F717" s="145"/>
      <c r="G717" s="146"/>
      <c r="H717" s="147"/>
      <c r="I717" s="145"/>
      <c r="J717" s="146"/>
      <c r="K717" s="147"/>
    </row>
    <row r="718" spans="1:11" ht="12">
      <c r="A718" s="143">
        <f t="shared" si="2"/>
        <v>4</v>
      </c>
      <c r="C718" s="145"/>
      <c r="E718" s="143">
        <f t="shared" si="3"/>
        <v>4</v>
      </c>
      <c r="F718" s="145"/>
      <c r="G718" s="146"/>
      <c r="H718" s="147"/>
      <c r="I718" s="145"/>
      <c r="J718" s="146"/>
      <c r="K718" s="147"/>
    </row>
    <row r="719" spans="1:11" ht="12">
      <c r="A719" s="143">
        <f t="shared" si="2"/>
        <v>5</v>
      </c>
      <c r="C719" s="145"/>
      <c r="E719" s="143">
        <f t="shared" si="3"/>
        <v>5</v>
      </c>
      <c r="F719" s="145"/>
      <c r="G719" s="146"/>
      <c r="H719" s="147"/>
      <c r="I719" s="145"/>
      <c r="J719" s="146"/>
      <c r="K719" s="147"/>
    </row>
    <row r="720" spans="1:11" ht="12">
      <c r="A720" s="143">
        <f t="shared" si="2"/>
        <v>6</v>
      </c>
      <c r="C720" s="145"/>
      <c r="E720" s="143">
        <f t="shared" si="3"/>
        <v>6</v>
      </c>
      <c r="F720" s="145"/>
      <c r="G720" s="146"/>
      <c r="H720" s="147"/>
      <c r="I720" s="145"/>
      <c r="J720" s="146"/>
      <c r="K720" s="147"/>
    </row>
    <row r="721" spans="1:11" ht="12">
      <c r="A721" s="143">
        <f t="shared" si="2"/>
        <v>7</v>
      </c>
      <c r="C721" s="145"/>
      <c r="E721" s="143">
        <f t="shared" si="3"/>
        <v>7</v>
      </c>
      <c r="F721" s="145"/>
      <c r="G721" s="146"/>
      <c r="H721" s="147"/>
      <c r="I721" s="145"/>
      <c r="J721" s="146"/>
      <c r="K721" s="147"/>
    </row>
    <row r="722" spans="1:11" ht="12">
      <c r="A722" s="143">
        <f t="shared" si="2"/>
        <v>8</v>
      </c>
      <c r="C722" s="145"/>
      <c r="E722" s="143">
        <f t="shared" si="3"/>
        <v>8</v>
      </c>
      <c r="F722" s="145"/>
      <c r="G722" s="146"/>
      <c r="H722" s="147"/>
      <c r="I722" s="145"/>
      <c r="J722" s="146"/>
      <c r="K722" s="147"/>
    </row>
    <row r="723" spans="1:11" ht="12">
      <c r="A723" s="143">
        <f t="shared" si="2"/>
        <v>9</v>
      </c>
      <c r="C723" s="145"/>
      <c r="E723" s="143">
        <f t="shared" si="3"/>
        <v>9</v>
      </c>
      <c r="F723" s="145"/>
      <c r="G723" s="146"/>
      <c r="H723" s="147"/>
      <c r="I723" s="145"/>
      <c r="J723" s="146"/>
      <c r="K723" s="147"/>
    </row>
    <row r="724" spans="1:11" ht="12">
      <c r="A724" s="143">
        <f t="shared" si="2"/>
        <v>10</v>
      </c>
      <c r="C724" s="145"/>
      <c r="E724" s="143">
        <f t="shared" si="3"/>
        <v>10</v>
      </c>
      <c r="F724" s="145"/>
      <c r="G724" s="146"/>
      <c r="H724" s="147"/>
      <c r="I724" s="145"/>
      <c r="J724" s="146"/>
      <c r="K724" s="147"/>
    </row>
    <row r="725" spans="1:11" ht="12">
      <c r="A725" s="143">
        <f t="shared" si="2"/>
        <v>11</v>
      </c>
      <c r="C725" s="145"/>
      <c r="E725" s="143">
        <f t="shared" si="3"/>
        <v>11</v>
      </c>
      <c r="G725" s="146"/>
      <c r="H725" s="147"/>
      <c r="I725" s="145"/>
      <c r="J725" s="146"/>
      <c r="K725" s="147"/>
    </row>
    <row r="726" spans="1:11" ht="12">
      <c r="A726" s="143">
        <f t="shared" si="2"/>
        <v>12</v>
      </c>
      <c r="C726" s="145"/>
      <c r="E726" s="143">
        <f t="shared" si="3"/>
        <v>12</v>
      </c>
      <c r="G726" s="146"/>
      <c r="H726" s="147"/>
      <c r="I726" s="145"/>
      <c r="J726" s="146"/>
      <c r="K726" s="147"/>
    </row>
    <row r="727" spans="1:11" ht="12">
      <c r="A727" s="143">
        <f t="shared" si="2"/>
        <v>13</v>
      </c>
      <c r="C727" s="145"/>
      <c r="E727" s="143">
        <f t="shared" si="3"/>
        <v>13</v>
      </c>
      <c r="F727" s="145"/>
      <c r="G727" s="146"/>
      <c r="H727" s="147"/>
      <c r="I727" s="145"/>
      <c r="J727" s="146"/>
      <c r="K727" s="147"/>
    </row>
    <row r="728" spans="1:11" ht="12">
      <c r="A728" s="143">
        <f t="shared" si="2"/>
        <v>14</v>
      </c>
      <c r="C728" s="145"/>
      <c r="E728" s="143">
        <f t="shared" si="3"/>
        <v>14</v>
      </c>
      <c r="F728" s="145"/>
      <c r="G728" s="146"/>
      <c r="H728" s="147"/>
      <c r="I728" s="145"/>
      <c r="J728" s="146"/>
      <c r="K728" s="147"/>
    </row>
    <row r="729" spans="1:11" ht="12">
      <c r="A729" s="143">
        <f t="shared" si="2"/>
        <v>15</v>
      </c>
      <c r="C729" s="145"/>
      <c r="E729" s="143">
        <f t="shared" si="3"/>
        <v>15</v>
      </c>
      <c r="F729" s="145"/>
      <c r="G729" s="146"/>
      <c r="H729" s="147"/>
      <c r="I729" s="145"/>
      <c r="J729" s="146"/>
      <c r="K729" s="147"/>
    </row>
    <row r="730" spans="1:11" ht="12">
      <c r="A730" s="143">
        <f t="shared" si="2"/>
        <v>16</v>
      </c>
      <c r="C730" s="145"/>
      <c r="E730" s="143">
        <f t="shared" si="3"/>
        <v>16</v>
      </c>
      <c r="F730" s="145"/>
      <c r="G730" s="146"/>
      <c r="H730" s="147"/>
      <c r="I730" s="145"/>
      <c r="J730" s="146"/>
      <c r="K730" s="147"/>
    </row>
    <row r="731" spans="1:11" ht="12">
      <c r="A731" s="143">
        <f t="shared" si="2"/>
        <v>17</v>
      </c>
      <c r="C731" s="145"/>
      <c r="E731" s="143">
        <f t="shared" si="3"/>
        <v>17</v>
      </c>
      <c r="F731" s="145"/>
      <c r="G731" s="146"/>
      <c r="H731" s="147"/>
      <c r="I731" s="145"/>
      <c r="J731" s="146"/>
      <c r="K731" s="147"/>
    </row>
    <row r="732" spans="1:11" ht="12">
      <c r="A732" s="143">
        <f t="shared" si="2"/>
        <v>18</v>
      </c>
      <c r="C732" s="145"/>
      <c r="E732" s="143">
        <f t="shared" si="3"/>
        <v>18</v>
      </c>
      <c r="F732" s="145"/>
      <c r="G732" s="146"/>
      <c r="H732" s="147"/>
      <c r="I732" s="145"/>
      <c r="J732" s="146"/>
      <c r="K732" s="147"/>
    </row>
    <row r="733" spans="1:11" ht="12">
      <c r="A733" s="143">
        <f t="shared" si="2"/>
        <v>19</v>
      </c>
      <c r="C733" s="145"/>
      <c r="E733" s="143">
        <f t="shared" si="3"/>
        <v>19</v>
      </c>
      <c r="F733" s="145"/>
      <c r="G733" s="146"/>
      <c r="H733" s="147"/>
      <c r="I733" s="145"/>
      <c r="J733" s="146"/>
      <c r="K733" s="147"/>
    </row>
    <row r="734" spans="1:11" ht="12">
      <c r="A734" s="143">
        <v>20</v>
      </c>
      <c r="E734" s="143">
        <v>20</v>
      </c>
      <c r="F734" s="184"/>
      <c r="G734" s="155"/>
      <c r="H734" s="156"/>
      <c r="I734" s="184"/>
      <c r="J734" s="155"/>
      <c r="K734" s="156"/>
    </row>
    <row r="735" spans="1:11" ht="12">
      <c r="A735" s="143">
        <v>21</v>
      </c>
      <c r="E735" s="143">
        <v>21</v>
      </c>
      <c r="F735" s="184"/>
      <c r="G735" s="155"/>
      <c r="H735" s="188"/>
      <c r="I735" s="184"/>
      <c r="J735" s="155"/>
      <c r="K735" s="188"/>
    </row>
    <row r="736" spans="1:11" ht="12">
      <c r="A736" s="143">
        <v>22</v>
      </c>
      <c r="E736" s="143">
        <v>22</v>
      </c>
      <c r="G736" s="149"/>
      <c r="H736" s="188"/>
      <c r="J736" s="149"/>
      <c r="K736" s="188"/>
    </row>
    <row r="737" spans="1:11" ht="12">
      <c r="A737" s="143">
        <v>23</v>
      </c>
      <c r="D737" s="244"/>
      <c r="E737" s="143">
        <v>23</v>
      </c>
      <c r="H737" s="188"/>
      <c r="K737" s="188"/>
    </row>
    <row r="738" spans="1:11" ht="12">
      <c r="A738" s="143">
        <v>24</v>
      </c>
      <c r="D738" s="244"/>
      <c r="E738" s="143">
        <v>24</v>
      </c>
      <c r="H738" s="188"/>
      <c r="K738" s="188"/>
    </row>
    <row r="739" spans="6:11" ht="12">
      <c r="F739" s="184" t="s">
        <v>6</v>
      </c>
      <c r="G739" s="155" t="s">
        <v>6</v>
      </c>
      <c r="H739" s="156"/>
      <c r="I739" s="184"/>
      <c r="J739" s="155"/>
      <c r="K739" s="156"/>
    </row>
    <row r="740" spans="1:11" ht="12">
      <c r="A740" s="143">
        <v>25</v>
      </c>
      <c r="C740" s="144" t="s">
        <v>234</v>
      </c>
      <c r="E740" s="143">
        <v>25</v>
      </c>
      <c r="G740" s="104"/>
      <c r="H740" s="105">
        <f>SUM(H715:H738)</f>
        <v>650625.48</v>
      </c>
      <c r="I740" s="105"/>
      <c r="J740" s="104"/>
      <c r="K740" s="105">
        <f>SUM(K715:K738)</f>
        <v>898316</v>
      </c>
    </row>
    <row r="741" spans="4:11" ht="12">
      <c r="D741" s="244"/>
      <c r="F741" s="184" t="s">
        <v>6</v>
      </c>
      <c r="G741" s="155" t="s">
        <v>6</v>
      </c>
      <c r="H741" s="156"/>
      <c r="I741" s="184"/>
      <c r="J741" s="155"/>
      <c r="K741" s="156"/>
    </row>
    <row r="742" spans="6:11" ht="12">
      <c r="F742" s="184"/>
      <c r="G742" s="155"/>
      <c r="H742" s="156"/>
      <c r="I742" s="184"/>
      <c r="J742" s="155"/>
      <c r="K742" s="156"/>
    </row>
    <row r="743" spans="3:11" ht="24.75" customHeight="1">
      <c r="C743" s="326" t="s">
        <v>235</v>
      </c>
      <c r="D743" s="326"/>
      <c r="E743" s="326"/>
      <c r="F743" s="326"/>
      <c r="G743" s="326"/>
      <c r="H743" s="326"/>
      <c r="I743" s="326"/>
      <c r="J743" s="326"/>
      <c r="K743" s="182"/>
    </row>
    <row r="744" spans="1:11" s="234" customFormat="1" ht="12">
      <c r="A744" s="134"/>
      <c r="B744" s="134"/>
      <c r="C744" s="134"/>
      <c r="D744" s="134"/>
      <c r="E744" s="134"/>
      <c r="F744" s="134"/>
      <c r="G744" s="149"/>
      <c r="H744" s="188"/>
      <c r="I744" s="134"/>
      <c r="J744" s="149"/>
      <c r="K744" s="188"/>
    </row>
    <row r="745" ht="12">
      <c r="A745" s="144"/>
    </row>
    <row r="746" spans="1:11" ht="12">
      <c r="A746" s="151" t="str">
        <f>$A$82</f>
        <v>Institution No.:  </v>
      </c>
      <c r="B746" s="175"/>
      <c r="C746" s="175"/>
      <c r="D746" s="175"/>
      <c r="E746" s="185"/>
      <c r="F746" s="175"/>
      <c r="G746" s="186"/>
      <c r="H746" s="187"/>
      <c r="I746" s="175"/>
      <c r="J746" s="186"/>
      <c r="K746" s="150" t="s">
        <v>236</v>
      </c>
    </row>
    <row r="747" spans="1:11" s="175" customFormat="1" ht="12">
      <c r="A747" s="325" t="s">
        <v>237</v>
      </c>
      <c r="B747" s="325"/>
      <c r="C747" s="325"/>
      <c r="D747" s="325"/>
      <c r="E747" s="325"/>
      <c r="F747" s="325"/>
      <c r="G747" s="325"/>
      <c r="H747" s="325"/>
      <c r="I747" s="325"/>
      <c r="J747" s="325"/>
      <c r="K747" s="325"/>
    </row>
    <row r="748" spans="1:11" s="175" customFormat="1" ht="12">
      <c r="A748" s="151" t="str">
        <f>$A$41</f>
        <v>NAME: University of Colorado Anschutz Medical Campus</v>
      </c>
      <c r="B748" s="134"/>
      <c r="C748" s="134"/>
      <c r="D748" s="134"/>
      <c r="E748" s="134"/>
      <c r="F748" s="134"/>
      <c r="G748" s="229"/>
      <c r="H748" s="188"/>
      <c r="I748" s="134"/>
      <c r="J748" s="149"/>
      <c r="K748" s="153" t="str">
        <f>$K$3</f>
        <v>Date: October 1, 2012</v>
      </c>
    </row>
    <row r="749" spans="1:11" ht="12">
      <c r="A749" s="154" t="s">
        <v>6</v>
      </c>
      <c r="B749" s="154" t="s">
        <v>6</v>
      </c>
      <c r="C749" s="154" t="s">
        <v>6</v>
      </c>
      <c r="D749" s="154" t="s">
        <v>6</v>
      </c>
      <c r="E749" s="154" t="s">
        <v>6</v>
      </c>
      <c r="F749" s="154" t="s">
        <v>6</v>
      </c>
      <c r="G749" s="155" t="s">
        <v>6</v>
      </c>
      <c r="H749" s="156" t="s">
        <v>6</v>
      </c>
      <c r="I749" s="154" t="s">
        <v>6</v>
      </c>
      <c r="J749" s="155" t="s">
        <v>6</v>
      </c>
      <c r="K749" s="156" t="s">
        <v>6</v>
      </c>
    </row>
    <row r="750" spans="1:11" ht="12">
      <c r="A750" s="157" t="s">
        <v>7</v>
      </c>
      <c r="E750" s="157" t="s">
        <v>7</v>
      </c>
      <c r="F750" s="158"/>
      <c r="G750" s="159"/>
      <c r="H750" s="160" t="s">
        <v>9</v>
      </c>
      <c r="I750" s="158"/>
      <c r="J750" s="159"/>
      <c r="K750" s="160" t="s">
        <v>250</v>
      </c>
    </row>
    <row r="751" spans="1:11" ht="12">
      <c r="A751" s="157" t="s">
        <v>10</v>
      </c>
      <c r="C751" s="161" t="s">
        <v>57</v>
      </c>
      <c r="E751" s="157" t="s">
        <v>10</v>
      </c>
      <c r="F751" s="158"/>
      <c r="G751" s="159" t="s">
        <v>12</v>
      </c>
      <c r="H751" s="160" t="s">
        <v>13</v>
      </c>
      <c r="I751" s="158"/>
      <c r="J751" s="159" t="s">
        <v>12</v>
      </c>
      <c r="K751" s="160" t="s">
        <v>14</v>
      </c>
    </row>
    <row r="752" spans="1:11" ht="12">
      <c r="A752" s="154" t="s">
        <v>6</v>
      </c>
      <c r="B752" s="154" t="s">
        <v>6</v>
      </c>
      <c r="C752" s="154" t="s">
        <v>6</v>
      </c>
      <c r="D752" s="154" t="s">
        <v>6</v>
      </c>
      <c r="E752" s="154" t="s">
        <v>6</v>
      </c>
      <c r="F752" s="154" t="s">
        <v>6</v>
      </c>
      <c r="G752" s="155" t="s">
        <v>6</v>
      </c>
      <c r="H752" s="156" t="s">
        <v>6</v>
      </c>
      <c r="I752" s="154" t="s">
        <v>6</v>
      </c>
      <c r="J752" s="155" t="s">
        <v>6</v>
      </c>
      <c r="K752" s="156" t="s">
        <v>6</v>
      </c>
    </row>
    <row r="753" spans="1:11" ht="12">
      <c r="A753" s="237">
        <v>1</v>
      </c>
      <c r="B753" s="245"/>
      <c r="C753" s="238" t="s">
        <v>253</v>
      </c>
      <c r="D753" s="245"/>
      <c r="E753" s="237">
        <v>1</v>
      </c>
      <c r="F753" s="245"/>
      <c r="G753" s="246"/>
      <c r="H753" s="247"/>
      <c r="I753" s="245"/>
      <c r="J753" s="246"/>
      <c r="K753" s="247"/>
    </row>
    <row r="754" spans="1:11" ht="12">
      <c r="A754" s="237">
        <v>2</v>
      </c>
      <c r="B754" s="245"/>
      <c r="C754" s="238" t="s">
        <v>253</v>
      </c>
      <c r="D754" s="245"/>
      <c r="E754" s="237">
        <v>2</v>
      </c>
      <c r="F754" s="245"/>
      <c r="G754" s="246"/>
      <c r="H754" s="247"/>
      <c r="I754" s="245"/>
      <c r="J754" s="246"/>
      <c r="K754" s="247"/>
    </row>
    <row r="755" spans="1:11" ht="12">
      <c r="A755" s="237">
        <v>3</v>
      </c>
      <c r="B755" s="238"/>
      <c r="C755" s="238" t="s">
        <v>253</v>
      </c>
      <c r="D755" s="238"/>
      <c r="E755" s="237">
        <v>3</v>
      </c>
      <c r="F755" s="239"/>
      <c r="G755" s="127"/>
      <c r="H755" s="122"/>
      <c r="I755" s="122"/>
      <c r="J755" s="127"/>
      <c r="K755" s="122"/>
    </row>
    <row r="756" spans="1:11" ht="12">
      <c r="A756" s="237">
        <v>4</v>
      </c>
      <c r="B756" s="238"/>
      <c r="C756" s="238" t="s">
        <v>253</v>
      </c>
      <c r="D756" s="238"/>
      <c r="E756" s="237">
        <v>4</v>
      </c>
      <c r="F756" s="239"/>
      <c r="G756" s="127"/>
      <c r="H756" s="122"/>
      <c r="I756" s="122"/>
      <c r="J756" s="127"/>
      <c r="K756" s="122"/>
    </row>
    <row r="757" spans="1:11" ht="12">
      <c r="A757" s="237">
        <v>5</v>
      </c>
      <c r="B757" s="238"/>
      <c r="C757" s="238" t="s">
        <v>253</v>
      </c>
      <c r="D757" s="238"/>
      <c r="E757" s="238">
        <v>5</v>
      </c>
      <c r="F757" s="238"/>
      <c r="G757" s="248"/>
      <c r="H757" s="249"/>
      <c r="I757" s="238"/>
      <c r="J757" s="248"/>
      <c r="K757" s="249"/>
    </row>
    <row r="758" spans="1:11" ht="12">
      <c r="A758" s="143">
        <v>6</v>
      </c>
      <c r="C758" s="144" t="s">
        <v>193</v>
      </c>
      <c r="E758" s="143">
        <v>6</v>
      </c>
      <c r="F758" s="145"/>
      <c r="G758" s="106"/>
      <c r="H758" s="106">
        <v>0</v>
      </c>
      <c r="I758" s="108"/>
      <c r="J758" s="106"/>
      <c r="K758" s="106"/>
    </row>
    <row r="759" spans="1:11" ht="12">
      <c r="A759" s="143">
        <v>7</v>
      </c>
      <c r="C759" s="144" t="s">
        <v>194</v>
      </c>
      <c r="E759" s="143">
        <v>7</v>
      </c>
      <c r="F759" s="145"/>
      <c r="G759" s="106"/>
      <c r="H759" s="108"/>
      <c r="I759" s="108"/>
      <c r="J759" s="106"/>
      <c r="K759" s="108"/>
    </row>
    <row r="760" spans="1:11" ht="12">
      <c r="A760" s="143">
        <v>8</v>
      </c>
      <c r="C760" s="144" t="s">
        <v>238</v>
      </c>
      <c r="E760" s="143">
        <v>8</v>
      </c>
      <c r="F760" s="145"/>
      <c r="G760" s="106"/>
      <c r="H760" s="108"/>
      <c r="I760" s="108"/>
      <c r="J760" s="106"/>
      <c r="K760" s="108"/>
    </row>
    <row r="761" spans="1:11" ht="12">
      <c r="A761" s="143">
        <v>9</v>
      </c>
      <c r="C761" s="144" t="s">
        <v>208</v>
      </c>
      <c r="E761" s="143">
        <v>9</v>
      </c>
      <c r="F761" s="145"/>
      <c r="G761" s="106">
        <f>SUM(G758:G760)</f>
        <v>0</v>
      </c>
      <c r="H761" s="106">
        <f>SUM(H758:H760)</f>
        <v>0</v>
      </c>
      <c r="I761" s="106"/>
      <c r="J761" s="106">
        <f>SUM(J758:J760)</f>
        <v>0</v>
      </c>
      <c r="K761" s="106">
        <f>SUM(K758:K760)</f>
        <v>0</v>
      </c>
    </row>
    <row r="762" spans="1:11" ht="12">
      <c r="A762" s="143">
        <v>10</v>
      </c>
      <c r="C762" s="144"/>
      <c r="E762" s="143">
        <v>10</v>
      </c>
      <c r="F762" s="145"/>
      <c r="G762" s="106"/>
      <c r="H762" s="108"/>
      <c r="I762" s="108"/>
      <c r="J762" s="106"/>
      <c r="K762" s="108"/>
    </row>
    <row r="763" spans="1:11" ht="12">
      <c r="A763" s="143">
        <v>11</v>
      </c>
      <c r="C763" s="144" t="s">
        <v>197</v>
      </c>
      <c r="E763" s="143">
        <v>11</v>
      </c>
      <c r="F763" s="145"/>
      <c r="G763" s="106"/>
      <c r="H763" s="108"/>
      <c r="I763" s="108"/>
      <c r="J763" s="106"/>
      <c r="K763" s="108"/>
    </row>
    <row r="764" spans="1:11" ht="12">
      <c r="A764" s="143">
        <v>12</v>
      </c>
      <c r="C764" s="144" t="s">
        <v>198</v>
      </c>
      <c r="E764" s="143">
        <v>12</v>
      </c>
      <c r="F764" s="145"/>
      <c r="G764" s="106"/>
      <c r="H764" s="108"/>
      <c r="I764" s="108"/>
      <c r="J764" s="106"/>
      <c r="K764" s="108"/>
    </row>
    <row r="765" spans="1:11" ht="12">
      <c r="A765" s="143">
        <v>13</v>
      </c>
      <c r="C765" s="144" t="s">
        <v>209</v>
      </c>
      <c r="E765" s="143">
        <v>13</v>
      </c>
      <c r="F765" s="145"/>
      <c r="G765" s="106">
        <f>SUM(G763:G764)</f>
        <v>0</v>
      </c>
      <c r="H765" s="106">
        <f>SUM(H763:H764)</f>
        <v>0</v>
      </c>
      <c r="I765" s="104"/>
      <c r="J765" s="106">
        <f>SUM(J763:J764)</f>
        <v>0</v>
      </c>
      <c r="K765" s="106">
        <f>SUM(K763:K764)</f>
        <v>0</v>
      </c>
    </row>
    <row r="766" spans="1:11" ht="12">
      <c r="A766" s="143">
        <v>14</v>
      </c>
      <c r="E766" s="143">
        <v>14</v>
      </c>
      <c r="F766" s="145"/>
      <c r="G766" s="109"/>
      <c r="H766" s="108"/>
      <c r="I766" s="105"/>
      <c r="J766" s="109"/>
      <c r="K766" s="108"/>
    </row>
    <row r="767" spans="1:11" ht="12">
      <c r="A767" s="143">
        <v>15</v>
      </c>
      <c r="C767" s="144" t="s">
        <v>200</v>
      </c>
      <c r="E767" s="143">
        <v>15</v>
      </c>
      <c r="G767" s="110">
        <f>SUM(G761+G765)</f>
        <v>0</v>
      </c>
      <c r="H767" s="105">
        <f>SUM(H761+H765)</f>
        <v>0</v>
      </c>
      <c r="I767" s="105"/>
      <c r="J767" s="110">
        <f>SUM(J761+J765)</f>
        <v>0</v>
      </c>
      <c r="K767" s="105">
        <f>SUM(K761+K765)</f>
        <v>0</v>
      </c>
    </row>
    <row r="768" spans="1:16" ht="12">
      <c r="A768" s="143">
        <v>16</v>
      </c>
      <c r="E768" s="143">
        <v>16</v>
      </c>
      <c r="G768" s="110"/>
      <c r="H768" s="105"/>
      <c r="I768" s="105"/>
      <c r="J768" s="110"/>
      <c r="K768" s="105"/>
      <c r="P768" s="134" t="s">
        <v>39</v>
      </c>
    </row>
    <row r="769" spans="1:11" ht="12">
      <c r="A769" s="143">
        <v>17</v>
      </c>
      <c r="C769" s="144" t="s">
        <v>201</v>
      </c>
      <c r="E769" s="143">
        <v>17</v>
      </c>
      <c r="F769" s="145"/>
      <c r="G769" s="106"/>
      <c r="H769" s="108"/>
      <c r="I769" s="108"/>
      <c r="J769" s="106"/>
      <c r="K769" s="108"/>
    </row>
    <row r="770" spans="1:11" ht="12">
      <c r="A770" s="143">
        <v>18</v>
      </c>
      <c r="E770" s="143">
        <v>18</v>
      </c>
      <c r="F770" s="145"/>
      <c r="G770" s="106"/>
      <c r="H770" s="108"/>
      <c r="I770" s="108"/>
      <c r="J770" s="106"/>
      <c r="K770" s="108"/>
    </row>
    <row r="771" spans="1:11" ht="12">
      <c r="A771" s="143">
        <v>19</v>
      </c>
      <c r="C771" s="144" t="s">
        <v>202</v>
      </c>
      <c r="E771" s="143">
        <v>19</v>
      </c>
      <c r="F771" s="145"/>
      <c r="G771" s="106"/>
      <c r="H771" s="108"/>
      <c r="I771" s="108"/>
      <c r="J771" s="106"/>
      <c r="K771" s="108"/>
    </row>
    <row r="772" spans="1:11" ht="12">
      <c r="A772" s="143">
        <v>20</v>
      </c>
      <c r="C772" s="233" t="s">
        <v>203</v>
      </c>
      <c r="E772" s="143">
        <v>20</v>
      </c>
      <c r="F772" s="145"/>
      <c r="G772" s="106"/>
      <c r="H772" s="108">
        <v>0</v>
      </c>
      <c r="I772" s="108"/>
      <c r="J772" s="106"/>
      <c r="K772" s="108"/>
    </row>
    <row r="773" spans="1:11" ht="12">
      <c r="A773" s="143">
        <v>21</v>
      </c>
      <c r="C773" s="233"/>
      <c r="E773" s="143">
        <v>21</v>
      </c>
      <c r="F773" s="145"/>
      <c r="G773" s="106"/>
      <c r="H773" s="108"/>
      <c r="I773" s="108"/>
      <c r="J773" s="106"/>
      <c r="K773" s="108"/>
    </row>
    <row r="774" spans="1:11" ht="12">
      <c r="A774" s="143">
        <v>22</v>
      </c>
      <c r="C774" s="144"/>
      <c r="E774" s="143">
        <v>22</v>
      </c>
      <c r="G774" s="106"/>
      <c r="H774" s="108"/>
      <c r="I774" s="108"/>
      <c r="J774" s="106"/>
      <c r="K774" s="108"/>
    </row>
    <row r="775" spans="1:11" ht="12">
      <c r="A775" s="143">
        <v>23</v>
      </c>
      <c r="C775" s="144" t="s">
        <v>204</v>
      </c>
      <c r="E775" s="143">
        <v>23</v>
      </c>
      <c r="G775" s="106"/>
      <c r="H775" s="108"/>
      <c r="I775" s="108"/>
      <c r="J775" s="106"/>
      <c r="K775" s="108"/>
    </row>
    <row r="776" spans="1:11" ht="12">
      <c r="A776" s="143">
        <v>24</v>
      </c>
      <c r="C776" s="144"/>
      <c r="E776" s="143">
        <v>24</v>
      </c>
      <c r="G776" s="106"/>
      <c r="H776" s="108"/>
      <c r="I776" s="108"/>
      <c r="J776" s="106"/>
      <c r="K776" s="108"/>
    </row>
    <row r="777" spans="1:11" ht="12">
      <c r="A777" s="143"/>
      <c r="E777" s="143">
        <v>25</v>
      </c>
      <c r="F777" s="184" t="s">
        <v>6</v>
      </c>
      <c r="G777" s="235"/>
      <c r="H777" s="156"/>
      <c r="I777" s="184"/>
      <c r="J777" s="235"/>
      <c r="K777" s="156"/>
    </row>
    <row r="778" spans="1:11" ht="12">
      <c r="A778" s="143">
        <v>25</v>
      </c>
      <c r="C778" s="144" t="s">
        <v>239</v>
      </c>
      <c r="E778" s="143"/>
      <c r="G778" s="105">
        <f>SUM(G767:G776)</f>
        <v>0</v>
      </c>
      <c r="H778" s="105">
        <f>SUM(H767:H776)</f>
        <v>0</v>
      </c>
      <c r="I778" s="111"/>
      <c r="J778" s="105">
        <f>SUM(J767:J776)</f>
        <v>0</v>
      </c>
      <c r="K778" s="105">
        <f>SUM(K767:K776)</f>
        <v>0</v>
      </c>
    </row>
    <row r="779" spans="6:11" ht="12">
      <c r="F779" s="184" t="s">
        <v>6</v>
      </c>
      <c r="G779" s="155"/>
      <c r="H779" s="156"/>
      <c r="I779" s="184"/>
      <c r="J779" s="155"/>
      <c r="K779" s="156"/>
    </row>
    <row r="780" spans="1:3" ht="12">
      <c r="A780" s="144"/>
      <c r="C780" s="134" t="s">
        <v>53</v>
      </c>
    </row>
    <row r="782" spans="1:11" ht="12">
      <c r="A782" s="144"/>
      <c r="H782" s="188"/>
      <c r="K782" s="188"/>
    </row>
    <row r="783" spans="1:11" ht="12">
      <c r="A783" s="151" t="str">
        <f>$A$82</f>
        <v>Institution No.:  </v>
      </c>
      <c r="B783" s="175"/>
      <c r="C783" s="175"/>
      <c r="D783" s="175"/>
      <c r="E783" s="185"/>
      <c r="F783" s="175"/>
      <c r="G783" s="186"/>
      <c r="H783" s="187"/>
      <c r="I783" s="175"/>
      <c r="J783" s="186"/>
      <c r="K783" s="150" t="s">
        <v>240</v>
      </c>
    </row>
    <row r="784" spans="1:11" ht="12">
      <c r="A784" s="330" t="s">
        <v>241</v>
      </c>
      <c r="B784" s="330"/>
      <c r="C784" s="330"/>
      <c r="D784" s="330"/>
      <c r="E784" s="330"/>
      <c r="F784" s="330"/>
      <c r="G784" s="330"/>
      <c r="H784" s="330"/>
      <c r="I784" s="330"/>
      <c r="J784" s="330"/>
      <c r="K784" s="330"/>
    </row>
    <row r="785" spans="1:11" ht="12">
      <c r="A785" s="151" t="str">
        <f>$A$41</f>
        <v>NAME: University of Colorado Anschutz Medical Campus</v>
      </c>
      <c r="H785" s="250"/>
      <c r="J785" s="149"/>
      <c r="K785" s="153" t="str">
        <f>$K$3</f>
        <v>Date: October 1, 2012</v>
      </c>
    </row>
    <row r="786" spans="1:11" ht="12">
      <c r="A786" s="154" t="s">
        <v>6</v>
      </c>
      <c r="B786" s="154" t="s">
        <v>6</v>
      </c>
      <c r="C786" s="154" t="s">
        <v>6</v>
      </c>
      <c r="D786" s="154" t="s">
        <v>6</v>
      </c>
      <c r="E786" s="154" t="s">
        <v>6</v>
      </c>
      <c r="F786" s="154" t="s">
        <v>6</v>
      </c>
      <c r="G786" s="155" t="s">
        <v>6</v>
      </c>
      <c r="H786" s="156" t="s">
        <v>6</v>
      </c>
      <c r="I786" s="154" t="s">
        <v>6</v>
      </c>
      <c r="J786" s="155" t="s">
        <v>6</v>
      </c>
      <c r="K786" s="156" t="s">
        <v>6</v>
      </c>
    </row>
    <row r="787" spans="1:11" ht="12">
      <c r="A787" s="157" t="s">
        <v>7</v>
      </c>
      <c r="E787" s="157" t="s">
        <v>7</v>
      </c>
      <c r="F787" s="158"/>
      <c r="G787" s="159"/>
      <c r="H787" s="160" t="s">
        <v>9</v>
      </c>
      <c r="I787" s="158"/>
      <c r="J787" s="159"/>
      <c r="K787" s="160" t="s">
        <v>250</v>
      </c>
    </row>
    <row r="788" spans="1:11" ht="12">
      <c r="A788" s="157" t="s">
        <v>10</v>
      </c>
      <c r="C788" s="161" t="s">
        <v>57</v>
      </c>
      <c r="E788" s="157" t="s">
        <v>10</v>
      </c>
      <c r="F788" s="158"/>
      <c r="G788" s="159"/>
      <c r="H788" s="160" t="s">
        <v>13</v>
      </c>
      <c r="I788" s="158"/>
      <c r="J788" s="159"/>
      <c r="K788" s="160" t="s">
        <v>14</v>
      </c>
    </row>
    <row r="789" spans="1:11" ht="12">
      <c r="A789" s="154" t="s">
        <v>6</v>
      </c>
      <c r="B789" s="154" t="s">
        <v>6</v>
      </c>
      <c r="C789" s="154" t="s">
        <v>6</v>
      </c>
      <c r="D789" s="154" t="s">
        <v>6</v>
      </c>
      <c r="E789" s="154" t="s">
        <v>6</v>
      </c>
      <c r="F789" s="154" t="s">
        <v>6</v>
      </c>
      <c r="G789" s="155" t="s">
        <v>6</v>
      </c>
      <c r="H789" s="156" t="s">
        <v>6</v>
      </c>
      <c r="I789" s="154" t="s">
        <v>6</v>
      </c>
      <c r="J789" s="155" t="s">
        <v>6</v>
      </c>
      <c r="K789" s="156" t="s">
        <v>6</v>
      </c>
    </row>
    <row r="790" spans="1:11" ht="12">
      <c r="A790" s="223">
        <v>1</v>
      </c>
      <c r="C790" s="134" t="s">
        <v>242</v>
      </c>
      <c r="E790" s="223">
        <v>1</v>
      </c>
      <c r="F790" s="145"/>
      <c r="G790" s="108"/>
      <c r="H790" s="108">
        <f>7213574</f>
        <v>7213574</v>
      </c>
      <c r="I790" s="108"/>
      <c r="J790" s="108"/>
      <c r="K790" s="108">
        <f>7213573</f>
        <v>7213573</v>
      </c>
    </row>
    <row r="791" spans="1:11" ht="12">
      <c r="A791" s="223">
        <v>2</v>
      </c>
      <c r="E791" s="223">
        <v>2</v>
      </c>
      <c r="F791" s="145"/>
      <c r="G791" s="108"/>
      <c r="H791" s="108"/>
      <c r="I791" s="108"/>
      <c r="J791" s="108"/>
      <c r="K791" s="108"/>
    </row>
    <row r="792" spans="1:11" ht="12">
      <c r="A792" s="223">
        <v>3</v>
      </c>
      <c r="C792" s="145"/>
      <c r="E792" s="223">
        <v>3</v>
      </c>
      <c r="F792" s="145"/>
      <c r="G792" s="108"/>
      <c r="H792" s="108"/>
      <c r="I792" s="108"/>
      <c r="J792" s="108"/>
      <c r="K792" s="108"/>
    </row>
    <row r="793" spans="1:11" ht="12">
      <c r="A793" s="223">
        <v>4</v>
      </c>
      <c r="C793" s="145"/>
      <c r="E793" s="223">
        <v>4</v>
      </c>
      <c r="F793" s="145"/>
      <c r="G793" s="108"/>
      <c r="H793" s="108"/>
      <c r="I793" s="108"/>
      <c r="J793" s="108"/>
      <c r="K793" s="108"/>
    </row>
    <row r="794" spans="1:11" ht="12">
      <c r="A794" s="223">
        <v>5</v>
      </c>
      <c r="C794" s="144"/>
      <c r="E794" s="223">
        <v>5</v>
      </c>
      <c r="F794" s="145"/>
      <c r="G794" s="108"/>
      <c r="H794" s="108"/>
      <c r="I794" s="108"/>
      <c r="J794" s="108"/>
      <c r="K794" s="108"/>
    </row>
    <row r="795" spans="1:11" ht="12">
      <c r="A795" s="223">
        <v>6</v>
      </c>
      <c r="C795" s="145"/>
      <c r="E795" s="223">
        <v>6</v>
      </c>
      <c r="F795" s="145"/>
      <c r="G795" s="108"/>
      <c r="H795" s="108"/>
      <c r="I795" s="108"/>
      <c r="J795" s="108"/>
      <c r="K795" s="108"/>
    </row>
    <row r="796" spans="1:11" ht="12">
      <c r="A796" s="223">
        <v>7</v>
      </c>
      <c r="C796" s="145"/>
      <c r="E796" s="223">
        <v>7</v>
      </c>
      <c r="F796" s="145"/>
      <c r="G796" s="108"/>
      <c r="H796" s="108"/>
      <c r="I796" s="108"/>
      <c r="J796" s="108"/>
      <c r="K796" s="108"/>
    </row>
    <row r="797" spans="1:11" ht="12">
      <c r="A797" s="223">
        <v>8</v>
      </c>
      <c r="E797" s="223">
        <v>8</v>
      </c>
      <c r="F797" s="145"/>
      <c r="G797" s="108"/>
      <c r="H797" s="108"/>
      <c r="I797" s="108"/>
      <c r="J797" s="108"/>
      <c r="K797" s="108"/>
    </row>
    <row r="798" spans="1:11" ht="12">
      <c r="A798" s="223">
        <v>9</v>
      </c>
      <c r="E798" s="223">
        <v>9</v>
      </c>
      <c r="F798" s="145"/>
      <c r="G798" s="108"/>
      <c r="H798" s="108"/>
      <c r="I798" s="108"/>
      <c r="J798" s="108"/>
      <c r="K798" s="108"/>
    </row>
    <row r="799" spans="1:11" ht="12">
      <c r="A799" s="226"/>
      <c r="E799" s="226"/>
      <c r="F799" s="184" t="s">
        <v>6</v>
      </c>
      <c r="G799" s="243" t="s">
        <v>6</v>
      </c>
      <c r="H799" s="243"/>
      <c r="I799" s="243"/>
      <c r="J799" s="243"/>
      <c r="K799" s="243"/>
    </row>
    <row r="800" spans="1:11" ht="12">
      <c r="A800" s="223">
        <v>10</v>
      </c>
      <c r="C800" s="134" t="s">
        <v>243</v>
      </c>
      <c r="E800" s="223">
        <v>10</v>
      </c>
      <c r="G800" s="104"/>
      <c r="H800" s="108">
        <f>SUM(H790:H798)</f>
        <v>7213574</v>
      </c>
      <c r="I800" s="105"/>
      <c r="J800" s="104"/>
      <c r="K800" s="108">
        <f>SUM(K790:K798)</f>
        <v>7213573</v>
      </c>
    </row>
    <row r="801" spans="1:11" ht="12">
      <c r="A801" s="223"/>
      <c r="E801" s="223"/>
      <c r="F801" s="184" t="s">
        <v>6</v>
      </c>
      <c r="G801" s="243" t="s">
        <v>6</v>
      </c>
      <c r="H801" s="243"/>
      <c r="I801" s="243"/>
      <c r="J801" s="243"/>
      <c r="K801" s="243"/>
    </row>
    <row r="802" spans="1:11" ht="12">
      <c r="A802" s="223">
        <v>11</v>
      </c>
      <c r="C802" s="145"/>
      <c r="E802" s="223">
        <v>11</v>
      </c>
      <c r="F802" s="145"/>
      <c r="G802" s="108"/>
      <c r="H802" s="108"/>
      <c r="I802" s="108"/>
      <c r="J802" s="108"/>
      <c r="K802" s="108"/>
    </row>
    <row r="803" spans="1:11" ht="12">
      <c r="A803" s="223">
        <v>12</v>
      </c>
      <c r="C803" s="144" t="s">
        <v>244</v>
      </c>
      <c r="E803" s="223">
        <v>12</v>
      </c>
      <c r="F803" s="145"/>
      <c r="G803" s="108"/>
      <c r="H803" s="108">
        <v>41811839</v>
      </c>
      <c r="I803" s="108"/>
      <c r="J803" s="108"/>
      <c r="K803" s="108">
        <v>38928738</v>
      </c>
    </row>
    <row r="804" spans="1:11" ht="12">
      <c r="A804" s="223">
        <v>13</v>
      </c>
      <c r="C804" s="145" t="s">
        <v>245</v>
      </c>
      <c r="E804" s="223">
        <v>13</v>
      </c>
      <c r="F804" s="145"/>
      <c r="G804" s="108"/>
      <c r="H804" s="108"/>
      <c r="I804" s="108"/>
      <c r="J804" s="108"/>
      <c r="K804" s="108"/>
    </row>
    <row r="805" spans="1:11" ht="12">
      <c r="A805" s="223">
        <v>14</v>
      </c>
      <c r="E805" s="223">
        <v>14</v>
      </c>
      <c r="F805" s="145"/>
      <c r="G805" s="108"/>
      <c r="H805" s="108"/>
      <c r="I805" s="108"/>
      <c r="J805" s="108"/>
      <c r="K805" s="108"/>
    </row>
    <row r="806" spans="1:11" ht="12">
      <c r="A806" s="223">
        <v>15</v>
      </c>
      <c r="E806" s="223">
        <v>15</v>
      </c>
      <c r="F806" s="145"/>
      <c r="G806" s="108"/>
      <c r="H806" s="108"/>
      <c r="I806" s="108"/>
      <c r="J806" s="108"/>
      <c r="K806" s="108"/>
    </row>
    <row r="807" spans="1:11" ht="12">
      <c r="A807" s="223">
        <v>16</v>
      </c>
      <c r="E807" s="223">
        <v>16</v>
      </c>
      <c r="F807" s="145"/>
      <c r="G807" s="108"/>
      <c r="H807" s="108"/>
      <c r="I807" s="108"/>
      <c r="J807" s="108"/>
      <c r="K807" s="108"/>
    </row>
    <row r="808" spans="1:11" ht="12">
      <c r="A808" s="223">
        <v>17</v>
      </c>
      <c r="C808" s="224"/>
      <c r="D808" s="225"/>
      <c r="E808" s="223">
        <v>17</v>
      </c>
      <c r="F808" s="145"/>
      <c r="G808" s="108"/>
      <c r="H808" s="108"/>
      <c r="I808" s="108"/>
      <c r="J808" s="108"/>
      <c r="K808" s="108"/>
    </row>
    <row r="809" spans="1:11" ht="12">
      <c r="A809" s="223">
        <v>18</v>
      </c>
      <c r="C809" s="225"/>
      <c r="D809" s="225"/>
      <c r="E809" s="223">
        <v>18</v>
      </c>
      <c r="F809" s="145"/>
      <c r="G809" s="108"/>
      <c r="H809" s="108"/>
      <c r="I809" s="108"/>
      <c r="J809" s="108"/>
      <c r="K809" s="108"/>
    </row>
    <row r="810" spans="1:11" ht="12">
      <c r="A810" s="223"/>
      <c r="C810" s="251"/>
      <c r="D810" s="225"/>
      <c r="E810" s="223"/>
      <c r="F810" s="184" t="s">
        <v>6</v>
      </c>
      <c r="G810" s="155" t="s">
        <v>6</v>
      </c>
      <c r="H810" s="156"/>
      <c r="I810" s="184"/>
      <c r="J810" s="155"/>
      <c r="K810" s="156"/>
    </row>
    <row r="811" spans="1:11" ht="12">
      <c r="A811" s="223">
        <v>19</v>
      </c>
      <c r="C811" s="134" t="s">
        <v>246</v>
      </c>
      <c r="D811" s="225"/>
      <c r="E811" s="223">
        <v>19</v>
      </c>
      <c r="G811" s="105"/>
      <c r="H811" s="105">
        <f>SUM(H802:H809)</f>
        <v>41811839</v>
      </c>
      <c r="I811" s="108"/>
      <c r="J811" s="108"/>
      <c r="K811" s="105">
        <f>SUM(K802:K809)</f>
        <v>38928738</v>
      </c>
    </row>
    <row r="812" spans="1:11" ht="12">
      <c r="A812" s="223"/>
      <c r="C812" s="251"/>
      <c r="D812" s="225"/>
      <c r="E812" s="223"/>
      <c r="F812" s="184" t="s">
        <v>6</v>
      </c>
      <c r="G812" s="155" t="s">
        <v>6</v>
      </c>
      <c r="H812" s="156"/>
      <c r="I812" s="184"/>
      <c r="J812" s="155"/>
      <c r="K812" s="156"/>
    </row>
    <row r="813" spans="1:8" ht="12">
      <c r="A813" s="223"/>
      <c r="C813" s="225"/>
      <c r="D813" s="225"/>
      <c r="E813" s="223"/>
      <c r="H813" s="147"/>
    </row>
    <row r="814" spans="1:11" ht="12">
      <c r="A814" s="223">
        <v>20</v>
      </c>
      <c r="C814" s="144" t="s">
        <v>247</v>
      </c>
      <c r="E814" s="223">
        <v>20</v>
      </c>
      <c r="G814" s="104"/>
      <c r="H814" s="105">
        <f>SUM(H800,H811)</f>
        <v>49025413</v>
      </c>
      <c r="I814" s="105"/>
      <c r="J814" s="104"/>
      <c r="K814" s="105">
        <f>SUM(K800,K811)</f>
        <v>46142311</v>
      </c>
    </row>
    <row r="815" spans="3:11" ht="12">
      <c r="C815" s="171" t="s">
        <v>248</v>
      </c>
      <c r="E815" s="183"/>
      <c r="F815" s="184" t="s">
        <v>6</v>
      </c>
      <c r="G815" s="155" t="s">
        <v>6</v>
      </c>
      <c r="H815" s="156"/>
      <c r="I815" s="184"/>
      <c r="J815" s="155"/>
      <c r="K815" s="156"/>
    </row>
    <row r="816" ht="12">
      <c r="C816" s="144" t="s">
        <v>39</v>
      </c>
    </row>
    <row r="817" spans="4:11" ht="12">
      <c r="D817" s="144"/>
      <c r="G817" s="149"/>
      <c r="H817" s="188"/>
      <c r="I817" s="207"/>
      <c r="J817" s="149"/>
      <c r="K817" s="188"/>
    </row>
    <row r="818" spans="4:11" ht="12">
      <c r="D818" s="144"/>
      <c r="G818" s="149"/>
      <c r="H818" s="188"/>
      <c r="I818" s="207"/>
      <c r="J818" s="149"/>
      <c r="K818" s="188"/>
    </row>
    <row r="819" spans="4:11" ht="12">
      <c r="D819" s="144"/>
      <c r="G819" s="149"/>
      <c r="H819" s="188"/>
      <c r="I819" s="207"/>
      <c r="J819" s="149"/>
      <c r="K819" s="188"/>
    </row>
    <row r="820" spans="4:11" ht="12">
      <c r="D820" s="144"/>
      <c r="G820" s="149"/>
      <c r="H820" s="188"/>
      <c r="I820" s="207"/>
      <c r="J820" s="149"/>
      <c r="K820" s="188"/>
    </row>
    <row r="821" spans="4:11" ht="12">
      <c r="D821" s="144"/>
      <c r="G821" s="149"/>
      <c r="H821" s="188"/>
      <c r="I821" s="207"/>
      <c r="J821" s="149"/>
      <c r="K821" s="188"/>
    </row>
    <row r="822" spans="4:11" ht="12">
      <c r="D822" s="144"/>
      <c r="G822" s="149"/>
      <c r="H822" s="188"/>
      <c r="I822" s="207"/>
      <c r="J822" s="149"/>
      <c r="K822" s="188"/>
    </row>
    <row r="823" spans="4:11" ht="12">
      <c r="D823" s="144"/>
      <c r="G823" s="149"/>
      <c r="H823" s="188"/>
      <c r="I823" s="207"/>
      <c r="J823" s="149"/>
      <c r="K823" s="188"/>
    </row>
    <row r="824" spans="4:11" ht="12">
      <c r="D824" s="144"/>
      <c r="G824" s="149"/>
      <c r="H824" s="188"/>
      <c r="I824" s="207"/>
      <c r="J824" s="149"/>
      <c r="K824" s="188"/>
    </row>
    <row r="825" spans="4:11" ht="12">
      <c r="D825" s="144"/>
      <c r="G825" s="149"/>
      <c r="H825" s="188"/>
      <c r="I825" s="207"/>
      <c r="J825" s="149"/>
      <c r="K825" s="188"/>
    </row>
    <row r="826" spans="4:11" ht="12">
      <c r="D826" s="144"/>
      <c r="G826" s="149"/>
      <c r="H826" s="188"/>
      <c r="I826" s="207"/>
      <c r="J826" s="149"/>
      <c r="K826" s="188"/>
    </row>
    <row r="827" spans="4:11" ht="12">
      <c r="D827" s="144"/>
      <c r="G827" s="149"/>
      <c r="H827" s="188"/>
      <c r="I827" s="207"/>
      <c r="J827" s="149"/>
      <c r="K827" s="188"/>
    </row>
    <row r="828" spans="4:11" ht="12">
      <c r="D828" s="144"/>
      <c r="G828" s="149"/>
      <c r="H828" s="188"/>
      <c r="I828" s="207"/>
      <c r="J828" s="149"/>
      <c r="K828" s="188"/>
    </row>
    <row r="829" spans="4:11" ht="12">
      <c r="D829" s="144"/>
      <c r="G829" s="149"/>
      <c r="H829" s="188"/>
      <c r="I829" s="207"/>
      <c r="J829" s="149"/>
      <c r="K829" s="188"/>
    </row>
    <row r="830" spans="4:11" ht="12">
      <c r="D830" s="144"/>
      <c r="G830" s="149"/>
      <c r="H830" s="188"/>
      <c r="I830" s="207"/>
      <c r="J830" s="149"/>
      <c r="K830" s="188"/>
    </row>
    <row r="831" spans="4:11" ht="12">
      <c r="D831" s="144"/>
      <c r="G831" s="149"/>
      <c r="H831" s="188"/>
      <c r="I831" s="207"/>
      <c r="J831" s="149"/>
      <c r="K831" s="188"/>
    </row>
    <row r="832" spans="4:11" ht="12">
      <c r="D832" s="144"/>
      <c r="G832" s="149"/>
      <c r="H832" s="188"/>
      <c r="I832" s="207"/>
      <c r="J832" s="149"/>
      <c r="K832" s="188"/>
    </row>
    <row r="833" spans="4:11" ht="12">
      <c r="D833" s="144"/>
      <c r="G833" s="149"/>
      <c r="H833" s="188"/>
      <c r="I833" s="207"/>
      <c r="J833" s="149"/>
      <c r="K833" s="188"/>
    </row>
    <row r="834" spans="4:11" ht="12">
      <c r="D834" s="144"/>
      <c r="G834" s="149"/>
      <c r="H834" s="188"/>
      <c r="I834" s="207"/>
      <c r="J834" s="149"/>
      <c r="K834" s="188"/>
    </row>
    <row r="835" spans="4:11" ht="12">
      <c r="D835" s="144"/>
      <c r="G835" s="149"/>
      <c r="H835" s="188"/>
      <c r="I835" s="207"/>
      <c r="J835" s="149"/>
      <c r="K835" s="188"/>
    </row>
    <row r="836" spans="4:11" ht="12">
      <c r="D836" s="144"/>
      <c r="G836" s="149"/>
      <c r="H836" s="188"/>
      <c r="I836" s="207"/>
      <c r="J836" s="149"/>
      <c r="K836" s="188"/>
    </row>
    <row r="837" spans="4:11" ht="12">
      <c r="D837" s="144"/>
      <c r="G837" s="149"/>
      <c r="H837" s="188"/>
      <c r="I837" s="207"/>
      <c r="J837" s="149"/>
      <c r="K837" s="188"/>
    </row>
    <row r="838" spans="4:11" ht="12">
      <c r="D838" s="144"/>
      <c r="G838" s="149"/>
      <c r="H838" s="188"/>
      <c r="I838" s="207"/>
      <c r="J838" s="149"/>
      <c r="K838" s="188"/>
    </row>
    <row r="839" spans="4:11" ht="12">
      <c r="D839" s="144"/>
      <c r="G839" s="149"/>
      <c r="H839" s="188"/>
      <c r="I839" s="207"/>
      <c r="J839" s="149"/>
      <c r="K839" s="188"/>
    </row>
    <row r="840" spans="4:11" ht="12">
      <c r="D840" s="144"/>
      <c r="G840" s="149"/>
      <c r="H840" s="188"/>
      <c r="I840" s="207"/>
      <c r="J840" s="149"/>
      <c r="K840" s="188"/>
    </row>
    <row r="841" spans="4:11" ht="12">
      <c r="D841" s="144"/>
      <c r="G841" s="149"/>
      <c r="H841" s="188"/>
      <c r="I841" s="207"/>
      <c r="J841" s="149"/>
      <c r="K841" s="188"/>
    </row>
    <row r="880" spans="4:11" ht="12">
      <c r="D880" s="158"/>
      <c r="F880" s="183"/>
      <c r="G880" s="149"/>
      <c r="H880" s="188"/>
      <c r="J880" s="149"/>
      <c r="K880" s="188"/>
    </row>
  </sheetData>
  <sheetProtection/>
  <mergeCells count="28">
    <mergeCell ref="A709:K709"/>
    <mergeCell ref="C743:J743"/>
    <mergeCell ref="A747:K747"/>
    <mergeCell ref="A784:K784"/>
    <mergeCell ref="A487:K487"/>
    <mergeCell ref="A524:K524"/>
    <mergeCell ref="A561:K561"/>
    <mergeCell ref="A598:K598"/>
    <mergeCell ref="A635:K635"/>
    <mergeCell ref="A672:K672"/>
    <mergeCell ref="A448:K448"/>
    <mergeCell ref="C78:J78"/>
    <mergeCell ref="A83:K83"/>
    <mergeCell ref="C120:J120"/>
    <mergeCell ref="A127:K127"/>
    <mergeCell ref="C134:D134"/>
    <mergeCell ref="C138:D138"/>
    <mergeCell ref="A174:K174"/>
    <mergeCell ref="C212:I212"/>
    <mergeCell ref="B226:K226"/>
    <mergeCell ref="C320:J320"/>
    <mergeCell ref="A410:K410"/>
    <mergeCell ref="A40:K40"/>
    <mergeCell ref="A16:K16"/>
    <mergeCell ref="A5:K5"/>
    <mergeCell ref="A8:K8"/>
    <mergeCell ref="A9:K9"/>
    <mergeCell ref="A20:C20"/>
  </mergeCells>
  <printOptions horizontalCentered="1"/>
  <pageMargins left="0.17" right="0.17" top="0.47" bottom="0.53" header="0.5" footer="0.24"/>
  <pageSetup fitToHeight="47" horizontalDpi="600" verticalDpi="600" orientation="landscape" scale="80" r:id="rId1"/>
  <rowBreaks count="19" manualBreakCount="19">
    <brk id="38" max="12" man="1"/>
    <brk id="81" max="12" man="1"/>
    <brk id="123" max="12" man="1"/>
    <brk id="171" max="12" man="1"/>
    <brk id="223" max="12" man="1"/>
    <brk id="273" max="12" man="1"/>
    <brk id="322" max="10" man="1"/>
    <brk id="354" max="12" man="1"/>
    <brk id="406" max="12" man="1"/>
    <brk id="445" max="12" man="1"/>
    <brk id="484" max="255" man="1"/>
    <brk id="521" max="12" man="1"/>
    <brk id="558" max="12" man="1"/>
    <brk id="595" max="12" man="1"/>
    <brk id="632" max="12" man="1"/>
    <brk id="669" max="12" man="1"/>
    <brk id="706" max="12" man="1"/>
    <brk id="745" max="12" man="1"/>
    <brk id="7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baldwin</dc:creator>
  <cp:keywords/>
  <dc:description/>
  <cp:lastModifiedBy>Jill Taylor</cp:lastModifiedBy>
  <cp:lastPrinted>2013-02-07T23:22:14Z</cp:lastPrinted>
  <dcterms:created xsi:type="dcterms:W3CDTF">2011-11-09T21:39:40Z</dcterms:created>
  <dcterms:modified xsi:type="dcterms:W3CDTF">2013-09-27T16:16:20Z</dcterms:modified>
  <cp:category/>
  <cp:version/>
  <cp:contentType/>
  <cp:contentStatus/>
</cp:coreProperties>
</file>