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795" windowHeight="12075" activeTab="0"/>
  </bookViews>
  <sheets>
    <sheet name="ALL CU" sheetId="1" r:id="rId1"/>
    <sheet name="SYS ADM" sheetId="2" r:id="rId2"/>
    <sheet name="Boulder " sheetId="3" r:id="rId3"/>
    <sheet name="Springs" sheetId="4" r:id="rId4"/>
    <sheet name="Denver" sheetId="5" r:id="rId5"/>
    <sheet name="Anschutz" sheetId="6" r:id="rId6"/>
  </sheets>
  <externalReferences>
    <externalReference r:id="rId9"/>
  </externalReferences>
  <definedNames>
    <definedName name="________________FMT10" localSheetId="5">#REF!</definedName>
    <definedName name="________________FMT10" localSheetId="2">#REF!</definedName>
    <definedName name="________________FMT10" localSheetId="4">#REF!</definedName>
    <definedName name="________________FMT10" localSheetId="3">#REF!</definedName>
    <definedName name="________________FMT10" localSheetId="1">#REF!</definedName>
    <definedName name="________________FMT10">#REF!</definedName>
    <definedName name="________________FMT100" localSheetId="5">#REF!</definedName>
    <definedName name="________________FMT100" localSheetId="2">#REF!</definedName>
    <definedName name="________________FMT100" localSheetId="4">#REF!</definedName>
    <definedName name="________________FMT100" localSheetId="3">#REF!</definedName>
    <definedName name="________________FMT100" localSheetId="1">#REF!</definedName>
    <definedName name="________________FMT100">#REF!</definedName>
    <definedName name="________________FMT1100" localSheetId="5">#REF!</definedName>
    <definedName name="________________FMT1100" localSheetId="2">#REF!</definedName>
    <definedName name="________________FMT1100" localSheetId="4">#REF!</definedName>
    <definedName name="________________FMT1100" localSheetId="3">#REF!</definedName>
    <definedName name="________________FMT1100" localSheetId="1">#REF!</definedName>
    <definedName name="________________FMT1100">#REF!</definedName>
    <definedName name="________________FMT1200">#REF!</definedName>
    <definedName name="________________FMT1300">#REF!</definedName>
    <definedName name="________________FMT1400">#REF!</definedName>
    <definedName name="________________FMT15">#REF!</definedName>
    <definedName name="________________FMT1500">#REF!</definedName>
    <definedName name="________________FMT1600">#REF!</definedName>
    <definedName name="________________FMT1700">#REF!</definedName>
    <definedName name="________________FMT1800">#REF!</definedName>
    <definedName name="________________FMT1900">#REF!</definedName>
    <definedName name="________________FMT20">#REF!</definedName>
    <definedName name="________________FMT2000">#REF!</definedName>
    <definedName name="________________FMT30">#REF!</definedName>
    <definedName name="________________FMT410">#REF!</definedName>
    <definedName name="________________FMT411">#REF!</definedName>
    <definedName name="________________FMT600">#REF!</definedName>
    <definedName name="________________FMT9100">#REF!</definedName>
    <definedName name="________________FMT9999">#REF!</definedName>
    <definedName name="______________FMT10">#REF!</definedName>
    <definedName name="______________FMT100">#REF!</definedName>
    <definedName name="______________FMT1100">#REF!</definedName>
    <definedName name="______________FMT1200">#REF!</definedName>
    <definedName name="______________FMT1300">#REF!</definedName>
    <definedName name="______________FMT1400">#REF!</definedName>
    <definedName name="______________FMT15">#REF!</definedName>
    <definedName name="______________FMT1500">#REF!</definedName>
    <definedName name="______________FMT1600">#REF!</definedName>
    <definedName name="______________FMT1700">#REF!</definedName>
    <definedName name="______________FMT1800">#REF!</definedName>
    <definedName name="______________FMT1900">#REF!</definedName>
    <definedName name="______________FMT20">#REF!</definedName>
    <definedName name="______________FMT2000">#REF!</definedName>
    <definedName name="______________FMT30">#REF!</definedName>
    <definedName name="______________FMT410">#REF!</definedName>
    <definedName name="______________FMT411">#REF!</definedName>
    <definedName name="______________FMT600">#REF!</definedName>
    <definedName name="______________FMT9100">#REF!</definedName>
    <definedName name="______________FMT9999">#REF!</definedName>
    <definedName name="______FMT10">#REF!</definedName>
    <definedName name="______FMT100">#REF!</definedName>
    <definedName name="______FMT1100">#REF!</definedName>
    <definedName name="______FMT1200">#REF!</definedName>
    <definedName name="______FMT1300">#REF!</definedName>
    <definedName name="______FMT1400">#REF!</definedName>
    <definedName name="______FMT15">#REF!</definedName>
    <definedName name="______FMT1500">#REF!</definedName>
    <definedName name="______FMT1600">#REF!</definedName>
    <definedName name="______FMT1700">#REF!</definedName>
    <definedName name="______FMT1800">#REF!</definedName>
    <definedName name="______FMT1900">#REF!</definedName>
    <definedName name="______FMT20">#REF!</definedName>
    <definedName name="______FMT2000">#REF!</definedName>
    <definedName name="______FMT30">#REF!</definedName>
    <definedName name="______FMT410">#REF!</definedName>
    <definedName name="______FMT411">#REF!</definedName>
    <definedName name="______FMT600">#REF!</definedName>
    <definedName name="______FMT9100">#REF!</definedName>
    <definedName name="______FMT9999">#REF!</definedName>
    <definedName name="_____FMT10" localSheetId="5">'Anschutz'!#REF!</definedName>
    <definedName name="_____FMT10" localSheetId="2">'Boulder '!#REF!</definedName>
    <definedName name="_____FMT10" localSheetId="4">'Denver'!#REF!</definedName>
    <definedName name="_____FMT10" localSheetId="3">'Springs'!#REF!</definedName>
    <definedName name="_____FMT10" localSheetId="1">'SYS ADM'!#REF!</definedName>
    <definedName name="_____FMT10">'[1]CSM'!#REF!</definedName>
    <definedName name="_____FMT100" localSheetId="5">'Anschutz'!#REF!</definedName>
    <definedName name="_____FMT100" localSheetId="2">'Boulder '!#REF!</definedName>
    <definedName name="_____FMT100" localSheetId="4">'Denver'!#REF!</definedName>
    <definedName name="_____FMT100" localSheetId="3">'Springs'!#REF!</definedName>
    <definedName name="_____FMT100" localSheetId="1">'SYS ADM'!#REF!</definedName>
    <definedName name="_____FMT100">'[1]CSM'!#REF!</definedName>
    <definedName name="_____FMT1100" localSheetId="5">'Anschutz'!$A$447:$K$481</definedName>
    <definedName name="_____FMT1100" localSheetId="2">'Boulder '!$A$447:$K$481</definedName>
    <definedName name="_____FMT1100" localSheetId="4">'Denver'!$A$447:$K$481</definedName>
    <definedName name="_____FMT1100" localSheetId="3">'Springs'!$A$447:$K$481</definedName>
    <definedName name="_____FMT1100" localSheetId="1">'SYS ADM'!$A$447:$K$481</definedName>
    <definedName name="_____FMT1200" localSheetId="5">'Anschutz'!#REF!</definedName>
    <definedName name="_____FMT1200" localSheetId="2">'Boulder '!#REF!</definedName>
    <definedName name="_____FMT1200" localSheetId="4">'Denver'!#REF!</definedName>
    <definedName name="_____FMT1200" localSheetId="3">'Springs'!#REF!</definedName>
    <definedName name="_____FMT1200" localSheetId="1">'SYS ADM'!#REF!</definedName>
    <definedName name="_____FMT1200">'[1]CSM'!#REF!</definedName>
    <definedName name="_____FMT1300" localSheetId="5">'Anschutz'!$A$523:$K$557</definedName>
    <definedName name="_____FMT1300" localSheetId="2">'Boulder '!$A$523:$K$557</definedName>
    <definedName name="_____FMT1300" localSheetId="4">'Denver'!$A$523:$K$557</definedName>
    <definedName name="_____FMT1300" localSheetId="3">'Springs'!$A$523:$K$557</definedName>
    <definedName name="_____FMT1300" localSheetId="1">'SYS ADM'!$A$523:$K$557</definedName>
    <definedName name="_____FMT1400" localSheetId="5">'Anschutz'!$A$560:$K$593</definedName>
    <definedName name="_____FMT1400" localSheetId="2">'Boulder '!$A$560:$K$593</definedName>
    <definedName name="_____FMT1400" localSheetId="4">'Denver'!$A$560:$K$593</definedName>
    <definedName name="_____FMT1400" localSheetId="3">'Springs'!$A$560:$K$593</definedName>
    <definedName name="_____FMT1400" localSheetId="1">'SYS ADM'!$A$560:$K$593</definedName>
    <definedName name="_____FMT15" localSheetId="5">'Anschutz'!#REF!</definedName>
    <definedName name="_____FMT15" localSheetId="2">'Boulder '!#REF!</definedName>
    <definedName name="_____FMT15" localSheetId="4">'Denver'!#REF!</definedName>
    <definedName name="_____FMT15" localSheetId="3">'Springs'!#REF!</definedName>
    <definedName name="_____FMT15" localSheetId="1">'SYS ADM'!#REF!</definedName>
    <definedName name="_____FMT15">'[1]CSM'!#REF!</definedName>
    <definedName name="_____FMT1500" localSheetId="5">'Anschutz'!$A$597:$K$631</definedName>
    <definedName name="_____FMT1500" localSheetId="2">'Boulder '!$A$597:$K$631</definedName>
    <definedName name="_____FMT1500" localSheetId="4">'Denver'!$A$597:$K$631</definedName>
    <definedName name="_____FMT1500" localSheetId="3">'Springs'!$A$597:$K$631</definedName>
    <definedName name="_____FMT1500" localSheetId="1">'SYS ADM'!$A$597:$K$631</definedName>
    <definedName name="_____FMT1600" localSheetId="5">'Anschutz'!$A$635:$K$668</definedName>
    <definedName name="_____FMT1600" localSheetId="2">'Boulder '!$A$635:$K$668</definedName>
    <definedName name="_____FMT1600" localSheetId="4">'Denver'!$A$635:$K$668</definedName>
    <definedName name="_____FMT1600" localSheetId="3">'Springs'!$A$635:$K$668</definedName>
    <definedName name="_____FMT1600" localSheetId="1">'SYS ADM'!$A$635:$K$668</definedName>
    <definedName name="_____FMT1700" localSheetId="5">'Anschutz'!$A$671:$K$707</definedName>
    <definedName name="_____FMT1700" localSheetId="2">'Boulder '!$A$671:$K$707</definedName>
    <definedName name="_____FMT1700" localSheetId="4">'Denver'!$A$671:$K$707</definedName>
    <definedName name="_____FMT1700" localSheetId="3">'Springs'!$A$671:$K$707</definedName>
    <definedName name="_____FMT1700" localSheetId="1">'SYS ADM'!$A$671:$K$707</definedName>
    <definedName name="_____FMT1800" localSheetId="5">'Anschutz'!$A$709:$K$743</definedName>
    <definedName name="_____FMT1800" localSheetId="2">'Boulder '!$A$709:$K$743</definedName>
    <definedName name="_____FMT1800" localSheetId="4">'Denver'!$A$709:$K$743</definedName>
    <definedName name="_____FMT1800" localSheetId="3">'Springs'!$A$709:$K$743</definedName>
    <definedName name="_____FMT1800" localSheetId="1">'SYS ADM'!$A$709:$K$743</definedName>
    <definedName name="_____FMT1900" localSheetId="5">'Anschutz'!$A$782:$K$782</definedName>
    <definedName name="_____FMT1900" localSheetId="2">'Boulder '!$A$782:$K$782</definedName>
    <definedName name="_____FMT1900" localSheetId="4">'Denver'!$A$782:$K$782</definedName>
    <definedName name="_____FMT1900" localSheetId="3">'Springs'!$A$782:$K$782</definedName>
    <definedName name="_____FMT1900" localSheetId="1">'SYS ADM'!$A$782:$K$782</definedName>
    <definedName name="_____FMT20" localSheetId="5">'Anschutz'!$A$83:$K$117</definedName>
    <definedName name="_____FMT20" localSheetId="2">'Boulder '!$A$83:$K$117</definedName>
    <definedName name="_____FMT20" localSheetId="4">'Denver'!$A$83:$K$117</definedName>
    <definedName name="_____FMT20" localSheetId="3">'Springs'!$A$83:$K$117</definedName>
    <definedName name="_____FMT20" localSheetId="1">'SYS ADM'!$A$83:$K$117</definedName>
    <definedName name="_____FMT2000" localSheetId="5">'Anschutz'!$A$784:$K$816</definedName>
    <definedName name="_____FMT2000" localSheetId="2">'Boulder '!$A$784:$K$816</definedName>
    <definedName name="_____FMT2000" localSheetId="4">'Denver'!$A$784:$K$816</definedName>
    <definedName name="_____FMT2000" localSheetId="3">'Springs'!$A$784:$K$816</definedName>
    <definedName name="_____FMT2000" localSheetId="1">'SYS ADM'!$A$784:$K$816</definedName>
    <definedName name="_____FMT30" localSheetId="5">'Anschutz'!#REF!</definedName>
    <definedName name="_____FMT30" localSheetId="2">'Boulder '!#REF!</definedName>
    <definedName name="_____FMT30" localSheetId="4">'Denver'!#REF!</definedName>
    <definedName name="_____FMT30" localSheetId="3">'Springs'!#REF!</definedName>
    <definedName name="_____FMT30" localSheetId="1">'SYS ADM'!#REF!</definedName>
    <definedName name="_____FMT30">'[1]CSM'!#REF!</definedName>
    <definedName name="_____FMT410" localSheetId="5">'Anschutz'!#REF!</definedName>
    <definedName name="_____FMT410" localSheetId="2">'Boulder '!#REF!</definedName>
    <definedName name="_____FMT410" localSheetId="4">'Denver'!#REF!</definedName>
    <definedName name="_____FMT410" localSheetId="3">'Springs'!#REF!</definedName>
    <definedName name="_____FMT410" localSheetId="1">'SYS ADM'!#REF!</definedName>
    <definedName name="_____FMT410">'[1]CSM'!#REF!</definedName>
    <definedName name="_____FMT411" localSheetId="5">'Anschutz'!#REF!</definedName>
    <definedName name="_____FMT411" localSheetId="2">'Boulder '!#REF!</definedName>
    <definedName name="_____FMT411" localSheetId="4">'Denver'!#REF!</definedName>
    <definedName name="_____FMT411" localSheetId="3">'Springs'!#REF!</definedName>
    <definedName name="_____FMT411" localSheetId="1">'SYS ADM'!#REF!</definedName>
    <definedName name="_____FMT411">'[1]CSM'!#REF!</definedName>
    <definedName name="_____FMT600" localSheetId="5">'Anschutz'!#REF!</definedName>
    <definedName name="_____FMT600" localSheetId="2">'Boulder '!#REF!</definedName>
    <definedName name="_____FMT600" localSheetId="4">'Denver'!#REF!</definedName>
    <definedName name="_____FMT600" localSheetId="3">'Springs'!#REF!</definedName>
    <definedName name="_____FMT600" localSheetId="1">'SYS ADM'!#REF!</definedName>
    <definedName name="_____FMT600">'[1]CSM'!#REF!</definedName>
    <definedName name="_____FMT9100" localSheetId="5">'Anschutz'!#REF!</definedName>
    <definedName name="_____FMT9100" localSheetId="2">'Boulder '!#REF!</definedName>
    <definedName name="_____FMT9100" localSheetId="4">'Denver'!#REF!</definedName>
    <definedName name="_____FMT9100" localSheetId="3">'Springs'!#REF!</definedName>
    <definedName name="_____FMT9100" localSheetId="1">'SYS ADM'!#REF!</definedName>
    <definedName name="_____FMT9100">'[1]CSM'!#REF!</definedName>
    <definedName name="_____FMT9999" localSheetId="5">'Anschutz'!#REF!</definedName>
    <definedName name="_____FMT9999" localSheetId="2">'Boulder '!#REF!</definedName>
    <definedName name="_____FMT9999" localSheetId="4">'Denver'!#REF!</definedName>
    <definedName name="_____FMT9999" localSheetId="3">'Springs'!#REF!</definedName>
    <definedName name="_____FMT9999" localSheetId="1">'SYS ADM'!#REF!</definedName>
    <definedName name="_____FMT9999">'[1]CSM'!#REF!</definedName>
    <definedName name="____FMT10" localSheetId="3">#REF!</definedName>
    <definedName name="____FMT10">#REF!</definedName>
    <definedName name="____FMT100" localSheetId="3">#REF!</definedName>
    <definedName name="____FMT100">#REF!</definedName>
    <definedName name="____FMT1100" localSheetId="3">#REF!</definedName>
    <definedName name="____FMT1100">#REF!</definedName>
    <definedName name="____FMT1200">#REF!</definedName>
    <definedName name="____FMT1300">#REF!</definedName>
    <definedName name="____FMT1400">#REF!</definedName>
    <definedName name="____FMT15">#REF!</definedName>
    <definedName name="____FMT1500">#REF!</definedName>
    <definedName name="____FMT1600">#REF!</definedName>
    <definedName name="____FMT1700">#REF!</definedName>
    <definedName name="____FMT1800">#REF!</definedName>
    <definedName name="____FMT1900">#REF!</definedName>
    <definedName name="____FMT20">#REF!</definedName>
    <definedName name="____FMT2000">#REF!</definedName>
    <definedName name="____FMT30">#REF!</definedName>
    <definedName name="____FMT410">#REF!</definedName>
    <definedName name="____FMT411">#REF!</definedName>
    <definedName name="____FMT600">#REF!</definedName>
    <definedName name="____FMT9100">#REF!</definedName>
    <definedName name="____FMT9999">#REF!</definedName>
    <definedName name="___FMT10">#REF!</definedName>
    <definedName name="___FMT100">#REF!</definedName>
    <definedName name="___FMT1100">#REF!</definedName>
    <definedName name="___FMT1200">#REF!</definedName>
    <definedName name="___FMT1300">#REF!</definedName>
    <definedName name="___FMT1400">#REF!</definedName>
    <definedName name="___FMT15">#REF!</definedName>
    <definedName name="___FMT1500">#REF!</definedName>
    <definedName name="___FMT1600">#REF!</definedName>
    <definedName name="___FMT1700">#REF!</definedName>
    <definedName name="___FMT1800">#REF!</definedName>
    <definedName name="___FMT1900">#REF!</definedName>
    <definedName name="___FMT20">#REF!</definedName>
    <definedName name="___FMT2000">#REF!</definedName>
    <definedName name="___FMT30">#REF!</definedName>
    <definedName name="___FMT410">#REF!</definedName>
    <definedName name="___FMT411">#REF!</definedName>
    <definedName name="___FMT600">#REF!</definedName>
    <definedName name="___FMT9100">#REF!</definedName>
    <definedName name="___FMT9999">#REF!</definedName>
    <definedName name="__FMT10">#REF!</definedName>
    <definedName name="__FMT100">#REF!</definedName>
    <definedName name="__FMT1100">#REF!</definedName>
    <definedName name="__FMT1200">#REF!</definedName>
    <definedName name="__FMT1300">#REF!</definedName>
    <definedName name="__FMT1400">#REF!</definedName>
    <definedName name="__FMT15">#REF!</definedName>
    <definedName name="__FMT1500">#REF!</definedName>
    <definedName name="__FMT1600">#REF!</definedName>
    <definedName name="__FMT1700">#REF!</definedName>
    <definedName name="__FMT1800">#REF!</definedName>
    <definedName name="__FMT1900">#REF!</definedName>
    <definedName name="__FMT20">#REF!</definedName>
    <definedName name="__FMT2000">#REF!</definedName>
    <definedName name="__FMT30">#REF!</definedName>
    <definedName name="__FMT410">#REF!</definedName>
    <definedName name="__FMT411">#REF!</definedName>
    <definedName name="__FMT600">#REF!</definedName>
    <definedName name="__FMT9100">#REF!</definedName>
    <definedName name="__FMT9999">#REF!</definedName>
    <definedName name="_Fill" localSheetId="0" hidden="1">'ALL CU'!#REF!</definedName>
    <definedName name="_Fill" localSheetId="5" hidden="1">'Anschutz'!#REF!</definedName>
    <definedName name="_Fill" localSheetId="2" hidden="1">'Boulder '!#REF!</definedName>
    <definedName name="_Fill" localSheetId="4" hidden="1">'Denver'!#REF!</definedName>
    <definedName name="_Fill" localSheetId="3" hidden="1">'Springs'!#REF!</definedName>
    <definedName name="_Fill" localSheetId="1" hidden="1">'SYS ADM'!#REF!</definedName>
    <definedName name="_Fill" hidden="1">#REF!</definedName>
    <definedName name="_FMT10" localSheetId="3">#REF!</definedName>
    <definedName name="_FMT10">#REF!</definedName>
    <definedName name="_FMT100" localSheetId="3">#REF!</definedName>
    <definedName name="_FMT100">#REF!</definedName>
    <definedName name="_FMT1100">#REF!</definedName>
    <definedName name="_FMT1200">#REF!</definedName>
    <definedName name="_FMT1300">#REF!</definedName>
    <definedName name="_FMT1400">#REF!</definedName>
    <definedName name="_FMT15">#REF!</definedName>
    <definedName name="_FMT1500">#REF!</definedName>
    <definedName name="_FMT1600">#REF!</definedName>
    <definedName name="_FMT1700">#REF!</definedName>
    <definedName name="_FMT1800">#REF!</definedName>
    <definedName name="_FMT1900">#REF!</definedName>
    <definedName name="_FMT20">#REF!</definedName>
    <definedName name="_FMT2000">#REF!</definedName>
    <definedName name="_FMT30">#REF!</definedName>
    <definedName name="_FMT410">#REF!</definedName>
    <definedName name="_FMT411">#REF!</definedName>
    <definedName name="_FMT600">#REF!</definedName>
    <definedName name="_FMT9100">#REF!</definedName>
    <definedName name="_FMT9999">#REF!</definedName>
    <definedName name="_Regression_Int" localSheetId="0" hidden="1">1</definedName>
    <definedName name="_Regression_Int" localSheetId="5" hidden="1">1</definedName>
    <definedName name="_Regression_Int" localSheetId="2" hidden="1">1</definedName>
    <definedName name="_Regression_Int" localSheetId="4" hidden="1">1</definedName>
    <definedName name="_Regression_Int" localSheetId="3" hidden="1">1</definedName>
    <definedName name="_Regression_Int" localSheetId="1" hidden="1">1</definedName>
    <definedName name="FMT35NR" localSheetId="0">'ALL CU'!#REF!</definedName>
    <definedName name="FMT35NR" localSheetId="5">'Anschutz'!#REF!</definedName>
    <definedName name="FMT35NR" localSheetId="2">'Boulder '!#REF!</definedName>
    <definedName name="FMT35NR" localSheetId="4">'Denver'!#REF!</definedName>
    <definedName name="FMT35NR" localSheetId="3">'Springs'!#REF!</definedName>
    <definedName name="FMT35NR" localSheetId="1">'SYS ADM'!#REF!</definedName>
    <definedName name="FMT35NR">#REF!</definedName>
    <definedName name="FMT35R" localSheetId="0">'ALL CU'!#REF!</definedName>
    <definedName name="FMT35R" localSheetId="5">'Anschutz'!#REF!</definedName>
    <definedName name="FMT35R" localSheetId="2">'Boulder '!#REF!</definedName>
    <definedName name="FMT35R" localSheetId="4">'Denver'!#REF!</definedName>
    <definedName name="FMT35R" localSheetId="3">'Springs'!#REF!</definedName>
    <definedName name="FMT35R" localSheetId="1">'SYS ADM'!#REF!</definedName>
    <definedName name="FMT35R">#REF!</definedName>
    <definedName name="OLE_LINK1" localSheetId="0">'ALL CU'!#REF!</definedName>
    <definedName name="OLE_LINK1" localSheetId="5">'Anschutz'!#REF!</definedName>
    <definedName name="OLE_LINK1" localSheetId="2">'Boulder '!#REF!</definedName>
    <definedName name="OLE_LINK1" localSheetId="4">'Denver'!#REF!</definedName>
    <definedName name="OLE_LINK1" localSheetId="3">'Springs'!#REF!</definedName>
    <definedName name="OLE_LINK1" localSheetId="1">'SYS ADM'!#REF!</definedName>
    <definedName name="_xlnm.Print_Area" localSheetId="0">'ALL CU'!$A$1:$K$130</definedName>
    <definedName name="_xlnm.Print_Area" localSheetId="5">'Anschutz'!$A$1:$K$817</definedName>
    <definedName name="_xlnm.Print_Area" localSheetId="2">'Boulder '!$A$1:$K$817</definedName>
    <definedName name="_xlnm.Print_Area" localSheetId="4">'Denver'!$A$1:$K$817</definedName>
    <definedName name="_xlnm.Print_Area" localSheetId="3">'Springs'!$A$1:$K$817</definedName>
    <definedName name="_xlnm.Print_Area" localSheetId="1">'SYS ADM'!$A$1:$K$817</definedName>
    <definedName name="Print_Area_MI" localSheetId="0">'ALL CU'!#REF!</definedName>
    <definedName name="Print_Area_MI" localSheetId="5">'Anschutz'!#REF!</definedName>
    <definedName name="Print_Area_MI" localSheetId="2">'Boulder '!#REF!</definedName>
    <definedName name="Print_Area_MI" localSheetId="4">'Denver'!#REF!</definedName>
    <definedName name="Print_Area_MI" localSheetId="3">'Springs'!#REF!</definedName>
    <definedName name="Print_Area_MI" localSheetId="1">'SYS ADM'!#REF!</definedName>
  </definedNames>
  <calcPr fullCalcOnLoad="1"/>
</workbook>
</file>

<file path=xl/comments6.xml><?xml version="1.0" encoding="utf-8"?>
<comments xmlns="http://schemas.openxmlformats.org/spreadsheetml/2006/main">
  <authors>
    <author>comingm</author>
  </authors>
  <commentList>
    <comment ref="K110" authorId="0">
      <text>
        <r>
          <rPr>
            <b/>
            <sz val="9"/>
            <rFont val="Tahoma"/>
            <family val="2"/>
          </rPr>
          <t>comingm:</t>
        </r>
        <r>
          <rPr>
            <sz val="9"/>
            <rFont val="Tahoma"/>
            <family val="2"/>
          </rPr>
          <t xml:space="preserve">
-29,851 UNC/CSU</t>
        </r>
      </text>
    </comment>
    <comment ref="K624" authorId="0">
      <text>
        <r>
          <rPr>
            <b/>
            <sz val="9"/>
            <rFont val="Tahoma"/>
            <family val="2"/>
          </rPr>
          <t>comingm:</t>
        </r>
        <r>
          <rPr>
            <sz val="9"/>
            <rFont val="Tahoma"/>
            <family val="2"/>
          </rPr>
          <t xml:space="preserve">
-590,000 to non class (LM)
</t>
        </r>
      </text>
    </comment>
  </commentList>
</comments>
</file>

<file path=xl/sharedStrings.xml><?xml version="1.0" encoding="utf-8"?>
<sst xmlns="http://schemas.openxmlformats.org/spreadsheetml/2006/main" count="5986" uniqueCount="281">
  <si>
    <t>Format 1</t>
  </si>
  <si>
    <t>Date: October 1, 2013</t>
  </si>
  <si>
    <t>Budget Data Book</t>
  </si>
  <si>
    <t xml:space="preserve">               Actual Fiscal Year 2012-13</t>
  </si>
  <si>
    <t xml:space="preserve">               Estimate Fiscal Year 2013-14</t>
  </si>
  <si>
    <t>Institution Name:</t>
  </si>
  <si>
    <t xml:space="preserve">University of Colorado </t>
  </si>
  <si>
    <t>Unit (Campus):</t>
  </si>
  <si>
    <t>CU System</t>
  </si>
  <si>
    <t>Institution Code:</t>
  </si>
  <si>
    <t>Contact Information:</t>
  </si>
  <si>
    <t>Tobin Bliss (303) 860-5601</t>
  </si>
  <si>
    <t>Tuition rate information previously provided in Formats 35R and 35NR can be found in the DHE Tuition and Fee Survey.</t>
  </si>
  <si>
    <t>Submitted: October 1, 2013</t>
  </si>
  <si>
    <t>Format   10</t>
  </si>
  <si>
    <t>Governing Board Summary</t>
  </si>
  <si>
    <t xml:space="preserve">NAME: </t>
  </si>
  <si>
    <t>-</t>
  </si>
  <si>
    <t>Ln</t>
  </si>
  <si>
    <t>Functional Expenditure</t>
  </si>
  <si>
    <t>2012-13</t>
  </si>
  <si>
    <t>2013-14</t>
  </si>
  <si>
    <t>No</t>
  </si>
  <si>
    <t xml:space="preserve">Summary  </t>
  </si>
  <si>
    <t xml:space="preserve">FTE </t>
  </si>
  <si>
    <t>Actual</t>
  </si>
  <si>
    <t>Estimate</t>
  </si>
  <si>
    <t>Instruction</t>
  </si>
  <si>
    <t>Fmt. 1100 Ln 25</t>
  </si>
  <si>
    <t>Research (State Supported)</t>
  </si>
  <si>
    <t>Fmt. 1200 Ln 25</t>
  </si>
  <si>
    <t>Public Service</t>
  </si>
  <si>
    <t>Fmt. 1300 Ln 25</t>
  </si>
  <si>
    <t>Academic Support</t>
  </si>
  <si>
    <t>Fmt. 1400 Ln 25</t>
  </si>
  <si>
    <t>Student Services</t>
  </si>
  <si>
    <t>Fmt. 1500 Ln 25</t>
  </si>
  <si>
    <t>Institutional Support</t>
  </si>
  <si>
    <t>Fmt. 1600 Ln 25</t>
  </si>
  <si>
    <t xml:space="preserve">Operation &amp; Maintenance of Plant </t>
  </si>
  <si>
    <t>Fmt. 1700 Ln 25</t>
  </si>
  <si>
    <t>Scholarships &amp; Fellowships</t>
  </si>
  <si>
    <t>Fmt. 1800 Ln 25</t>
  </si>
  <si>
    <t>Hospitals</t>
  </si>
  <si>
    <t>Fmt. 1900 Ln 25</t>
  </si>
  <si>
    <t>Transfers</t>
  </si>
  <si>
    <t>Fmt. 2000 Ln 20</t>
  </si>
  <si>
    <r>
      <t>TOTAL</t>
    </r>
    <r>
      <rPr>
        <b/>
        <sz val="9"/>
        <rFont val="Times New Roman"/>
        <family val="1"/>
      </rPr>
      <t xml:space="preserve"> </t>
    </r>
    <r>
      <rPr>
        <sz val="9"/>
        <rFont val="Times New Roman"/>
        <family val="1"/>
      </rPr>
      <t>EDUCATION &amp; GENERAL EXPENDITURES</t>
    </r>
  </si>
  <si>
    <t>SOURCE OF FUNDS (Fund Number)</t>
  </si>
  <si>
    <t>State Appropriation</t>
  </si>
  <si>
    <t>Fmt. 600 Ln 25</t>
  </si>
  <si>
    <t xml:space="preserve"> </t>
  </si>
  <si>
    <t>FFS Contracts</t>
  </si>
  <si>
    <t>Fmt. 700 Ln 1</t>
  </si>
  <si>
    <t>Undergraduate Resident Tuition "Stipend"</t>
  </si>
  <si>
    <t>Undergraduate Resident Tuition "Student Share"</t>
  </si>
  <si>
    <t>Subtotal Undergraduate Tuition</t>
  </si>
  <si>
    <t>Graduate Resident Tuition</t>
  </si>
  <si>
    <t>Non-Resident Tuition</t>
  </si>
  <si>
    <t>Total Tuition</t>
  </si>
  <si>
    <t>Appropriated E&amp;G</t>
  </si>
  <si>
    <t>Federal Stabilization Funds (ARRA) (RSC 7540)</t>
  </si>
  <si>
    <t>Non Appropriated E &amp; G (Other than Tuition) Program Code 11XX</t>
  </si>
  <si>
    <r>
      <t>TOTAL</t>
    </r>
    <r>
      <rPr>
        <sz val="9"/>
        <rFont val="Times New Roman"/>
        <family val="1"/>
      </rPr>
      <t xml:space="preserve"> EDUCATION &amp; GENERAL REVENUE</t>
    </r>
  </si>
  <si>
    <t>Scholarship allowance information can be found on the institution's audited financial statements or in the state's accounting system (COFRS).  The actual institutional funds devoted to student financial aid are reported on Format 1800.</t>
  </si>
  <si>
    <t>FTE Note:  For actual years the FTE Staff reported is actual staff filled positions and does not include vacancies.  The estimate year responses should assume all positions are filled.</t>
  </si>
  <si>
    <t>COFRS Code: 4407</t>
  </si>
  <si>
    <t>Format  070</t>
  </si>
  <si>
    <t>Fee-For-Service Contracts (System Level Only)*</t>
  </si>
  <si>
    <t xml:space="preserve"> Object</t>
  </si>
  <si>
    <t>Contracts:</t>
  </si>
  <si>
    <t>Educational services in rural areas or communities in which the cost of delivering       the educational services is not sustained by the amount received in student tuition</t>
  </si>
  <si>
    <t xml:space="preserve">Reciprocal </t>
  </si>
  <si>
    <t>Graduate school services</t>
  </si>
  <si>
    <t>Economic development</t>
  </si>
  <si>
    <t xml:space="preserve">Specialized educational services and professional degrees, including but not limited to the areas of dentistry medicine, venerinary medicine, nursing, law, forestry, and engineering. </t>
  </si>
  <si>
    <t>Total</t>
  </si>
  <si>
    <t>* This is not needed by institution, but only in total for the system.</t>
  </si>
  <si>
    <t>University of Colorado</t>
  </si>
  <si>
    <t>System Administration</t>
  </si>
  <si>
    <t xml:space="preserve">Institution No.:  </t>
  </si>
  <si>
    <t>Format   20</t>
  </si>
  <si>
    <t>INSTITUTION SUMMARY</t>
  </si>
  <si>
    <r>
      <t xml:space="preserve">TOTAL </t>
    </r>
    <r>
      <rPr>
        <sz val="9"/>
        <rFont val="Times New Roman"/>
        <family val="1"/>
      </rPr>
      <t>EDUCATION &amp; GENERAL EXPENDITURES</t>
    </r>
  </si>
  <si>
    <t>Fmt. 070 Ln 12</t>
  </si>
  <si>
    <t>Subtotal Undergraduate Resident Tuition</t>
  </si>
  <si>
    <t>Fmt. 100</t>
  </si>
  <si>
    <t>Appropriated E&amp;G (not including ARRA)</t>
  </si>
  <si>
    <t>Fmt. 410 Ln 20</t>
  </si>
  <si>
    <t>Fmt. 411 Ln 20</t>
  </si>
  <si>
    <t>Blue cells should be entered directly on this format, they will not "roll up" from another format</t>
  </si>
  <si>
    <t>Format   30</t>
  </si>
  <si>
    <t>STUDENT, FACULTY, AND  STAFF DATA</t>
  </si>
  <si>
    <t>STUDENT FTE DATA:</t>
  </si>
  <si>
    <t>2A</t>
  </si>
  <si>
    <t>COF Resident Undergraduate FTE</t>
  </si>
  <si>
    <t>2B</t>
  </si>
  <si>
    <t>Non-COF Resident Undergraduate FTE</t>
  </si>
  <si>
    <t>2C</t>
  </si>
  <si>
    <t>Total Resident Undergraduate FTE</t>
  </si>
  <si>
    <t xml:space="preserve">  Resident Graduate FTE</t>
  </si>
  <si>
    <t xml:space="preserve">  Total Resident FTE </t>
  </si>
  <si>
    <t xml:space="preserve">  Nonresident Undergraduate FTE</t>
  </si>
  <si>
    <t xml:space="preserve">  Nonresident Graduate FTE</t>
  </si>
  <si>
    <t xml:space="preserve">  Total Nonresident FTE </t>
  </si>
  <si>
    <t xml:space="preserve">  Total FTE Undergraduate</t>
  </si>
  <si>
    <t xml:space="preserve">  Total FTE Graduate</t>
  </si>
  <si>
    <t xml:space="preserve">  Total FTE Students</t>
  </si>
  <si>
    <t>COST PER STUDENT</t>
  </si>
  <si>
    <t>Total E&amp;G Cost Per FTE Student</t>
  </si>
  <si>
    <t xml:space="preserve">COF Stipend Per Undergraduate Resident FTE </t>
  </si>
  <si>
    <t>INSTRUCTIONAL and RESEARCH FACULTY DATA (SOURCE FMT 40 OR FMT 1100 and 1200)</t>
  </si>
  <si>
    <t xml:space="preserve">  Faculty FTE Total</t>
  </si>
  <si>
    <t xml:space="preserve">  FTE Full-time Faculty</t>
  </si>
  <si>
    <t xml:space="preserve">  FTE Part-time Faculty</t>
  </si>
  <si>
    <t>AVG COMPENSATION INSTRUCTIONAL and RESEARCH FACULTY</t>
  </si>
  <si>
    <t xml:space="preserve">  All Faculty Combined</t>
  </si>
  <si>
    <t xml:space="preserve">  Full-time Average Compensation</t>
  </si>
  <si>
    <t xml:space="preserve">  Part-time Average Compensation</t>
  </si>
  <si>
    <t>Total Faculty and Staff FTE  (Format 20)</t>
  </si>
  <si>
    <t>Note: Rows 19 through 27 provide compensation information for instructional and research faculty only.  Prior to FY 2010-11, past budget databooks provided compensation information for instructional faculty and staff.</t>
  </si>
  <si>
    <t>Format   40</t>
  </si>
  <si>
    <t>SUMMARY</t>
  </si>
  <si>
    <t>Acutual</t>
  </si>
  <si>
    <t>FTE</t>
  </si>
  <si>
    <t>S/F</t>
  </si>
  <si>
    <t>COURSE LEVEL</t>
  </si>
  <si>
    <t>STUDENTS</t>
  </si>
  <si>
    <t>FACULTY</t>
  </si>
  <si>
    <t>RATIO</t>
  </si>
  <si>
    <t>Vocational</t>
  </si>
  <si>
    <t>Lower Level</t>
  </si>
  <si>
    <t>Upper Level</t>
  </si>
  <si>
    <t xml:space="preserve">     Total Undergraduate</t>
  </si>
  <si>
    <t>Graduate I</t>
  </si>
  <si>
    <t>Graduate II</t>
  </si>
  <si>
    <t xml:space="preserve">     Total Graduate</t>
  </si>
  <si>
    <t>Grand Total</t>
  </si>
  <si>
    <t xml:space="preserve">NOTE:  Institutions are required to maintain detailed information on the above data by Classification of Instructional Program (CIP) area.  </t>
  </si>
  <si>
    <t xml:space="preserve">            Detailed data available upon request.</t>
  </si>
  <si>
    <t>Format  100</t>
  </si>
  <si>
    <t>TOTAL TUITION REVENUE and STUDENT FTE</t>
  </si>
  <si>
    <t>COFRS Revenue Source Code (RSC):</t>
  </si>
  <si>
    <t>SUMMER</t>
  </si>
  <si>
    <t xml:space="preserve">  Resident</t>
  </si>
  <si>
    <t>Graduate (4801)</t>
  </si>
  <si>
    <t>Undergraduate (4802)</t>
  </si>
  <si>
    <t xml:space="preserve">  Nonresident</t>
  </si>
  <si>
    <t>Graduate (4901)</t>
  </si>
  <si>
    <t>Undergraduate (4902)</t>
  </si>
  <si>
    <t xml:space="preserve">  Subtotal Summer</t>
  </si>
  <si>
    <t>FALL</t>
  </si>
  <si>
    <t xml:space="preserve">  Subtotal Fall</t>
  </si>
  <si>
    <t>WINTER</t>
  </si>
  <si>
    <t xml:space="preserve">  Subtotal Winter</t>
  </si>
  <si>
    <t>SPRING</t>
  </si>
  <si>
    <t xml:space="preserve">  Subtotal Spring</t>
  </si>
  <si>
    <t>SUBTOTAL</t>
  </si>
  <si>
    <t>SUBTOTAL RESIDENT</t>
  </si>
  <si>
    <t>SUBTOTAL NONRESIDENT</t>
  </si>
  <si>
    <t>SUBTOTAL GRADUATE</t>
  </si>
  <si>
    <t>SUBTOTAL UNDERGRADUATE</t>
  </si>
  <si>
    <t>TOTAL TUITION REVENUE</t>
  </si>
  <si>
    <t>(E&amp;G COFRS Program Code 1100)</t>
  </si>
  <si>
    <t>Total Tuition Includes Stipend Reimbursement</t>
  </si>
  <si>
    <t>Format  410</t>
  </si>
  <si>
    <t>APPROPRIATED EDUCATION &amp; GENERAL REVENUE (Other than Tuition) (Program Code 1100)*</t>
  </si>
  <si>
    <t>Appropriated Academic Fees ( RSC 5002)**</t>
  </si>
  <si>
    <t>Report in Format 411</t>
  </si>
  <si>
    <t>Amendment 50 Moneys (Transfer Code EAT1)</t>
  </si>
  <si>
    <t>Tobacco Settlement Moneys</t>
  </si>
  <si>
    <t>DOLA Local Govt Mineral Impact Fund</t>
  </si>
  <si>
    <t>TOTAL OTHER APPROPRIATED E &amp; G REVENUES</t>
  </si>
  <si>
    <t>*Tuition revenue is reported on Format 100</t>
  </si>
  <si>
    <t>**Pursuant to HB11-1301,  fees are no longer appropriated beginning in FY 2011-12.  This category will be reported on Format 411 beginning in FY 2011-12.</t>
  </si>
  <si>
    <t>Format  411</t>
  </si>
  <si>
    <t>NON APPROPRIATED EDUCATION &amp; GENERAL REVENUES (Other than Tuition) - Balance of Program Code 1100*</t>
  </si>
  <si>
    <t>Non Appropriated Education &amp; General Revenues (Itemize below)</t>
  </si>
  <si>
    <r>
      <t xml:space="preserve">Academic Fees </t>
    </r>
    <r>
      <rPr>
        <sz val="9"/>
        <color indexed="10"/>
        <rFont val="Times New Roman"/>
        <family val="1"/>
      </rPr>
      <t>( RSC 5009)</t>
    </r>
    <r>
      <rPr>
        <sz val="9"/>
        <rFont val="Times New Roman"/>
        <family val="1"/>
      </rPr>
      <t xml:space="preserve"> **</t>
    </r>
  </si>
  <si>
    <t>Indirect Cost Recoveries</t>
  </si>
  <si>
    <t>Miscellaneous Revenues</t>
  </si>
  <si>
    <t>Mandatory Registration and Course Fees****</t>
  </si>
  <si>
    <t>Incidental Income - Educational Activities</t>
  </si>
  <si>
    <t>Student Activity Fees</t>
  </si>
  <si>
    <t>State Grants and Contracts (not FFS)</t>
  </si>
  <si>
    <t>Other Mandatory Fees</t>
  </si>
  <si>
    <t>Rents</t>
  </si>
  <si>
    <t>Investment Income</t>
  </si>
  <si>
    <t>Miscellaneous Non-Operating Income</t>
  </si>
  <si>
    <t>Total Non Appropriated Education &amp; General Revenues</t>
  </si>
  <si>
    <t>E&amp;G Rollforward (TO future year) / FROM prior year***</t>
  </si>
  <si>
    <t>TOTAL NON APPROPRIATED E &amp; G REVENUES</t>
  </si>
  <si>
    <t xml:space="preserve">*** This cell, in each column, is meant to demonstrate whether the E&amp;G revenues for the year are more or less than actual or projected expenses for the year.  This difference between revenues and </t>
  </si>
  <si>
    <t xml:space="preserve">      expenses should approximate the  E&amp;G portion of the institutions overall "change in fund balance".  </t>
  </si>
  <si>
    <t xml:space="preserve">**** The Course Fees reported on this line are the fees that have historically been non-appropriated.  They are not the same fees reported in line 1 that are moving from Fmt 410 to 411 </t>
  </si>
  <si>
    <t xml:space="preserve">        as a result of HB 11-1301.</t>
  </si>
  <si>
    <t>Format  600</t>
  </si>
  <si>
    <t>STATE SUPPORT</t>
  </si>
  <si>
    <t>General Fund Appropriations</t>
  </si>
  <si>
    <t>Local District College Appropriation</t>
  </si>
  <si>
    <t>Other Restrictions of General Fund / Revenue</t>
  </si>
  <si>
    <t>TOTAL APPROPRIATION REVENUES</t>
  </si>
  <si>
    <t>Format 1100</t>
  </si>
  <si>
    <t>EDUCATION &amp; GENERAL - INSTRUCTION</t>
  </si>
  <si>
    <t>Salaries, Full-Time Faculty Non-Classified</t>
  </si>
  <si>
    <t>Benefits, Full-time Faculty Non-Classified</t>
  </si>
  <si>
    <t>Salaries, Part-Time Faculty Non-Classified</t>
  </si>
  <si>
    <t>Benefits, Part-Time Faculty, Non-Classified</t>
  </si>
  <si>
    <t>Subtotal, Faculty</t>
  </si>
  <si>
    <t>Salaries, Other, Non-Classified</t>
  </si>
  <si>
    <t>Benefits, Other, Non-Classified</t>
  </si>
  <si>
    <t xml:space="preserve">  Subtotal Non-Classified Staff</t>
  </si>
  <si>
    <t>Compensation, Support Assistants</t>
  </si>
  <si>
    <t>Salaries, Classified Staff</t>
  </si>
  <si>
    <t>Benefits, Classified Staff</t>
  </si>
  <si>
    <t xml:space="preserve">  Subtotal Support Staff</t>
  </si>
  <si>
    <t>Total Personnel</t>
  </si>
  <si>
    <t>Hourly Compensation</t>
  </si>
  <si>
    <t>Travel</t>
  </si>
  <si>
    <t>Other Current Expense</t>
  </si>
  <si>
    <t>Capital</t>
  </si>
  <si>
    <r>
      <t>TOTAL</t>
    </r>
    <r>
      <rPr>
        <b/>
        <sz val="9"/>
        <rFont val="Times New Roman"/>
        <family val="1"/>
      </rPr>
      <t xml:space="preserve"> EDUCATION &amp; GENERAL</t>
    </r>
    <r>
      <rPr>
        <sz val="9"/>
        <rFont val="Times New Roman"/>
        <family val="1"/>
      </rPr>
      <t xml:space="preserve"> INSTRUCTION </t>
    </r>
  </si>
  <si>
    <t>Format 1200</t>
  </si>
  <si>
    <t>EDUCATION &amp; GENERAL - RESEARCH</t>
  </si>
  <si>
    <t xml:space="preserve">    Subtotal Non-Classified Staff</t>
  </si>
  <si>
    <t xml:space="preserve">   Subtotal Support Staff</t>
  </si>
  <si>
    <r>
      <t>TOTAL</t>
    </r>
    <r>
      <rPr>
        <b/>
        <sz val="9"/>
        <rFont val="Times New Roman"/>
        <family val="1"/>
      </rPr>
      <t xml:space="preserve"> EDUCATION &amp; GENERAL</t>
    </r>
    <r>
      <rPr>
        <sz val="9"/>
        <rFont val="Times New Roman"/>
        <family val="1"/>
      </rPr>
      <t xml:space="preserve"> RESEARCH </t>
    </r>
  </si>
  <si>
    <t>Format 1300</t>
  </si>
  <si>
    <t>EDUCATION &amp; GENERAL - PUBLIC SERVICE</t>
  </si>
  <si>
    <t>DO NOT DELETE ROWS 1-5</t>
  </si>
  <si>
    <t>Salaries, Non-Classified Staff</t>
  </si>
  <si>
    <t>Benefits, Non-Classified Staff</t>
  </si>
  <si>
    <t xml:space="preserve">     Subtotal, Non-Classified Staff</t>
  </si>
  <si>
    <t xml:space="preserve">     Subtotal Classified Staff</t>
  </si>
  <si>
    <t xml:space="preserve">Capital </t>
  </si>
  <si>
    <r>
      <t>TOTAL</t>
    </r>
    <r>
      <rPr>
        <b/>
        <sz val="9"/>
        <rFont val="Times New Roman"/>
        <family val="1"/>
      </rPr>
      <t xml:space="preserve"> EDUCATION &amp; GENERAL</t>
    </r>
    <r>
      <rPr>
        <sz val="9"/>
        <rFont val="Times New Roman"/>
        <family val="1"/>
      </rPr>
      <t xml:space="preserve"> PUBLIC SERVICE</t>
    </r>
  </si>
  <si>
    <t>Format 1400</t>
  </si>
  <si>
    <t>EDUCATION &amp; GENERAL - ACADEMIC SUPPORT</t>
  </si>
  <si>
    <r>
      <t>TOTAL</t>
    </r>
    <r>
      <rPr>
        <b/>
        <sz val="9"/>
        <rFont val="Times New Roman"/>
        <family val="1"/>
      </rPr>
      <t xml:space="preserve"> EDUCATION &amp; GENERAL</t>
    </r>
    <r>
      <rPr>
        <sz val="9"/>
        <rFont val="Times New Roman"/>
        <family val="1"/>
      </rPr>
      <t xml:space="preserve"> ACADEMIC SUPPORT</t>
    </r>
  </si>
  <si>
    <t>Format 1500</t>
  </si>
  <si>
    <t>EDUCATION &amp; GENERAL - STUDENT SERVICES</t>
  </si>
  <si>
    <r>
      <t>TOTAL</t>
    </r>
    <r>
      <rPr>
        <b/>
        <sz val="9"/>
        <rFont val="Times New Roman"/>
        <family val="1"/>
      </rPr>
      <t xml:space="preserve"> EDUCATION &amp; GENERAL</t>
    </r>
    <r>
      <rPr>
        <sz val="9"/>
        <rFont val="Times New Roman"/>
        <family val="1"/>
      </rPr>
      <t xml:space="preserve"> STUDENT SERVICES</t>
    </r>
  </si>
  <si>
    <t>Format 1600</t>
  </si>
  <si>
    <t>EDUCATION &amp; GENERAL - INSTITUTIONAL SUPPORT</t>
  </si>
  <si>
    <r>
      <t>TOTAL</t>
    </r>
    <r>
      <rPr>
        <b/>
        <sz val="9"/>
        <rFont val="Times New Roman"/>
        <family val="1"/>
      </rPr>
      <t xml:space="preserve"> EDUCATION &amp; GENERAL</t>
    </r>
    <r>
      <rPr>
        <sz val="9"/>
        <rFont val="Times New Roman"/>
        <family val="1"/>
      </rPr>
      <t xml:space="preserve"> INSTITUTIONAL SUPPORT</t>
    </r>
  </si>
  <si>
    <t>Format 1700</t>
  </si>
  <si>
    <t>EDUCATION &amp; GENERAL - OPERATION &amp; MAINTENANCE OF PLANT</t>
  </si>
  <si>
    <t>Utilities</t>
  </si>
  <si>
    <r>
      <t>TOTAL</t>
    </r>
    <r>
      <rPr>
        <b/>
        <sz val="9"/>
        <rFont val="Times New Roman"/>
        <family val="1"/>
      </rPr>
      <t xml:space="preserve"> EDUCATION &amp; GENERAL</t>
    </r>
    <r>
      <rPr>
        <sz val="9"/>
        <rFont val="Times New Roman"/>
        <family val="1"/>
      </rPr>
      <t xml:space="preserve"> OPERATION &amp; MAINTENANCE OF PLANT</t>
    </r>
  </si>
  <si>
    <t>Format 1800</t>
  </si>
  <si>
    <t>EDUCATION &amp; GENERAL - SCHOLARSHIPS &amp; FELLOWSHIPS</t>
  </si>
  <si>
    <t>Scholarships and Fellowships</t>
  </si>
  <si>
    <r>
      <t>TOTAL</t>
    </r>
    <r>
      <rPr>
        <b/>
        <sz val="9"/>
        <rFont val="Times New Roman"/>
        <family val="1"/>
      </rPr>
      <t xml:space="preserve"> EDUCATION &amp; GENERAL</t>
    </r>
    <r>
      <rPr>
        <sz val="9"/>
        <rFont val="Times New Roman"/>
        <family val="1"/>
      </rPr>
      <t xml:space="preserve"> SCHOLARSHIPS &amp; FELLOWSHIPS</t>
    </r>
  </si>
  <si>
    <t>Scholarship allowance information can be found on the institution's audited financial statements or in the state's accounting system (COFRS).  The actual institutional funds devoted to student financial aid are reported on this format.</t>
  </si>
  <si>
    <t>Format 1900</t>
  </si>
  <si>
    <t>EDUCATION &amp; GENERAL - HOSPITALS</t>
  </si>
  <si>
    <t>Compensation, Part-Time Non-Classified</t>
  </si>
  <si>
    <r>
      <t>TOTAL</t>
    </r>
    <r>
      <rPr>
        <b/>
        <sz val="9"/>
        <rFont val="Times New Roman"/>
        <family val="1"/>
      </rPr>
      <t xml:space="preserve"> EDUCATION &amp; GENERAL</t>
    </r>
    <r>
      <rPr>
        <sz val="9"/>
        <rFont val="Times New Roman"/>
        <family val="1"/>
      </rPr>
      <t xml:space="preserve"> HOSPITALS </t>
    </r>
  </si>
  <si>
    <t>Format 2000</t>
  </si>
  <si>
    <t>TRANSFERS (TO) FROM CURRENT EDUCATION &amp; GENERAL FUNDS</t>
  </si>
  <si>
    <t>Mandatory Transfers:</t>
  </si>
  <si>
    <t>Subtotal Mandatory Transfers:</t>
  </si>
  <si>
    <t>Non-mandatory Transfers:</t>
  </si>
  <si>
    <t>rounding</t>
  </si>
  <si>
    <t>Fixed Asset Additions</t>
  </si>
  <si>
    <t>Subtotal Non-mandatory Transfers:</t>
  </si>
  <si>
    <r>
      <t xml:space="preserve">TOTAL TRANSFERS </t>
    </r>
    <r>
      <rPr>
        <b/>
        <sz val="9"/>
        <rFont val="Times New Roman"/>
        <family val="1"/>
      </rPr>
      <t xml:space="preserve">(TO) FROM FUNDS CURRENT </t>
    </r>
  </si>
  <si>
    <t xml:space="preserve">EDUCATION &amp; GENERAL FUNDS </t>
  </si>
  <si>
    <t>Boulder</t>
  </si>
  <si>
    <t>Colorado Springs</t>
  </si>
  <si>
    <t>Institution No.:  GFC</t>
  </si>
  <si>
    <t>ICCA Allocation Actual Year</t>
  </si>
  <si>
    <t>ICCA Allocation Estimate Year</t>
  </si>
  <si>
    <t>%</t>
  </si>
  <si>
    <t>Science and Engineering Building</t>
  </si>
  <si>
    <t>Lane Center</t>
  </si>
  <si>
    <t>Academic Office Building</t>
  </si>
  <si>
    <t>Capital Assets Addition</t>
  </si>
  <si>
    <t>Denver</t>
  </si>
  <si>
    <t xml:space="preserve">Submitted: October 1, 2013 </t>
  </si>
  <si>
    <t>Anschutz Medical Campus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</si>
</sst>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
    <numFmt numFmtId="166" formatCode="_(* #,##0.00_);_(* \(#,##0.00\);_(* &quot;-&quot;_);_(@_)"/>
    <numFmt numFmtId="167" formatCode="_(* #,##0_);_(* \(#,##0\);_(* &quot;-&quot;??_);_(@_)"/>
    <numFmt numFmtId="168" formatCode="#,##0.0_);\(#,##0.0\)"/>
    <numFmt numFmtId="169" formatCode="0.0_)"/>
    <numFmt numFmtId="170" formatCode="_(* #,##0.0_);_(* \(#,##0.0\);_(* &quot;-&quot;??_);_(@_)"/>
    <numFmt numFmtId="171" formatCode="_(* #,##0.000_);_(* \(#,##0.000\);_(* &quot;-&quot;??_);_(@_)"/>
    <numFmt numFmtId="172" formatCode="_(* #,##0.0_);_(* \(#,##0.0\);_(* &quot;-&quot;_);_(@_)"/>
  </numFmts>
  <fonts count="62">
    <font>
      <sz val="9"/>
      <color theme="1"/>
      <name val="Arial"/>
      <family val="2"/>
    </font>
    <font>
      <sz val="9"/>
      <color indexed="8"/>
      <name val="Arial"/>
      <family val="2"/>
    </font>
    <font>
      <sz val="10"/>
      <name val="Courier"/>
      <family val="3"/>
    </font>
    <font>
      <sz val="9"/>
      <name val="Times New Roman"/>
      <family val="1"/>
    </font>
    <font>
      <b/>
      <sz val="9"/>
      <name val="Times New Roman"/>
      <family val="1"/>
    </font>
    <font>
      <b/>
      <sz val="8"/>
      <name val="Times New Roman"/>
      <family val="1"/>
    </font>
    <font>
      <b/>
      <u val="single"/>
      <sz val="36"/>
      <name val="Times New Roman"/>
      <family val="1"/>
    </font>
    <font>
      <b/>
      <sz val="26"/>
      <name val="Times New Roman"/>
      <family val="1"/>
    </font>
    <font>
      <sz val="26"/>
      <name val="Times New Roman"/>
      <family val="1"/>
    </font>
    <font>
      <b/>
      <i/>
      <sz val="9"/>
      <name val="Times New Roman"/>
      <family val="1"/>
    </font>
    <font>
      <b/>
      <sz val="22"/>
      <name val="Times New Roman"/>
      <family val="1"/>
    </font>
    <font>
      <strike/>
      <sz val="9"/>
      <name val="Times New Roman"/>
      <family val="1"/>
    </font>
    <font>
      <sz val="10"/>
      <name val="Arial"/>
      <family val="2"/>
    </font>
    <font>
      <sz val="9"/>
      <color indexed="10"/>
      <name val="Times New Roman"/>
      <family val="1"/>
    </font>
    <font>
      <i/>
      <sz val="10"/>
      <name val="Times New Roman"/>
      <family val="1"/>
    </font>
    <font>
      <sz val="10"/>
      <name val="Times New Roman"/>
      <family val="1"/>
    </font>
    <font>
      <sz val="12"/>
      <color indexed="8"/>
      <name val="Times New Roman"/>
      <family val="1"/>
    </font>
    <font>
      <sz val="11"/>
      <color indexed="8"/>
      <name val="Arial"/>
      <family val="2"/>
    </font>
    <font>
      <sz val="10"/>
      <name val="Microsoft Sans Serif"/>
      <family val="2"/>
    </font>
    <font>
      <b/>
      <sz val="9"/>
      <color indexed="10"/>
      <name val="Times New Roman"/>
      <family val="1"/>
    </font>
    <font>
      <b/>
      <sz val="9"/>
      <name val="Tahoma"/>
      <family val="2"/>
    </font>
    <font>
      <sz val="9"/>
      <name val="Tahoma"/>
      <family val="2"/>
    </font>
    <font>
      <u val="single"/>
      <sz val="11"/>
      <color indexed="12"/>
      <name val="Calibri"/>
      <family val="2"/>
    </font>
    <font>
      <sz val="12"/>
      <name val="Arial MT"/>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sz val="9"/>
      <color indexed="62"/>
      <name val="Arial"/>
      <family val="2"/>
    </font>
    <font>
      <b/>
      <sz val="9"/>
      <color indexed="63"/>
      <name val="Arial"/>
      <family val="2"/>
    </font>
    <font>
      <b/>
      <sz val="9"/>
      <color indexed="52"/>
      <name val="Arial"/>
      <family val="2"/>
    </font>
    <font>
      <sz val="9"/>
      <color indexed="52"/>
      <name val="Arial"/>
      <family val="2"/>
    </font>
    <font>
      <b/>
      <sz val="9"/>
      <color indexed="9"/>
      <name val="Arial"/>
      <family val="2"/>
    </font>
    <font>
      <sz val="9"/>
      <color indexed="10"/>
      <name val="Arial"/>
      <family val="2"/>
    </font>
    <font>
      <i/>
      <sz val="9"/>
      <color indexed="23"/>
      <name val="Arial"/>
      <family val="2"/>
    </font>
    <font>
      <b/>
      <sz val="9"/>
      <color indexed="8"/>
      <name val="Arial"/>
      <family val="2"/>
    </font>
    <font>
      <sz val="9"/>
      <color indexed="9"/>
      <name val="Arial"/>
      <family val="2"/>
    </font>
    <font>
      <sz val="9"/>
      <color theme="0"/>
      <name val="Arial"/>
      <family val="2"/>
    </font>
    <font>
      <sz val="9"/>
      <color rgb="FF9C0006"/>
      <name val="Arial"/>
      <family val="2"/>
    </font>
    <font>
      <b/>
      <sz val="9"/>
      <color rgb="FFFA7D00"/>
      <name val="Arial"/>
      <family val="2"/>
    </font>
    <font>
      <b/>
      <sz val="9"/>
      <color theme="0"/>
      <name val="Arial"/>
      <family val="2"/>
    </font>
    <font>
      <sz val="11"/>
      <color theme="1"/>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sz val="9"/>
      <color rgb="FFFF0000"/>
      <name val="Times New Roman"/>
      <family val="1"/>
    </font>
    <font>
      <sz val="12"/>
      <color rgb="FF000000"/>
      <name val="Times New Roman"/>
      <family val="1"/>
    </font>
    <font>
      <b/>
      <sz val="9"/>
      <color rgb="FFFF0000"/>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bottom style="double"/>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3" fillId="0" borderId="0">
      <alignment/>
      <protection/>
    </xf>
    <xf numFmtId="0" fontId="2" fillId="0" borderId="0">
      <alignment/>
      <protection/>
    </xf>
    <xf numFmtId="0" fontId="2" fillId="0" borderId="0">
      <alignment/>
      <protection/>
    </xf>
    <xf numFmtId="0" fontId="44"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83">
    <xf numFmtId="0" fontId="0" fillId="0" borderId="0" xfId="0" applyAlignment="1">
      <alignment/>
    </xf>
    <xf numFmtId="0" fontId="3" fillId="0" borderId="0" xfId="100" applyFont="1" applyFill="1">
      <alignment/>
      <protection/>
    </xf>
    <xf numFmtId="164" fontId="3" fillId="0" borderId="0" xfId="100" applyNumberFormat="1" applyFont="1" applyFill="1">
      <alignment/>
      <protection/>
    </xf>
    <xf numFmtId="3" fontId="3" fillId="0" borderId="0" xfId="100" applyNumberFormat="1" applyFont="1" applyFill="1">
      <alignment/>
      <protection/>
    </xf>
    <xf numFmtId="3" fontId="4" fillId="0" borderId="0" xfId="100" applyNumberFormat="1" applyFont="1" applyFill="1" applyAlignment="1">
      <alignment horizontal="right"/>
      <protection/>
    </xf>
    <xf numFmtId="3" fontId="5" fillId="0" borderId="0" xfId="100" applyNumberFormat="1" applyFont="1" applyFill="1">
      <alignment/>
      <protection/>
    </xf>
    <xf numFmtId="0" fontId="8" fillId="0" borderId="0" xfId="100" applyFont="1" applyFill="1">
      <alignment/>
      <protection/>
    </xf>
    <xf numFmtId="0" fontId="9" fillId="33" borderId="10" xfId="100" applyFont="1" applyFill="1" applyBorder="1" applyAlignment="1">
      <alignment horizontal="center"/>
      <protection/>
    </xf>
    <xf numFmtId="0" fontId="9" fillId="0" borderId="0" xfId="100" applyFont="1" applyFill="1" applyAlignment="1">
      <alignment/>
      <protection/>
    </xf>
    <xf numFmtId="0" fontId="4" fillId="0" borderId="0" xfId="100" applyFont="1" applyFill="1" applyAlignment="1">
      <alignment horizontal="right"/>
      <protection/>
    </xf>
    <xf numFmtId="0" fontId="3" fillId="33" borderId="10" xfId="100" applyFont="1" applyFill="1" applyBorder="1" applyAlignment="1">
      <alignment horizontal="center"/>
      <protection/>
    </xf>
    <xf numFmtId="0" fontId="3" fillId="33" borderId="10" xfId="100" applyFont="1" applyFill="1" applyBorder="1">
      <alignment/>
      <protection/>
    </xf>
    <xf numFmtId="0" fontId="3" fillId="0" borderId="0" xfId="100" applyFont="1" applyFill="1" applyProtection="1">
      <alignment/>
      <protection/>
    </xf>
    <xf numFmtId="0" fontId="3" fillId="0" borderId="0" xfId="100" applyFont="1" applyFill="1" applyAlignment="1" applyProtection="1">
      <alignment horizontal="left"/>
      <protection/>
    </xf>
    <xf numFmtId="0" fontId="3" fillId="0" borderId="0" xfId="100" applyFont="1" applyFill="1" applyProtection="1">
      <alignment/>
      <protection locked="0"/>
    </xf>
    <xf numFmtId="164" fontId="3" fillId="0" borderId="0" xfId="100" applyNumberFormat="1" applyFont="1" applyFill="1" applyProtection="1">
      <alignment/>
      <protection locked="0"/>
    </xf>
    <xf numFmtId="3" fontId="3" fillId="0" borderId="0" xfId="100" applyNumberFormat="1" applyFont="1" applyFill="1" applyProtection="1">
      <alignment/>
      <protection locked="0"/>
    </xf>
    <xf numFmtId="0" fontId="3" fillId="0" borderId="0" xfId="100" applyFont="1" applyFill="1" applyAlignment="1" applyProtection="1">
      <alignment horizontal="left"/>
      <protection locked="0"/>
    </xf>
    <xf numFmtId="164" fontId="3" fillId="0" borderId="0" xfId="100" applyNumberFormat="1" applyFont="1" applyFill="1" applyProtection="1">
      <alignment/>
      <protection/>
    </xf>
    <xf numFmtId="3" fontId="4" fillId="0" borderId="0" xfId="100" applyNumberFormat="1" applyFont="1" applyFill="1" applyAlignment="1" applyProtection="1">
      <alignment horizontal="right"/>
      <protection/>
    </xf>
    <xf numFmtId="0" fontId="4" fillId="0" borderId="0" xfId="100" applyFont="1" applyFill="1" applyAlignment="1" applyProtection="1">
      <alignment horizontal="left"/>
      <protection locked="0"/>
    </xf>
    <xf numFmtId="39" fontId="3" fillId="0" borderId="0" xfId="100" applyNumberFormat="1" applyFont="1" applyFill="1" applyProtection="1">
      <alignment/>
      <protection/>
    </xf>
    <xf numFmtId="3" fontId="5" fillId="0" borderId="0" xfId="100" applyNumberFormat="1" applyFont="1" applyFill="1" applyAlignment="1" applyProtection="1">
      <alignment horizontal="left"/>
      <protection locked="0"/>
    </xf>
    <xf numFmtId="0" fontId="3" fillId="0" borderId="0" xfId="100" applyFont="1" applyFill="1" applyAlignment="1" applyProtection="1">
      <alignment horizontal="fill"/>
      <protection/>
    </xf>
    <xf numFmtId="164" fontId="3" fillId="0" borderId="0" xfId="100" applyNumberFormat="1" applyFont="1" applyFill="1" applyAlignment="1" applyProtection="1">
      <alignment horizontal="fill"/>
      <protection/>
    </xf>
    <xf numFmtId="3" fontId="3" fillId="0" borderId="0" xfId="100" applyNumberFormat="1" applyFont="1" applyFill="1" applyAlignment="1" applyProtection="1">
      <alignment horizontal="fill"/>
      <protection/>
    </xf>
    <xf numFmtId="165" fontId="3" fillId="0" borderId="0" xfId="100" applyNumberFormat="1" applyFont="1" applyFill="1" applyAlignment="1" applyProtection="1">
      <alignment horizontal="center"/>
      <protection/>
    </xf>
    <xf numFmtId="0" fontId="3" fillId="0" borderId="0" xfId="100" applyFont="1" applyFill="1" applyAlignment="1">
      <alignment horizontal="center"/>
      <protection/>
    </xf>
    <xf numFmtId="164" fontId="3" fillId="0" borderId="0" xfId="100" applyNumberFormat="1" applyFont="1" applyFill="1" applyAlignment="1" applyProtection="1">
      <alignment horizontal="center"/>
      <protection/>
    </xf>
    <xf numFmtId="3" fontId="3" fillId="0" borderId="0" xfId="100" applyNumberFormat="1" applyFont="1" applyFill="1" applyAlignment="1" applyProtection="1">
      <alignment horizontal="center"/>
      <protection/>
    </xf>
    <xf numFmtId="0" fontId="3" fillId="0" borderId="0" xfId="100" applyFont="1" applyFill="1" applyAlignment="1" applyProtection="1">
      <alignment horizontal="center"/>
      <protection/>
    </xf>
    <xf numFmtId="0" fontId="3" fillId="0" borderId="0" xfId="100" applyFont="1" applyFill="1" applyAlignment="1" applyProtection="1">
      <alignment horizontal="right"/>
      <protection/>
    </xf>
    <xf numFmtId="166" fontId="3" fillId="0" borderId="0" xfId="100" applyNumberFormat="1" applyFont="1" applyFill="1" applyAlignment="1" applyProtection="1">
      <alignment horizontal="center"/>
      <protection/>
    </xf>
    <xf numFmtId="41" fontId="3" fillId="0" borderId="0" xfId="100" applyNumberFormat="1" applyFont="1" applyFill="1" applyAlignment="1" applyProtection="1">
      <alignment horizontal="center"/>
      <protection/>
    </xf>
    <xf numFmtId="0" fontId="4" fillId="0" borderId="0" xfId="100" applyFont="1" applyFill="1" applyAlignment="1" applyProtection="1">
      <alignment horizontal="left"/>
      <protection/>
    </xf>
    <xf numFmtId="0" fontId="11" fillId="0" borderId="0" xfId="100" applyFont="1" applyFill="1" applyAlignment="1" applyProtection="1">
      <alignment horizontal="left"/>
      <protection/>
    </xf>
    <xf numFmtId="166" fontId="3" fillId="0" borderId="0" xfId="100" applyNumberFormat="1" applyFont="1" applyFill="1" applyAlignment="1">
      <alignment horizontal="center"/>
      <protection/>
    </xf>
    <xf numFmtId="39" fontId="3" fillId="0" borderId="0" xfId="100" applyNumberFormat="1" applyFont="1" applyFill="1" applyAlignment="1" applyProtection="1">
      <alignment horizontal="fill"/>
      <protection/>
    </xf>
    <xf numFmtId="0" fontId="3" fillId="34" borderId="0" xfId="100" applyFont="1" applyFill="1">
      <alignment/>
      <protection/>
    </xf>
    <xf numFmtId="3" fontId="3" fillId="34" borderId="0" xfId="100" applyNumberFormat="1" applyFont="1" applyFill="1" applyAlignment="1" applyProtection="1">
      <alignment horizontal="fill"/>
      <protection/>
    </xf>
    <xf numFmtId="165" fontId="3" fillId="0" borderId="0" xfId="100" applyNumberFormat="1" applyFont="1" applyFill="1" applyProtection="1">
      <alignment/>
      <protection/>
    </xf>
    <xf numFmtId="0" fontId="4" fillId="0" borderId="0" xfId="100" applyFont="1" applyFill="1">
      <alignment/>
      <protection/>
    </xf>
    <xf numFmtId="165" fontId="4" fillId="0" borderId="0" xfId="100" applyNumberFormat="1" applyFont="1" applyFill="1" applyProtection="1">
      <alignment/>
      <protection/>
    </xf>
    <xf numFmtId="164" fontId="4" fillId="0" borderId="0" xfId="100" applyNumberFormat="1" applyFont="1" applyFill="1" applyProtection="1">
      <alignment/>
      <protection/>
    </xf>
    <xf numFmtId="3" fontId="4" fillId="0" borderId="0" xfId="100" applyNumberFormat="1" applyFont="1" applyFill="1" applyProtection="1">
      <alignment/>
      <protection/>
    </xf>
    <xf numFmtId="3" fontId="3" fillId="0" borderId="0" xfId="100" applyNumberFormat="1" applyFont="1" applyFill="1" applyProtection="1">
      <alignment/>
      <protection/>
    </xf>
    <xf numFmtId="0" fontId="3" fillId="0" borderId="0" xfId="100" applyFont="1" applyFill="1" applyAlignment="1">
      <alignment vertical="center"/>
      <protection/>
    </xf>
    <xf numFmtId="167" fontId="3" fillId="0" borderId="0" xfId="44" applyNumberFormat="1" applyFont="1" applyFill="1" applyAlignment="1">
      <alignment/>
    </xf>
    <xf numFmtId="167" fontId="3" fillId="0" borderId="0" xfId="44" applyNumberFormat="1" applyFont="1" applyFill="1" applyAlignment="1">
      <alignment vertical="center"/>
    </xf>
    <xf numFmtId="41" fontId="3" fillId="33" borderId="0" xfId="100" applyNumberFormat="1" applyFont="1" applyFill="1" applyAlignment="1">
      <alignment horizontal="center"/>
      <protection/>
    </xf>
    <xf numFmtId="0" fontId="58" fillId="0" borderId="0" xfId="100" applyFont="1" applyFill="1">
      <alignment/>
      <protection/>
    </xf>
    <xf numFmtId="164" fontId="58" fillId="0" borderId="0" xfId="100" applyNumberFormat="1" applyFont="1" applyFill="1">
      <alignment/>
      <protection/>
    </xf>
    <xf numFmtId="3" fontId="58" fillId="0" borderId="0" xfId="100" applyNumberFormat="1" applyFont="1" applyFill="1">
      <alignment/>
      <protection/>
    </xf>
    <xf numFmtId="0" fontId="14" fillId="0" borderId="0" xfId="100" applyFont="1" applyFill="1">
      <alignment/>
      <protection/>
    </xf>
    <xf numFmtId="0" fontId="15" fillId="0" borderId="0" xfId="100" applyFont="1" applyFill="1">
      <alignment/>
      <protection/>
    </xf>
    <xf numFmtId="6" fontId="15" fillId="0" borderId="0" xfId="100" applyNumberFormat="1" applyFont="1" applyFill="1">
      <alignment/>
      <protection/>
    </xf>
    <xf numFmtId="0" fontId="3" fillId="35" borderId="0" xfId="100" applyFont="1" applyFill="1">
      <alignment/>
      <protection/>
    </xf>
    <xf numFmtId="168" fontId="3" fillId="0" borderId="0" xfId="100" applyNumberFormat="1" applyFont="1" applyFill="1" applyProtection="1">
      <alignment/>
      <protection/>
    </xf>
    <xf numFmtId="37" fontId="3" fillId="0" borderId="0" xfId="100" applyNumberFormat="1" applyFont="1" applyFill="1" applyProtection="1">
      <alignment/>
      <protection/>
    </xf>
    <xf numFmtId="39" fontId="4" fillId="0" borderId="0" xfId="100" applyNumberFormat="1" applyFont="1" applyFill="1" applyProtection="1">
      <alignment/>
      <protection/>
    </xf>
    <xf numFmtId="37" fontId="4" fillId="0" borderId="0" xfId="100" applyNumberFormat="1" applyFont="1" applyFill="1" applyProtection="1">
      <alignment/>
      <protection/>
    </xf>
    <xf numFmtId="0" fontId="3" fillId="33" borderId="0" xfId="100" applyFont="1" applyFill="1">
      <alignment/>
      <protection/>
    </xf>
    <xf numFmtId="0" fontId="3" fillId="0" borderId="0" xfId="103" applyFont="1" applyFill="1">
      <alignment/>
      <protection/>
    </xf>
    <xf numFmtId="164" fontId="3" fillId="0" borderId="0" xfId="103" applyNumberFormat="1" applyFont="1" applyFill="1">
      <alignment/>
      <protection/>
    </xf>
    <xf numFmtId="3" fontId="3" fillId="0" borderId="0" xfId="103" applyNumberFormat="1" applyFont="1" applyFill="1">
      <alignment/>
      <protection/>
    </xf>
    <xf numFmtId="3" fontId="4" fillId="0" borderId="0" xfId="103" applyNumberFormat="1" applyFont="1" applyFill="1" applyAlignment="1">
      <alignment horizontal="right"/>
      <protection/>
    </xf>
    <xf numFmtId="3" fontId="5" fillId="0" borderId="0" xfId="103" applyNumberFormat="1" applyFont="1" applyFill="1">
      <alignment/>
      <protection/>
    </xf>
    <xf numFmtId="0" fontId="8" fillId="0" borderId="0" xfId="103" applyFont="1" applyFill="1">
      <alignment/>
      <protection/>
    </xf>
    <xf numFmtId="0" fontId="9" fillId="33" borderId="10" xfId="103" applyFont="1" applyFill="1" applyBorder="1" applyAlignment="1">
      <alignment horizontal="center"/>
      <protection/>
    </xf>
    <xf numFmtId="0" fontId="9" fillId="0" borderId="0" xfId="103" applyFont="1" applyFill="1" applyAlignment="1">
      <alignment/>
      <protection/>
    </xf>
    <xf numFmtId="0" fontId="4" fillId="0" borderId="0" xfId="103" applyFont="1" applyFill="1" applyAlignment="1">
      <alignment horizontal="right"/>
      <protection/>
    </xf>
    <xf numFmtId="0" fontId="3" fillId="33" borderId="10" xfId="103" applyFont="1" applyFill="1" applyBorder="1" applyAlignment="1">
      <alignment horizontal="center"/>
      <protection/>
    </xf>
    <xf numFmtId="0" fontId="3" fillId="33" borderId="10" xfId="103" applyFont="1" applyFill="1" applyBorder="1">
      <alignment/>
      <protection/>
    </xf>
    <xf numFmtId="0" fontId="3" fillId="0" borderId="0" xfId="103" applyFont="1" applyFill="1" applyProtection="1">
      <alignment/>
      <protection/>
    </xf>
    <xf numFmtId="0" fontId="3" fillId="0" borderId="0" xfId="103" applyFont="1" applyFill="1" applyAlignment="1" applyProtection="1">
      <alignment horizontal="left"/>
      <protection/>
    </xf>
    <xf numFmtId="0" fontId="3" fillId="0" borderId="0" xfId="103" applyFont="1" applyFill="1" applyProtection="1">
      <alignment/>
      <protection locked="0"/>
    </xf>
    <xf numFmtId="164" fontId="3" fillId="0" borderId="0" xfId="103" applyNumberFormat="1" applyFont="1" applyFill="1" applyProtection="1">
      <alignment/>
      <protection locked="0"/>
    </xf>
    <xf numFmtId="3" fontId="3" fillId="0" borderId="0" xfId="103" applyNumberFormat="1" applyFont="1" applyFill="1" applyProtection="1">
      <alignment/>
      <protection locked="0"/>
    </xf>
    <xf numFmtId="0" fontId="3" fillId="0" borderId="0" xfId="103" applyFont="1" applyFill="1" applyAlignment="1" applyProtection="1">
      <alignment horizontal="left"/>
      <protection locked="0"/>
    </xf>
    <xf numFmtId="164" fontId="3" fillId="0" borderId="0" xfId="103" applyNumberFormat="1" applyFont="1" applyFill="1" applyProtection="1">
      <alignment/>
      <protection/>
    </xf>
    <xf numFmtId="3" fontId="4" fillId="0" borderId="0" xfId="103" applyNumberFormat="1" applyFont="1" applyFill="1" applyAlignment="1" applyProtection="1">
      <alignment horizontal="right"/>
      <protection/>
    </xf>
    <xf numFmtId="0" fontId="4" fillId="0" borderId="0" xfId="103" applyFont="1" applyFill="1" applyAlignment="1" applyProtection="1">
      <alignment horizontal="left"/>
      <protection locked="0"/>
    </xf>
    <xf numFmtId="39" fontId="3" fillId="0" borderId="0" xfId="103" applyNumberFormat="1" applyFont="1" applyFill="1" applyProtection="1">
      <alignment/>
      <protection/>
    </xf>
    <xf numFmtId="3" fontId="5" fillId="0" borderId="0" xfId="103" applyNumberFormat="1" applyFont="1" applyFill="1" applyAlignment="1" applyProtection="1">
      <alignment horizontal="left"/>
      <protection locked="0"/>
    </xf>
    <xf numFmtId="0" fontId="3" fillId="0" borderId="0" xfId="103" applyFont="1" applyFill="1" applyAlignment="1" applyProtection="1">
      <alignment horizontal="fill"/>
      <protection/>
    </xf>
    <xf numFmtId="164" fontId="3" fillId="0" borderId="0" xfId="103" applyNumberFormat="1" applyFont="1" applyFill="1" applyAlignment="1" applyProtection="1">
      <alignment horizontal="fill"/>
      <protection/>
    </xf>
    <xf numFmtId="3" fontId="3" fillId="0" borderId="0" xfId="103" applyNumberFormat="1" applyFont="1" applyFill="1" applyAlignment="1" applyProtection="1">
      <alignment horizontal="fill"/>
      <protection/>
    </xf>
    <xf numFmtId="165" fontId="3" fillId="0" borderId="0" xfId="103" applyNumberFormat="1" applyFont="1" applyFill="1" applyAlignment="1" applyProtection="1">
      <alignment horizontal="center"/>
      <protection/>
    </xf>
    <xf numFmtId="0" fontId="3" fillId="0" borderId="0" xfId="103" applyFont="1" applyFill="1" applyAlignment="1">
      <alignment horizontal="center"/>
      <protection/>
    </xf>
    <xf numFmtId="164" fontId="3" fillId="0" borderId="0" xfId="103" applyNumberFormat="1" applyFont="1" applyFill="1" applyAlignment="1" applyProtection="1">
      <alignment horizontal="center"/>
      <protection/>
    </xf>
    <xf numFmtId="3" fontId="3" fillId="0" borderId="0" xfId="103" applyNumberFormat="1" applyFont="1" applyFill="1" applyAlignment="1" applyProtection="1">
      <alignment horizontal="center"/>
      <protection/>
    </xf>
    <xf numFmtId="0" fontId="3" fillId="0" borderId="0" xfId="103" applyFont="1" applyFill="1" applyAlignment="1" applyProtection="1">
      <alignment horizontal="center"/>
      <protection/>
    </xf>
    <xf numFmtId="0" fontId="3" fillId="0" borderId="0" xfId="103" applyFont="1" applyFill="1" applyAlignment="1" applyProtection="1">
      <alignment horizontal="right"/>
      <protection/>
    </xf>
    <xf numFmtId="166" fontId="3" fillId="0" borderId="0" xfId="103" applyNumberFormat="1" applyFont="1" applyFill="1" applyAlignment="1" applyProtection="1">
      <alignment horizontal="center"/>
      <protection/>
    </xf>
    <xf numFmtId="2" fontId="3" fillId="0" borderId="0" xfId="103" applyNumberFormat="1" applyFont="1" applyFill="1" applyAlignment="1">
      <alignment horizontal="center"/>
      <protection/>
    </xf>
    <xf numFmtId="41" fontId="3" fillId="0" borderId="0" xfId="103" applyNumberFormat="1" applyFont="1" applyFill="1" applyAlignment="1" applyProtection="1">
      <alignment horizontal="center"/>
      <protection/>
    </xf>
    <xf numFmtId="41" fontId="3" fillId="0" borderId="0" xfId="103" applyNumberFormat="1" applyFont="1" applyFill="1" applyAlignment="1" applyProtection="1">
      <alignment horizontal="fill"/>
      <protection/>
    </xf>
    <xf numFmtId="39" fontId="3" fillId="0" borderId="0" xfId="103" applyNumberFormat="1" applyFont="1" applyFill="1" applyAlignment="1" applyProtection="1">
      <alignment horizontal="fill"/>
      <protection/>
    </xf>
    <xf numFmtId="2" fontId="3" fillId="0" borderId="0" xfId="103" applyNumberFormat="1" applyFont="1" applyFill="1" applyAlignment="1" applyProtection="1">
      <alignment horizontal="center"/>
      <protection/>
    </xf>
    <xf numFmtId="166" fontId="3" fillId="0" borderId="0" xfId="103" applyNumberFormat="1" applyFont="1" applyFill="1" applyAlignment="1">
      <alignment horizontal="center"/>
      <protection/>
    </xf>
    <xf numFmtId="41" fontId="3" fillId="0" borderId="0" xfId="103" applyNumberFormat="1" applyFont="1" applyFill="1" applyAlignment="1">
      <alignment horizontal="center"/>
      <protection/>
    </xf>
    <xf numFmtId="0" fontId="4" fillId="0" borderId="0" xfId="103" applyFont="1" applyFill="1" applyAlignment="1" applyProtection="1">
      <alignment horizontal="left"/>
      <protection/>
    </xf>
    <xf numFmtId="0" fontId="11" fillId="0" borderId="0" xfId="103" applyFont="1" applyFill="1" applyAlignment="1" applyProtection="1">
      <alignment horizontal="left"/>
      <protection/>
    </xf>
    <xf numFmtId="0" fontId="3" fillId="34" borderId="0" xfId="103" applyFont="1" applyFill="1">
      <alignment/>
      <protection/>
    </xf>
    <xf numFmtId="3" fontId="3" fillId="34" borderId="0" xfId="103" applyNumberFormat="1" applyFont="1" applyFill="1" applyAlignment="1" applyProtection="1">
      <alignment horizontal="fill"/>
      <protection/>
    </xf>
    <xf numFmtId="0" fontId="4" fillId="0" borderId="0" xfId="103" applyFont="1" applyFill="1">
      <alignment/>
      <protection/>
    </xf>
    <xf numFmtId="41" fontId="3" fillId="33" borderId="0" xfId="103" applyNumberFormat="1" applyFont="1" applyFill="1" applyAlignment="1">
      <alignment horizontal="center"/>
      <protection/>
    </xf>
    <xf numFmtId="41" fontId="3" fillId="12" borderId="0" xfId="103" applyNumberFormat="1" applyFont="1" applyFill="1" applyAlignment="1">
      <alignment horizontal="center"/>
      <protection/>
    </xf>
    <xf numFmtId="166" fontId="3" fillId="0" borderId="0" xfId="103" applyNumberFormat="1" applyFont="1" applyFill="1" applyAlignment="1">
      <alignment horizontal="left"/>
      <protection/>
    </xf>
    <xf numFmtId="0" fontId="3" fillId="35" borderId="0" xfId="103" applyFont="1" applyFill="1">
      <alignment/>
      <protection/>
    </xf>
    <xf numFmtId="39" fontId="3" fillId="12" borderId="0" xfId="103" applyNumberFormat="1" applyFont="1" applyFill="1" applyProtection="1">
      <alignment/>
      <protection/>
    </xf>
    <xf numFmtId="2" fontId="3" fillId="12" borderId="0" xfId="103" applyNumberFormat="1" applyFont="1" applyFill="1" applyAlignment="1" applyProtection="1">
      <alignment horizontal="center"/>
      <protection/>
    </xf>
    <xf numFmtId="164" fontId="3" fillId="12" borderId="0" xfId="103" applyNumberFormat="1" applyFont="1" applyFill="1">
      <alignment/>
      <protection/>
    </xf>
    <xf numFmtId="2" fontId="3" fillId="12" borderId="0" xfId="103" applyNumberFormat="1" applyFont="1" applyFill="1" applyAlignment="1" applyProtection="1">
      <alignment horizontal="right"/>
      <protection/>
    </xf>
    <xf numFmtId="168" fontId="3" fillId="34" borderId="0" xfId="103" applyNumberFormat="1" applyFont="1" applyFill="1" applyAlignment="1" applyProtection="1">
      <alignment horizontal="center"/>
      <protection/>
    </xf>
    <xf numFmtId="165" fontId="3" fillId="0" borderId="0" xfId="103" applyNumberFormat="1" applyFont="1" applyFill="1" applyProtection="1">
      <alignment/>
      <protection/>
    </xf>
    <xf numFmtId="165" fontId="4" fillId="0" borderId="0" xfId="103" applyNumberFormat="1" applyFont="1" applyFill="1" applyProtection="1">
      <alignment/>
      <protection/>
    </xf>
    <xf numFmtId="164" fontId="4" fillId="0" borderId="0" xfId="103" applyNumberFormat="1" applyFont="1" applyFill="1" applyProtection="1">
      <alignment/>
      <protection/>
    </xf>
    <xf numFmtId="3" fontId="4" fillId="0" borderId="0" xfId="103" applyNumberFormat="1" applyFont="1" applyFill="1" applyProtection="1">
      <alignment/>
      <protection/>
    </xf>
    <xf numFmtId="3" fontId="3" fillId="0" borderId="0" xfId="103" applyNumberFormat="1" applyFont="1" applyFill="1" applyProtection="1">
      <alignment/>
      <protection/>
    </xf>
    <xf numFmtId="0" fontId="3" fillId="0" borderId="0" xfId="103" applyFont="1" applyFill="1" applyAlignment="1">
      <alignment vertical="center"/>
      <protection/>
    </xf>
    <xf numFmtId="0" fontId="58" fillId="0" borderId="0" xfId="103" applyFont="1" applyFill="1">
      <alignment/>
      <protection/>
    </xf>
    <xf numFmtId="164" fontId="58" fillId="0" borderId="0" xfId="103" applyNumberFormat="1" applyFont="1" applyFill="1">
      <alignment/>
      <protection/>
    </xf>
    <xf numFmtId="3" fontId="58" fillId="0" borderId="0" xfId="103" applyNumberFormat="1" applyFont="1" applyFill="1">
      <alignment/>
      <protection/>
    </xf>
    <xf numFmtId="0" fontId="14" fillId="0" borderId="0" xfId="103" applyFont="1" applyFill="1">
      <alignment/>
      <protection/>
    </xf>
    <xf numFmtId="0" fontId="15" fillId="0" borderId="0" xfId="103" applyFont="1" applyFill="1">
      <alignment/>
      <protection/>
    </xf>
    <xf numFmtId="6" fontId="15" fillId="0" borderId="0" xfId="103" applyNumberFormat="1" applyFont="1" applyFill="1">
      <alignment/>
      <protection/>
    </xf>
    <xf numFmtId="37" fontId="3" fillId="0" borderId="0" xfId="103" applyNumberFormat="1" applyFont="1" applyFill="1" applyProtection="1">
      <alignment/>
      <protection/>
    </xf>
    <xf numFmtId="39" fontId="4" fillId="0" borderId="0" xfId="103" applyNumberFormat="1" applyFont="1" applyFill="1" applyProtection="1">
      <alignment/>
      <protection/>
    </xf>
    <xf numFmtId="37" fontId="4" fillId="0" borderId="0" xfId="103" applyNumberFormat="1" applyFont="1" applyFill="1" applyProtection="1">
      <alignment/>
      <protection/>
    </xf>
    <xf numFmtId="169" fontId="3" fillId="0" borderId="0" xfId="103" applyNumberFormat="1" applyFont="1" applyFill="1" applyProtection="1">
      <alignment/>
      <protection/>
    </xf>
    <xf numFmtId="167" fontId="3" fillId="0" borderId="0" xfId="44" applyNumberFormat="1" applyFont="1" applyFill="1" applyAlignment="1" applyProtection="1">
      <alignment horizontal="right"/>
      <protection/>
    </xf>
    <xf numFmtId="43" fontId="3" fillId="0" borderId="0" xfId="44" applyNumberFormat="1" applyFont="1" applyFill="1" applyAlignment="1" applyProtection="1">
      <alignment horizontal="right"/>
      <protection/>
    </xf>
    <xf numFmtId="4" fontId="3" fillId="0" borderId="0" xfId="103" applyNumberFormat="1" applyFont="1" applyFill="1">
      <alignment/>
      <protection/>
    </xf>
    <xf numFmtId="43" fontId="3" fillId="0" borderId="0" xfId="44" applyNumberFormat="1" applyFont="1" applyFill="1" applyAlignment="1">
      <alignment horizontal="right"/>
    </xf>
    <xf numFmtId="167" fontId="3" fillId="0" borderId="0" xfId="44" applyNumberFormat="1" applyFont="1" applyFill="1" applyAlignment="1">
      <alignment horizontal="right"/>
    </xf>
    <xf numFmtId="43" fontId="13" fillId="0" borderId="0" xfId="44" applyNumberFormat="1" applyFont="1" applyFill="1" applyAlignment="1">
      <alignment horizontal="right"/>
    </xf>
    <xf numFmtId="167" fontId="3" fillId="0" borderId="0" xfId="44" applyNumberFormat="1" applyFont="1" applyFill="1" applyAlignment="1">
      <alignment horizontal="left"/>
    </xf>
    <xf numFmtId="167" fontId="3" fillId="0" borderId="0" xfId="44" applyNumberFormat="1" applyFont="1" applyFill="1" applyAlignment="1" applyProtection="1">
      <alignment horizontal="right"/>
      <protection locked="0"/>
    </xf>
    <xf numFmtId="43" fontId="3" fillId="0" borderId="0" xfId="44" applyNumberFormat="1" applyFont="1" applyFill="1" applyAlignment="1" applyProtection="1">
      <alignment horizontal="right"/>
      <protection locked="0"/>
    </xf>
    <xf numFmtId="168" fontId="3" fillId="0" borderId="0" xfId="103" applyNumberFormat="1" applyFont="1" applyFill="1" applyProtection="1">
      <alignment/>
      <protection/>
    </xf>
    <xf numFmtId="164" fontId="4" fillId="0" borderId="0" xfId="103" applyNumberFormat="1" applyFont="1" applyFill="1">
      <alignment/>
      <protection/>
    </xf>
    <xf numFmtId="0" fontId="4" fillId="0" borderId="0" xfId="103" applyFont="1" applyFill="1" applyAlignment="1" applyProtection="1" quotePrefix="1">
      <alignment horizontal="left"/>
      <protection/>
    </xf>
    <xf numFmtId="37" fontId="4" fillId="0" borderId="0" xfId="103" applyNumberFormat="1" applyFont="1" applyFill="1" applyAlignment="1" applyProtection="1">
      <alignment horizontal="center"/>
      <protection/>
    </xf>
    <xf numFmtId="170" fontId="3" fillId="0" borderId="0" xfId="44" applyNumberFormat="1" applyFont="1" applyFill="1" applyAlignment="1">
      <alignment horizontal="right"/>
    </xf>
    <xf numFmtId="2" fontId="3" fillId="0" borderId="0" xfId="103" applyNumberFormat="1" applyFont="1" applyFill="1">
      <alignment/>
      <protection/>
    </xf>
    <xf numFmtId="43" fontId="3" fillId="0" borderId="0" xfId="103" applyNumberFormat="1" applyFont="1" applyFill="1" applyAlignment="1">
      <alignment horizontal="right"/>
      <protection/>
    </xf>
    <xf numFmtId="0" fontId="3" fillId="0" borderId="0" xfId="103" applyFont="1" applyFill="1" applyAlignment="1">
      <alignment horizontal="right"/>
      <protection/>
    </xf>
    <xf numFmtId="2" fontId="3" fillId="0" borderId="0" xfId="103" applyNumberFormat="1" applyFont="1" applyFill="1" applyAlignment="1" applyProtection="1">
      <alignment horizontal="right"/>
      <protection/>
    </xf>
    <xf numFmtId="164" fontId="11" fillId="0" borderId="0" xfId="103" applyNumberFormat="1" applyFont="1" applyFill="1">
      <alignment/>
      <protection/>
    </xf>
    <xf numFmtId="3" fontId="11" fillId="0" borderId="0" xfId="103" applyNumberFormat="1" applyFont="1" applyFill="1" applyProtection="1">
      <alignment/>
      <protection/>
    </xf>
    <xf numFmtId="0" fontId="3" fillId="0" borderId="0" xfId="103" applyFont="1" applyFill="1" applyAlignment="1">
      <alignment horizontal="right" wrapText="1"/>
      <protection/>
    </xf>
    <xf numFmtId="37" fontId="3" fillId="0" borderId="0" xfId="103" applyNumberFormat="1" applyFont="1" applyFill="1" applyProtection="1">
      <alignment/>
      <protection locked="0"/>
    </xf>
    <xf numFmtId="168" fontId="3" fillId="0" borderId="0" xfId="103" applyNumberFormat="1" applyFont="1" applyFill="1" applyAlignment="1" applyProtection="1">
      <alignment horizontal="fill"/>
      <protection/>
    </xf>
    <xf numFmtId="3" fontId="4" fillId="0" borderId="0" xfId="103" applyNumberFormat="1" applyFont="1" applyFill="1" applyAlignment="1" applyProtection="1">
      <alignment horizontal="left"/>
      <protection/>
    </xf>
    <xf numFmtId="0" fontId="11" fillId="0" borderId="0" xfId="103" applyFont="1" applyFill="1">
      <alignment/>
      <protection/>
    </xf>
    <xf numFmtId="1" fontId="3" fillId="0" borderId="0" xfId="103" applyNumberFormat="1" applyFont="1" applyFill="1" applyProtection="1">
      <alignment/>
      <protection/>
    </xf>
    <xf numFmtId="0" fontId="3" fillId="0" borderId="0" xfId="103" applyFont="1" applyFill="1" applyBorder="1" applyAlignment="1" applyProtection="1">
      <alignment horizontal="left"/>
      <protection/>
    </xf>
    <xf numFmtId="0" fontId="3" fillId="0" borderId="0" xfId="103" applyFont="1" applyFill="1" applyBorder="1">
      <alignment/>
      <protection/>
    </xf>
    <xf numFmtId="1" fontId="3" fillId="0" borderId="0" xfId="103" applyNumberFormat="1" applyFont="1" applyFill="1">
      <alignment/>
      <protection/>
    </xf>
    <xf numFmtId="0" fontId="3" fillId="35" borderId="0" xfId="103" applyFont="1" applyFill="1" applyAlignment="1" applyProtection="1">
      <alignment horizontal="left"/>
      <protection/>
    </xf>
    <xf numFmtId="1" fontId="3" fillId="0" borderId="0" xfId="103" applyNumberFormat="1" applyFont="1" applyFill="1" applyAlignment="1" applyProtection="1">
      <alignment horizontal="right"/>
      <protection/>
    </xf>
    <xf numFmtId="167" fontId="3" fillId="0" borderId="0" xfId="44" applyNumberFormat="1" applyFont="1" applyFill="1" applyAlignment="1" applyProtection="1">
      <alignment/>
      <protection locked="0"/>
    </xf>
    <xf numFmtId="1" fontId="3" fillId="0" borderId="0" xfId="103" applyNumberFormat="1" applyFont="1" applyFill="1" applyAlignment="1">
      <alignment horizontal="right"/>
      <protection/>
    </xf>
    <xf numFmtId="167" fontId="3" fillId="0" borderId="0" xfId="44" applyNumberFormat="1" applyFont="1" applyFill="1" applyAlignment="1" applyProtection="1">
      <alignment horizontal="center"/>
      <protection/>
    </xf>
    <xf numFmtId="167" fontId="3" fillId="0" borderId="0" xfId="44" applyNumberFormat="1" applyFont="1" applyFill="1" applyAlignment="1">
      <alignment horizontal="center"/>
    </xf>
    <xf numFmtId="164" fontId="11" fillId="0" borderId="0" xfId="103" applyNumberFormat="1" applyFont="1" applyFill="1" applyAlignment="1" applyProtection="1">
      <alignment horizontal="left"/>
      <protection/>
    </xf>
    <xf numFmtId="43" fontId="3" fillId="0" borderId="0" xfId="44" applyNumberFormat="1" applyFont="1" applyFill="1" applyAlignment="1" applyProtection="1">
      <alignment horizontal="center"/>
      <protection locked="0"/>
    </xf>
    <xf numFmtId="43" fontId="3" fillId="0" borderId="0" xfId="44" applyFont="1" applyFill="1" applyAlignment="1" applyProtection="1">
      <alignment horizontal="fill"/>
      <protection/>
    </xf>
    <xf numFmtId="167" fontId="3" fillId="0" borderId="0" xfId="44" applyNumberFormat="1" applyFont="1" applyFill="1" applyAlignment="1" applyProtection="1">
      <alignment horizontal="center"/>
      <protection locked="0"/>
    </xf>
    <xf numFmtId="43" fontId="3" fillId="0" borderId="0" xfId="44" applyNumberFormat="1" applyFont="1" applyFill="1" applyAlignment="1" applyProtection="1">
      <alignment horizontal="center"/>
      <protection/>
    </xf>
    <xf numFmtId="43" fontId="3" fillId="0" borderId="0" xfId="44" applyNumberFormat="1" applyFont="1" applyFill="1" applyAlignment="1">
      <alignment horizontal="center"/>
    </xf>
    <xf numFmtId="0" fontId="3" fillId="0" borderId="0" xfId="103" applyFont="1" applyFill="1" applyAlignment="1" applyProtection="1">
      <alignment horizontal="left" wrapText="1"/>
      <protection/>
    </xf>
    <xf numFmtId="0" fontId="3" fillId="33" borderId="0" xfId="103" applyFont="1" applyFill="1">
      <alignment/>
      <protection/>
    </xf>
    <xf numFmtId="43" fontId="3" fillId="0" borderId="0" xfId="103" applyNumberFormat="1" applyFont="1" applyFill="1" applyAlignment="1" applyProtection="1">
      <alignment horizontal="fill"/>
      <protection/>
    </xf>
    <xf numFmtId="170" fontId="3" fillId="0" borderId="0" xfId="44" applyNumberFormat="1" applyFont="1" applyFill="1" applyAlignment="1">
      <alignment horizontal="center"/>
    </xf>
    <xf numFmtId="0" fontId="59" fillId="0" borderId="0" xfId="103" applyFont="1" applyAlignment="1">
      <alignment horizontal="justify"/>
      <protection/>
    </xf>
    <xf numFmtId="0" fontId="3" fillId="36" borderId="0" xfId="103" applyFont="1" applyFill="1" applyProtection="1">
      <alignment/>
      <protection/>
    </xf>
    <xf numFmtId="0" fontId="3" fillId="36" borderId="0" xfId="103" applyFont="1" applyFill="1">
      <alignment/>
      <protection/>
    </xf>
    <xf numFmtId="0" fontId="3" fillId="36" borderId="0" xfId="103" applyFont="1" applyFill="1" applyProtection="1">
      <alignment/>
      <protection locked="0"/>
    </xf>
    <xf numFmtId="171" fontId="3" fillId="36" borderId="0" xfId="44" applyNumberFormat="1" applyFont="1" applyFill="1" applyAlignment="1" applyProtection="1">
      <alignment horizontal="right"/>
      <protection locked="0"/>
    </xf>
    <xf numFmtId="167" fontId="3" fillId="36" borderId="0" xfId="44" applyNumberFormat="1" applyFont="1" applyFill="1" applyAlignment="1" applyProtection="1">
      <alignment horizontal="right"/>
      <protection locked="0"/>
    </xf>
    <xf numFmtId="2" fontId="3" fillId="36" borderId="0" xfId="103" applyNumberFormat="1" applyFont="1" applyFill="1" applyAlignment="1" applyProtection="1">
      <alignment horizontal="center"/>
      <protection locked="0"/>
    </xf>
    <xf numFmtId="43" fontId="3" fillId="36" borderId="0" xfId="44" applyNumberFormat="1" applyFont="1" applyFill="1" applyAlignment="1" applyProtection="1">
      <alignment horizontal="right"/>
      <protection locked="0"/>
    </xf>
    <xf numFmtId="167" fontId="3" fillId="36" borderId="0" xfId="44" applyNumberFormat="1" applyFont="1" applyFill="1" applyAlignment="1" applyProtection="1">
      <alignment horizontal="center"/>
      <protection locked="0"/>
    </xf>
    <xf numFmtId="2" fontId="3" fillId="36" borderId="0" xfId="103" applyNumberFormat="1" applyFont="1" applyFill="1" applyAlignment="1">
      <alignment horizontal="center"/>
      <protection/>
    </xf>
    <xf numFmtId="171" fontId="3" fillId="0" borderId="0" xfId="44" applyNumberFormat="1" applyFont="1" applyFill="1" applyAlignment="1" applyProtection="1">
      <alignment horizontal="right"/>
      <protection locked="0"/>
    </xf>
    <xf numFmtId="2" fontId="3" fillId="0" borderId="0" xfId="103" applyNumberFormat="1" applyFont="1" applyFill="1" applyAlignment="1" applyProtection="1">
      <alignment horizontal="center"/>
      <protection locked="0"/>
    </xf>
    <xf numFmtId="171" fontId="3" fillId="0" borderId="0" xfId="44" applyNumberFormat="1" applyFont="1" applyFill="1" applyAlignment="1">
      <alignment horizontal="right"/>
    </xf>
    <xf numFmtId="2" fontId="3" fillId="0" borderId="0" xfId="103" applyNumberFormat="1" applyFont="1" applyFill="1" applyAlignment="1" applyProtection="1">
      <alignment horizontal="fill"/>
      <protection/>
    </xf>
    <xf numFmtId="0" fontId="3" fillId="36" borderId="0" xfId="103" applyFont="1" applyFill="1" applyAlignment="1" applyProtection="1">
      <alignment horizontal="fill"/>
      <protection/>
    </xf>
    <xf numFmtId="164" fontId="3" fillId="36" borderId="0" xfId="103" applyNumberFormat="1" applyFont="1" applyFill="1" applyAlignment="1" applyProtection="1">
      <alignment horizontal="fill"/>
      <protection/>
    </xf>
    <xf numFmtId="3" fontId="3" fillId="36" borderId="0" xfId="103" applyNumberFormat="1" applyFont="1" applyFill="1" applyAlignment="1" applyProtection="1">
      <alignment horizontal="fill"/>
      <protection/>
    </xf>
    <xf numFmtId="43" fontId="3" fillId="36" borderId="0" xfId="44" applyNumberFormat="1" applyFont="1" applyFill="1" applyAlignment="1" applyProtection="1">
      <alignment horizontal="center"/>
      <protection locked="0"/>
    </xf>
    <xf numFmtId="164" fontId="3" fillId="36" borderId="0" xfId="103" applyNumberFormat="1" applyFont="1" applyFill="1">
      <alignment/>
      <protection/>
    </xf>
    <xf numFmtId="3" fontId="3" fillId="36" borderId="0" xfId="103" applyNumberFormat="1" applyFont="1" applyFill="1">
      <alignment/>
      <protection/>
    </xf>
    <xf numFmtId="3" fontId="11" fillId="0" borderId="0" xfId="103" applyNumberFormat="1" applyFont="1" applyFill="1" applyAlignment="1" applyProtection="1">
      <alignment horizontal="left"/>
      <protection/>
    </xf>
    <xf numFmtId="0" fontId="3" fillId="0" borderId="0" xfId="103" applyFont="1" applyFill="1" applyBorder="1" applyProtection="1">
      <alignment/>
      <protection locked="0"/>
    </xf>
    <xf numFmtId="167" fontId="3" fillId="0" borderId="0" xfId="103" applyNumberFormat="1" applyFont="1" applyFill="1">
      <alignment/>
      <protection/>
    </xf>
    <xf numFmtId="43" fontId="4" fillId="0" borderId="0" xfId="103" applyNumberFormat="1" applyFont="1" applyFill="1">
      <alignment/>
      <protection/>
    </xf>
    <xf numFmtId="0" fontId="3" fillId="0" borderId="0" xfId="102" applyFont="1" applyFill="1">
      <alignment/>
      <protection/>
    </xf>
    <xf numFmtId="0" fontId="2" fillId="0" borderId="0" xfId="102">
      <alignment/>
      <protection/>
    </xf>
    <xf numFmtId="9" fontId="3" fillId="0" borderId="0" xfId="114" applyFont="1" applyFill="1" applyAlignment="1">
      <alignment horizontal="center" wrapText="1"/>
    </xf>
    <xf numFmtId="167" fontId="3" fillId="0" borderId="0" xfId="44" applyNumberFormat="1" applyFont="1" applyFill="1" applyAlignment="1">
      <alignment horizontal="center" wrapText="1"/>
    </xf>
    <xf numFmtId="167" fontId="3" fillId="0" borderId="0" xfId="102" applyNumberFormat="1" applyFont="1" applyFill="1">
      <alignment/>
      <protection/>
    </xf>
    <xf numFmtId="9" fontId="3" fillId="0" borderId="0" xfId="114" applyFont="1" applyFill="1" applyAlignment="1">
      <alignment horizontal="center"/>
    </xf>
    <xf numFmtId="10" fontId="3" fillId="0" borderId="0" xfId="114" applyNumberFormat="1" applyFont="1" applyFill="1" applyAlignment="1">
      <alignment/>
    </xf>
    <xf numFmtId="167" fontId="3" fillId="0" borderId="0" xfId="65" applyNumberFormat="1" applyFont="1" applyFill="1" applyAlignment="1">
      <alignment horizontal="center"/>
    </xf>
    <xf numFmtId="10" fontId="3" fillId="0" borderId="0" xfId="115" applyNumberFormat="1" applyFont="1" applyFill="1" applyAlignment="1">
      <alignment/>
    </xf>
    <xf numFmtId="10" fontId="18" fillId="0" borderId="0" xfId="114" applyNumberFormat="1" applyFont="1" applyFill="1" applyAlignment="1">
      <alignment/>
    </xf>
    <xf numFmtId="10" fontId="18" fillId="0" borderId="0" xfId="114" applyNumberFormat="1" applyFont="1" applyFill="1" applyBorder="1" applyAlignment="1">
      <alignment/>
    </xf>
    <xf numFmtId="10" fontId="12" fillId="0" borderId="0" xfId="114" applyNumberFormat="1" applyFont="1" applyAlignment="1">
      <alignment/>
    </xf>
    <xf numFmtId="10" fontId="12" fillId="0" borderId="0" xfId="114" applyNumberFormat="1" applyFont="1" applyFill="1" applyBorder="1" applyAlignment="1">
      <alignment/>
    </xf>
    <xf numFmtId="41" fontId="3" fillId="0" borderId="0" xfId="103" applyNumberFormat="1" applyFont="1" applyFill="1">
      <alignment/>
      <protection/>
    </xf>
    <xf numFmtId="0" fontId="3" fillId="33" borderId="0" xfId="102" applyFont="1" applyFill="1">
      <alignment/>
      <protection/>
    </xf>
    <xf numFmtId="167" fontId="3" fillId="0" borderId="0" xfId="65" applyNumberFormat="1" applyFont="1" applyFill="1" applyAlignment="1">
      <alignment/>
    </xf>
    <xf numFmtId="41" fontId="3" fillId="0" borderId="0" xfId="102" applyNumberFormat="1" applyFont="1" applyFill="1" applyAlignment="1">
      <alignment horizontal="center"/>
      <protection/>
    </xf>
    <xf numFmtId="167" fontId="3" fillId="0" borderId="0" xfId="65" applyNumberFormat="1" applyFont="1" applyFill="1" applyAlignment="1" applyProtection="1">
      <alignment horizontal="right"/>
      <protection/>
    </xf>
    <xf numFmtId="167" fontId="3" fillId="0" borderId="0" xfId="65" applyNumberFormat="1" applyFont="1" applyFill="1" applyAlignment="1">
      <alignment horizontal="right"/>
    </xf>
    <xf numFmtId="167" fontId="13" fillId="0" borderId="0" xfId="65" applyNumberFormat="1" applyFont="1" applyFill="1" applyAlignment="1">
      <alignment horizontal="right"/>
    </xf>
    <xf numFmtId="167" fontId="3" fillId="0" borderId="0" xfId="65" applyNumberFormat="1" applyFont="1" applyFill="1" applyAlignment="1" applyProtection="1">
      <alignment horizontal="right"/>
      <protection locked="0"/>
    </xf>
    <xf numFmtId="44" fontId="3" fillId="0" borderId="0" xfId="89" applyFont="1" applyFill="1" applyAlignment="1">
      <alignment/>
    </xf>
    <xf numFmtId="167" fontId="3" fillId="0" borderId="0" xfId="65" applyNumberFormat="1" applyFont="1" applyFill="1" applyAlignment="1" applyProtection="1">
      <alignment/>
      <protection/>
    </xf>
    <xf numFmtId="167" fontId="3" fillId="0" borderId="0" xfId="65" applyNumberFormat="1" applyFont="1" applyFill="1" applyAlignment="1" applyProtection="1">
      <alignment horizontal="fill"/>
      <protection/>
    </xf>
    <xf numFmtId="0" fontId="2" fillId="0" borderId="0" xfId="102" applyFill="1">
      <alignment/>
      <protection/>
    </xf>
    <xf numFmtId="0" fontId="3" fillId="0" borderId="0" xfId="102" applyFont="1" applyFill="1" applyAlignment="1">
      <alignment horizontal="center"/>
      <protection/>
    </xf>
    <xf numFmtId="167" fontId="2" fillId="0" borderId="0" xfId="65" applyNumberFormat="1" applyFont="1" applyFill="1" applyAlignment="1">
      <alignment/>
    </xf>
    <xf numFmtId="167" fontId="3" fillId="0" borderId="0" xfId="65" applyNumberFormat="1" applyFont="1" applyFill="1" applyAlignment="1" applyProtection="1">
      <alignment horizontal="center"/>
      <protection locked="0"/>
    </xf>
    <xf numFmtId="10" fontId="3" fillId="0" borderId="0" xfId="102" applyNumberFormat="1" applyFont="1" applyFill="1">
      <alignment/>
      <protection/>
    </xf>
    <xf numFmtId="43" fontId="3" fillId="0" borderId="0" xfId="102" applyNumberFormat="1" applyFont="1" applyFill="1">
      <alignment/>
      <protection/>
    </xf>
    <xf numFmtId="10" fontId="12" fillId="0" borderId="0" xfId="114" applyNumberFormat="1" applyFont="1" applyFill="1" applyAlignment="1">
      <alignment/>
    </xf>
    <xf numFmtId="167" fontId="3" fillId="0" borderId="0" xfId="65" applyNumberFormat="1" applyFont="1" applyFill="1" applyAlignment="1" applyProtection="1">
      <alignment horizontal="center"/>
      <protection/>
    </xf>
    <xf numFmtId="9" fontId="2" fillId="0" borderId="0" xfId="102" applyNumberFormat="1" applyFill="1">
      <alignment/>
      <protection/>
    </xf>
    <xf numFmtId="170" fontId="3" fillId="0" borderId="0" xfId="65" applyNumberFormat="1" applyFont="1" applyFill="1" applyAlignment="1">
      <alignment/>
    </xf>
    <xf numFmtId="167" fontId="3" fillId="0" borderId="0" xfId="65" applyNumberFormat="1" applyFont="1" applyFill="1" applyBorder="1" applyAlignment="1">
      <alignment/>
    </xf>
    <xf numFmtId="0" fontId="3" fillId="0" borderId="0" xfId="102" applyFont="1" applyFill="1" applyBorder="1">
      <alignment/>
      <protection/>
    </xf>
    <xf numFmtId="167" fontId="3" fillId="0" borderId="0" xfId="102" applyNumberFormat="1" applyFont="1" applyFill="1" applyBorder="1">
      <alignment/>
      <protection/>
    </xf>
    <xf numFmtId="3" fontId="3" fillId="0" borderId="0" xfId="103" applyNumberFormat="1" applyFont="1" applyFill="1" applyBorder="1" applyProtection="1">
      <alignment/>
      <protection locked="0"/>
    </xf>
    <xf numFmtId="43" fontId="3" fillId="0" borderId="0" xfId="103" applyNumberFormat="1" applyFont="1" applyFill="1" applyBorder="1">
      <alignment/>
      <protection/>
    </xf>
    <xf numFmtId="167" fontId="3" fillId="0" borderId="0" xfId="103" applyNumberFormat="1" applyFont="1" applyFill="1" applyBorder="1">
      <alignment/>
      <protection/>
    </xf>
    <xf numFmtId="168" fontId="3" fillId="0" borderId="0" xfId="103" applyNumberFormat="1" applyFont="1" applyFill="1" applyBorder="1" applyAlignment="1" applyProtection="1">
      <alignment horizontal="fill"/>
      <protection/>
    </xf>
    <xf numFmtId="165" fontId="3" fillId="0" borderId="0" xfId="103" applyNumberFormat="1" applyFont="1" applyFill="1" applyAlignment="1" applyProtection="1">
      <alignment horizontal="right"/>
      <protection/>
    </xf>
    <xf numFmtId="164" fontId="3" fillId="0" borderId="0" xfId="103" applyNumberFormat="1" applyFont="1" applyFill="1" applyAlignment="1" applyProtection="1">
      <alignment horizontal="right"/>
      <protection/>
    </xf>
    <xf numFmtId="3" fontId="3" fillId="0" borderId="0" xfId="103" applyNumberFormat="1" applyFont="1" applyFill="1" applyAlignment="1" applyProtection="1">
      <alignment horizontal="right"/>
      <protection/>
    </xf>
    <xf numFmtId="2" fontId="3" fillId="0" borderId="0" xfId="103" applyNumberFormat="1" applyFont="1" applyFill="1" applyAlignment="1">
      <alignment horizontal="right"/>
      <protection/>
    </xf>
    <xf numFmtId="3" fontId="3" fillId="0" borderId="0" xfId="103" applyNumberFormat="1" applyFont="1" applyFill="1" applyAlignment="1">
      <alignment horizontal="right"/>
      <protection/>
    </xf>
    <xf numFmtId="3" fontId="3" fillId="33" borderId="0" xfId="103" applyNumberFormat="1" applyFont="1" applyFill="1" applyAlignment="1">
      <alignment horizontal="right"/>
      <protection/>
    </xf>
    <xf numFmtId="3" fontId="3" fillId="12" borderId="0" xfId="103" applyNumberFormat="1" applyFont="1" applyFill="1" applyAlignment="1">
      <alignment horizontal="right"/>
      <protection/>
    </xf>
    <xf numFmtId="4" fontId="3" fillId="0" borderId="0" xfId="44" applyNumberFormat="1" applyFont="1" applyFill="1" applyAlignment="1" applyProtection="1">
      <alignment/>
      <protection/>
    </xf>
    <xf numFmtId="4" fontId="3" fillId="0" borderId="0" xfId="44" applyNumberFormat="1" applyFont="1" applyFill="1" applyAlignment="1">
      <alignment/>
    </xf>
    <xf numFmtId="4" fontId="3" fillId="0" borderId="0" xfId="103" applyNumberFormat="1" applyFont="1" applyFill="1" applyAlignment="1">
      <alignment/>
      <protection/>
    </xf>
    <xf numFmtId="4" fontId="3" fillId="0" borderId="0" xfId="103" applyNumberFormat="1" applyFont="1" applyFill="1" applyAlignment="1" applyProtection="1">
      <alignment/>
      <protection/>
    </xf>
    <xf numFmtId="0" fontId="44" fillId="0" borderId="0" xfId="109">
      <alignment/>
      <protection/>
    </xf>
    <xf numFmtId="0" fontId="3" fillId="0" borderId="0" xfId="103" applyFont="1" applyFill="1" applyAlignment="1">
      <alignment horizontal="left" wrapText="1"/>
      <protection/>
    </xf>
    <xf numFmtId="43" fontId="3" fillId="0" borderId="0" xfId="44" applyNumberFormat="1" applyFont="1" applyFill="1" applyAlignment="1" applyProtection="1">
      <alignment/>
      <protection locked="0"/>
    </xf>
    <xf numFmtId="167" fontId="3" fillId="0" borderId="0" xfId="44" applyNumberFormat="1" applyFont="1" applyFill="1" applyAlignment="1" applyProtection="1">
      <alignment/>
      <protection locked="0"/>
    </xf>
    <xf numFmtId="43" fontId="3" fillId="0" borderId="0" xfId="44" applyNumberFormat="1" applyFont="1" applyFill="1" applyAlignment="1">
      <alignment/>
    </xf>
    <xf numFmtId="167" fontId="3" fillId="0" borderId="0" xfId="44" applyNumberFormat="1" applyFont="1" applyFill="1" applyAlignment="1">
      <alignment/>
    </xf>
    <xf numFmtId="43" fontId="3" fillId="0" borderId="0" xfId="44" applyNumberFormat="1" applyFont="1" applyFill="1" applyAlignment="1" applyProtection="1">
      <alignment/>
      <protection/>
    </xf>
    <xf numFmtId="167" fontId="3" fillId="0" borderId="0" xfId="44" applyNumberFormat="1" applyFont="1" applyFill="1" applyAlignment="1" applyProtection="1">
      <alignment/>
      <protection/>
    </xf>
    <xf numFmtId="1" fontId="3" fillId="0" borderId="0" xfId="103" applyNumberFormat="1" applyFont="1" applyFill="1" applyAlignment="1" applyProtection="1">
      <alignment horizontal="center"/>
      <protection/>
    </xf>
    <xf numFmtId="3" fontId="3" fillId="0" borderId="0" xfId="103" applyNumberFormat="1" applyFont="1" applyFill="1" applyAlignment="1" applyProtection="1">
      <alignment/>
      <protection/>
    </xf>
    <xf numFmtId="168" fontId="3" fillId="0" borderId="0" xfId="103" applyNumberFormat="1" applyFont="1" applyFill="1" applyAlignment="1" applyProtection="1">
      <alignment/>
      <protection/>
    </xf>
    <xf numFmtId="164" fontId="3" fillId="0" borderId="0" xfId="103" applyNumberFormat="1" applyFont="1" applyFill="1" applyAlignment="1" applyProtection="1">
      <alignment/>
      <protection/>
    </xf>
    <xf numFmtId="2" fontId="3" fillId="0" borderId="0" xfId="44" applyNumberFormat="1" applyFont="1" applyFill="1" applyAlignment="1" applyProtection="1">
      <alignment horizontal="right"/>
      <protection locked="0"/>
    </xf>
    <xf numFmtId="3" fontId="3" fillId="0" borderId="0" xfId="44" applyNumberFormat="1" applyFont="1" applyFill="1" applyAlignment="1" applyProtection="1">
      <alignment horizontal="right"/>
      <protection locked="0"/>
    </xf>
    <xf numFmtId="3" fontId="3" fillId="0" borderId="0" xfId="44" applyNumberFormat="1" applyFont="1" applyFill="1" applyAlignment="1" applyProtection="1">
      <alignment horizontal="right"/>
      <protection/>
    </xf>
    <xf numFmtId="2" fontId="3" fillId="0" borderId="0" xfId="44" applyNumberFormat="1" applyFont="1" applyFill="1" applyAlignment="1" applyProtection="1">
      <alignment horizontal="right"/>
      <protection/>
    </xf>
    <xf numFmtId="2" fontId="3" fillId="0" borderId="0" xfId="44" applyNumberFormat="1" applyFont="1" applyFill="1" applyAlignment="1">
      <alignment horizontal="right"/>
    </xf>
    <xf numFmtId="3" fontId="3" fillId="0" borderId="0" xfId="44" applyNumberFormat="1" applyFont="1" applyFill="1" applyAlignment="1">
      <alignment horizontal="right"/>
    </xf>
    <xf numFmtId="4" fontId="3" fillId="0" borderId="0" xfId="44" applyNumberFormat="1" applyFont="1" applyFill="1" applyAlignment="1" applyProtection="1">
      <alignment horizontal="right"/>
      <protection locked="0"/>
    </xf>
    <xf numFmtId="39" fontId="3" fillId="0" borderId="0" xfId="44" applyNumberFormat="1" applyFont="1" applyFill="1" applyAlignment="1">
      <alignment horizontal="right"/>
    </xf>
    <xf numFmtId="37" fontId="3" fillId="0" borderId="0" xfId="44" applyNumberFormat="1" applyFont="1" applyFill="1" applyAlignment="1">
      <alignment horizontal="right"/>
    </xf>
    <xf numFmtId="0" fontId="3" fillId="36" borderId="0" xfId="103" applyFont="1" applyFill="1" applyAlignment="1" applyProtection="1">
      <alignment horizontal="right"/>
      <protection/>
    </xf>
    <xf numFmtId="0" fontId="3" fillId="0" borderId="11" xfId="102" applyFont="1" applyFill="1" applyBorder="1" applyAlignment="1">
      <alignment horizontal="center"/>
      <protection/>
    </xf>
    <xf numFmtId="38" fontId="3" fillId="0" borderId="0" xfId="103" applyNumberFormat="1" applyFont="1" applyFill="1">
      <alignment/>
      <protection/>
    </xf>
    <xf numFmtId="10" fontId="3" fillId="0" borderId="0" xfId="103" applyNumberFormat="1" applyFont="1" applyFill="1">
      <alignment/>
      <protection/>
    </xf>
    <xf numFmtId="38" fontId="4" fillId="0" borderId="12" xfId="103" applyNumberFormat="1" applyFont="1" applyFill="1" applyBorder="1">
      <alignment/>
      <protection/>
    </xf>
    <xf numFmtId="10" fontId="4" fillId="0" borderId="12" xfId="103" applyNumberFormat="1" applyFont="1" applyFill="1" applyBorder="1">
      <alignment/>
      <protection/>
    </xf>
    <xf numFmtId="2" fontId="3" fillId="0" borderId="0" xfId="100" applyNumberFormat="1" applyFont="1" applyFill="1" applyAlignment="1">
      <alignment horizontal="center"/>
      <protection/>
    </xf>
    <xf numFmtId="41" fontId="3" fillId="0" borderId="0" xfId="100" applyNumberFormat="1" applyFont="1" applyFill="1" applyAlignment="1" applyProtection="1">
      <alignment horizontal="fill"/>
      <protection/>
    </xf>
    <xf numFmtId="2" fontId="3" fillId="0" borderId="0" xfId="100" applyNumberFormat="1" applyFont="1" applyFill="1" applyAlignment="1" applyProtection="1">
      <alignment horizontal="center"/>
      <protection/>
    </xf>
    <xf numFmtId="41" fontId="3" fillId="0" borderId="0" xfId="100" applyNumberFormat="1" applyFont="1" applyFill="1" applyAlignment="1">
      <alignment horizontal="center"/>
      <protection/>
    </xf>
    <xf numFmtId="172" fontId="3" fillId="0" borderId="0" xfId="100" applyNumberFormat="1" applyFont="1" applyFill="1" applyAlignment="1">
      <alignment horizontal="center"/>
      <protection/>
    </xf>
    <xf numFmtId="172" fontId="3" fillId="0" borderId="0" xfId="100" applyNumberFormat="1" applyFont="1" applyFill="1" applyAlignment="1" applyProtection="1">
      <alignment horizontal="fill"/>
      <protection/>
    </xf>
    <xf numFmtId="41" fontId="3" fillId="12" borderId="0" xfId="100" applyNumberFormat="1" applyFont="1" applyFill="1" applyAlignment="1">
      <alignment horizontal="center"/>
      <protection/>
    </xf>
    <xf numFmtId="166" fontId="3" fillId="0" borderId="0" xfId="100" applyNumberFormat="1" applyFont="1" applyFill="1" applyAlignment="1">
      <alignment horizontal="left"/>
      <protection/>
    </xf>
    <xf numFmtId="39" fontId="3" fillId="12" borderId="0" xfId="100" applyNumberFormat="1" applyFont="1" applyFill="1" applyProtection="1">
      <alignment/>
      <protection/>
    </xf>
    <xf numFmtId="2" fontId="3" fillId="12" borderId="0" xfId="100" applyNumberFormat="1" applyFont="1" applyFill="1" applyAlignment="1" applyProtection="1">
      <alignment horizontal="center"/>
      <protection/>
    </xf>
    <xf numFmtId="164" fontId="3" fillId="12" borderId="0" xfId="100" applyNumberFormat="1" applyFont="1" applyFill="1">
      <alignment/>
      <protection/>
    </xf>
    <xf numFmtId="2" fontId="3" fillId="12" borderId="0" xfId="100" applyNumberFormat="1" applyFont="1" applyFill="1" applyAlignment="1" applyProtection="1">
      <alignment horizontal="right"/>
      <protection/>
    </xf>
    <xf numFmtId="168" fontId="3" fillId="34" borderId="0" xfId="100" applyNumberFormat="1" applyFont="1" applyFill="1" applyAlignment="1" applyProtection="1">
      <alignment horizontal="center"/>
      <protection/>
    </xf>
    <xf numFmtId="169" fontId="3" fillId="0" borderId="0" xfId="100" applyNumberFormat="1" applyFont="1" applyFill="1" applyProtection="1">
      <alignment/>
      <protection/>
    </xf>
    <xf numFmtId="4" fontId="3" fillId="0" borderId="0" xfId="100" applyNumberFormat="1" applyFont="1" applyFill="1">
      <alignment/>
      <protection/>
    </xf>
    <xf numFmtId="164" fontId="4" fillId="0" borderId="0" xfId="100" applyNumberFormat="1" applyFont="1" applyFill="1">
      <alignment/>
      <protection/>
    </xf>
    <xf numFmtId="0" fontId="4" fillId="0" borderId="0" xfId="100" applyFont="1" applyFill="1" applyAlignment="1" applyProtection="1" quotePrefix="1">
      <alignment horizontal="left"/>
      <protection/>
    </xf>
    <xf numFmtId="37" fontId="4" fillId="0" borderId="0" xfId="100" applyNumberFormat="1" applyFont="1" applyFill="1" applyAlignment="1" applyProtection="1">
      <alignment horizontal="center"/>
      <protection/>
    </xf>
    <xf numFmtId="170" fontId="3" fillId="0" borderId="0" xfId="44" applyNumberFormat="1" applyFont="1" applyFill="1" applyAlignment="1" applyProtection="1">
      <alignment horizontal="right"/>
      <protection/>
    </xf>
    <xf numFmtId="2" fontId="3" fillId="0" borderId="0" xfId="100" applyNumberFormat="1" applyFont="1" applyFill="1">
      <alignment/>
      <protection/>
    </xf>
    <xf numFmtId="167" fontId="3" fillId="0" borderId="0" xfId="100" applyNumberFormat="1" applyFont="1" applyFill="1" applyAlignment="1">
      <alignment horizontal="right"/>
      <protection/>
    </xf>
    <xf numFmtId="170" fontId="3" fillId="0" borderId="0" xfId="100" applyNumberFormat="1" applyFont="1" applyFill="1" applyAlignment="1">
      <alignment horizontal="right"/>
      <protection/>
    </xf>
    <xf numFmtId="43" fontId="3" fillId="0" borderId="0" xfId="100" applyNumberFormat="1" applyFont="1" applyFill="1" applyAlignment="1">
      <alignment horizontal="right"/>
      <protection/>
    </xf>
    <xf numFmtId="167" fontId="3" fillId="0" borderId="0" xfId="100" applyNumberFormat="1" applyFont="1" applyFill="1" applyAlignment="1" applyProtection="1">
      <alignment horizontal="right"/>
      <protection/>
    </xf>
    <xf numFmtId="170" fontId="3" fillId="0" borderId="0" xfId="100" applyNumberFormat="1" applyFont="1" applyFill="1" applyAlignment="1" applyProtection="1">
      <alignment horizontal="right"/>
      <protection/>
    </xf>
    <xf numFmtId="164" fontId="11" fillId="0" borderId="0" xfId="100" applyNumberFormat="1" applyFont="1" applyFill="1">
      <alignment/>
      <protection/>
    </xf>
    <xf numFmtId="3" fontId="11" fillId="0" borderId="0" xfId="100" applyNumberFormat="1" applyFont="1" applyFill="1" applyProtection="1">
      <alignment/>
      <protection/>
    </xf>
    <xf numFmtId="0" fontId="3" fillId="0" borderId="0" xfId="100" applyFont="1" applyFill="1" applyAlignment="1">
      <alignment horizontal="right" wrapText="1"/>
      <protection/>
    </xf>
    <xf numFmtId="37" fontId="3" fillId="0" borderId="0" xfId="100" applyNumberFormat="1" applyFont="1" applyFill="1" applyProtection="1">
      <alignment/>
      <protection locked="0"/>
    </xf>
    <xf numFmtId="168" fontId="3" fillId="0" borderId="0" xfId="100" applyNumberFormat="1" applyFont="1" applyFill="1" applyAlignment="1" applyProtection="1">
      <alignment horizontal="fill"/>
      <protection/>
    </xf>
    <xf numFmtId="3" fontId="4" fillId="0" borderId="0" xfId="100" applyNumberFormat="1" applyFont="1" applyFill="1" applyAlignment="1" applyProtection="1">
      <alignment horizontal="left"/>
      <protection/>
    </xf>
    <xf numFmtId="0" fontId="11" fillId="0" borderId="0" xfId="100" applyFont="1" applyFill="1">
      <alignment/>
      <protection/>
    </xf>
    <xf numFmtId="1" fontId="3" fillId="0" borderId="0" xfId="100" applyNumberFormat="1" applyFont="1" applyFill="1" applyProtection="1">
      <alignment/>
      <protection/>
    </xf>
    <xf numFmtId="0" fontId="3" fillId="0" borderId="0" xfId="100" applyFont="1" applyFill="1" applyBorder="1" applyAlignment="1" applyProtection="1">
      <alignment horizontal="left"/>
      <protection/>
    </xf>
    <xf numFmtId="0" fontId="3" fillId="0" borderId="0" xfId="100" applyFont="1" applyFill="1" applyBorder="1">
      <alignment/>
      <protection/>
    </xf>
    <xf numFmtId="1" fontId="3" fillId="0" borderId="0" xfId="100" applyNumberFormat="1" applyFont="1" applyFill="1">
      <alignment/>
      <protection/>
    </xf>
    <xf numFmtId="0" fontId="3" fillId="35" borderId="0" xfId="100" applyFont="1" applyFill="1" applyAlignment="1" applyProtection="1">
      <alignment horizontal="left"/>
      <protection/>
    </xf>
    <xf numFmtId="1" fontId="3" fillId="0" borderId="0" xfId="100" applyNumberFormat="1" applyFont="1" applyFill="1" applyAlignment="1" applyProtection="1">
      <alignment horizontal="right"/>
      <protection/>
    </xf>
    <xf numFmtId="1" fontId="3" fillId="0" borderId="0" xfId="100" applyNumberFormat="1" applyFont="1" applyFill="1" applyAlignment="1">
      <alignment horizontal="right"/>
      <protection/>
    </xf>
    <xf numFmtId="164" fontId="11" fillId="0" borderId="0" xfId="100" applyNumberFormat="1" applyFont="1" applyFill="1" applyAlignment="1" applyProtection="1">
      <alignment horizontal="left"/>
      <protection/>
    </xf>
    <xf numFmtId="167" fontId="3" fillId="0" borderId="0" xfId="44" applyNumberFormat="1" applyFont="1" applyFill="1" applyAlignment="1" applyProtection="1">
      <alignment horizontal="fill"/>
      <protection/>
    </xf>
    <xf numFmtId="0" fontId="3" fillId="0" borderId="0" xfId="100" applyFont="1" applyFill="1" applyAlignment="1" applyProtection="1">
      <alignment horizontal="left" wrapText="1"/>
      <protection/>
    </xf>
    <xf numFmtId="43" fontId="3" fillId="0" borderId="0" xfId="100" applyNumberFormat="1" applyFont="1" applyFill="1" applyAlignment="1" applyProtection="1">
      <alignment horizontal="fill"/>
      <protection/>
    </xf>
    <xf numFmtId="0" fontId="59" fillId="0" borderId="0" xfId="100" applyFont="1" applyAlignment="1">
      <alignment horizontal="justify"/>
      <protection/>
    </xf>
    <xf numFmtId="0" fontId="3" fillId="36" borderId="0" xfId="100" applyFont="1" applyFill="1" applyProtection="1">
      <alignment/>
      <protection/>
    </xf>
    <xf numFmtId="0" fontId="3" fillId="36" borderId="0" xfId="100" applyFont="1" applyFill="1">
      <alignment/>
      <protection/>
    </xf>
    <xf numFmtId="0" fontId="3" fillId="36" borderId="0" xfId="100" applyFont="1" applyFill="1" applyProtection="1">
      <alignment/>
      <protection locked="0"/>
    </xf>
    <xf numFmtId="2" fontId="3" fillId="36" borderId="0" xfId="100" applyNumberFormat="1" applyFont="1" applyFill="1" applyAlignment="1" applyProtection="1">
      <alignment horizontal="center"/>
      <protection locked="0"/>
    </xf>
    <xf numFmtId="2" fontId="3" fillId="36" borderId="0" xfId="100" applyNumberFormat="1" applyFont="1" applyFill="1" applyAlignment="1">
      <alignment horizontal="center"/>
      <protection/>
    </xf>
    <xf numFmtId="2" fontId="3" fillId="0" borderId="0" xfId="100" applyNumberFormat="1" applyFont="1" applyFill="1" applyAlignment="1" applyProtection="1">
      <alignment horizontal="center"/>
      <protection locked="0"/>
    </xf>
    <xf numFmtId="2" fontId="3" fillId="0" borderId="0" xfId="100" applyNumberFormat="1" applyFont="1" applyFill="1" applyAlignment="1" applyProtection="1">
      <alignment horizontal="fill"/>
      <protection/>
    </xf>
    <xf numFmtId="37" fontId="3" fillId="0" borderId="0" xfId="44" applyNumberFormat="1" applyFont="1" applyFill="1" applyAlignment="1" applyProtection="1">
      <alignment horizontal="right"/>
      <protection locked="0"/>
    </xf>
    <xf numFmtId="0" fontId="3" fillId="0" borderId="0" xfId="100" applyFont="1" applyFill="1" applyAlignment="1">
      <alignment horizontal="right"/>
      <protection/>
    </xf>
    <xf numFmtId="0" fontId="3" fillId="36" borderId="0" xfId="100" applyFont="1" applyFill="1" applyAlignment="1" applyProtection="1">
      <alignment horizontal="fill"/>
      <protection/>
    </xf>
    <xf numFmtId="164" fontId="3" fillId="36" borderId="0" xfId="100" applyNumberFormat="1" applyFont="1" applyFill="1" applyAlignment="1" applyProtection="1">
      <alignment horizontal="fill"/>
      <protection/>
    </xf>
    <xf numFmtId="3" fontId="3" fillId="36" borderId="0" xfId="100" applyNumberFormat="1" applyFont="1" applyFill="1" applyAlignment="1" applyProtection="1">
      <alignment horizontal="fill"/>
      <protection/>
    </xf>
    <xf numFmtId="164" fontId="3" fillId="36" borderId="0" xfId="100" applyNumberFormat="1" applyFont="1" applyFill="1">
      <alignment/>
      <protection/>
    </xf>
    <xf numFmtId="3" fontId="3" fillId="36" borderId="0" xfId="100" applyNumberFormat="1" applyFont="1" applyFill="1">
      <alignment/>
      <protection/>
    </xf>
    <xf numFmtId="3" fontId="11" fillId="0" borderId="0" xfId="100" applyNumberFormat="1" applyFont="1" applyFill="1" applyAlignment="1" applyProtection="1">
      <alignment horizontal="left"/>
      <protection/>
    </xf>
    <xf numFmtId="0" fontId="3" fillId="0" borderId="0" xfId="100" applyFont="1" applyFill="1" applyBorder="1" applyProtection="1">
      <alignment/>
      <protection locked="0"/>
    </xf>
    <xf numFmtId="0" fontId="60" fillId="0" borderId="0" xfId="109" applyFont="1" applyFill="1" applyAlignment="1">
      <alignment horizontal="left"/>
      <protection/>
    </xf>
    <xf numFmtId="0" fontId="60" fillId="0" borderId="0" xfId="102" applyFont="1" applyFill="1" applyAlignment="1">
      <alignment horizontal="left"/>
      <protection/>
    </xf>
    <xf numFmtId="3" fontId="60" fillId="0" borderId="0" xfId="102" applyNumberFormat="1" applyFont="1" applyFill="1" applyAlignment="1" applyProtection="1">
      <alignment horizontal="left"/>
      <protection/>
    </xf>
    <xf numFmtId="3" fontId="58" fillId="0" borderId="0" xfId="102" applyNumberFormat="1" applyFont="1" applyFill="1" applyAlignment="1" applyProtection="1">
      <alignment horizontal="left"/>
      <protection/>
    </xf>
    <xf numFmtId="2" fontId="3" fillId="0" borderId="0" xfId="100" applyNumberFormat="1" applyFont="1" applyFill="1" applyAlignment="1" applyProtection="1">
      <alignment horizontal="right"/>
      <protection/>
    </xf>
    <xf numFmtId="0" fontId="60" fillId="0" borderId="0" xfId="109" applyFont="1" applyFill="1">
      <alignment/>
      <protection/>
    </xf>
    <xf numFmtId="164" fontId="3" fillId="0" borderId="0" xfId="102" applyNumberFormat="1" applyFont="1" applyFill="1">
      <alignment/>
      <protection/>
    </xf>
    <xf numFmtId="4" fontId="3" fillId="0" borderId="0" xfId="44" applyNumberFormat="1" applyFont="1" applyFill="1" applyAlignment="1" applyProtection="1">
      <alignment horizontal="center"/>
      <protection locked="0"/>
    </xf>
    <xf numFmtId="41" fontId="3" fillId="0" borderId="0" xfId="44" applyNumberFormat="1" applyFont="1" applyFill="1" applyAlignment="1" applyProtection="1">
      <alignment horizontal="center"/>
      <protection locked="0"/>
    </xf>
    <xf numFmtId="41" fontId="3" fillId="0" borderId="0" xfId="44" applyNumberFormat="1" applyFont="1" applyFill="1" applyAlignment="1" applyProtection="1">
      <alignment horizontal="fill"/>
      <protection/>
    </xf>
    <xf numFmtId="4" fontId="3" fillId="0" borderId="0" xfId="44" applyNumberFormat="1" applyFont="1" applyFill="1" applyAlignment="1">
      <alignment horizontal="center"/>
    </xf>
    <xf numFmtId="2" fontId="3" fillId="0" borderId="0" xfId="44" applyNumberFormat="1" applyFont="1" applyFill="1" applyAlignment="1" applyProtection="1">
      <alignment horizontal="center"/>
      <protection locked="0"/>
    </xf>
    <xf numFmtId="4" fontId="3" fillId="0" borderId="0" xfId="100" applyNumberFormat="1" applyFont="1" applyFill="1" applyAlignment="1" applyProtection="1">
      <alignment horizontal="fill"/>
      <protection/>
    </xf>
    <xf numFmtId="39" fontId="3" fillId="0" borderId="0" xfId="44" applyNumberFormat="1" applyFont="1" applyFill="1" applyAlignment="1">
      <alignment horizontal="center"/>
    </xf>
    <xf numFmtId="0" fontId="3" fillId="34" borderId="0" xfId="100" applyFont="1" applyFill="1" applyAlignment="1">
      <alignment horizontal="left" wrapText="1"/>
      <protection/>
    </xf>
    <xf numFmtId="37" fontId="4" fillId="0" borderId="0" xfId="100" applyNumberFormat="1" applyFont="1" applyFill="1" applyAlignment="1" applyProtection="1">
      <alignment horizontal="center"/>
      <protection/>
    </xf>
    <xf numFmtId="0" fontId="3" fillId="0" borderId="0" xfId="100" applyFont="1" applyFill="1" applyAlignment="1">
      <alignment horizontal="left" vertical="center" wrapText="1"/>
      <protection/>
    </xf>
    <xf numFmtId="0" fontId="6" fillId="0" borderId="0" xfId="100" applyFont="1" applyFill="1" applyAlignment="1">
      <alignment horizontal="left"/>
      <protection/>
    </xf>
    <xf numFmtId="0" fontId="7" fillId="0" borderId="0" xfId="100" applyFont="1" applyFill="1" applyAlignment="1">
      <alignment horizontal="left"/>
      <protection/>
    </xf>
    <xf numFmtId="0" fontId="4" fillId="0" borderId="0" xfId="100" applyFont="1" applyFill="1" applyAlignment="1">
      <alignment horizontal="right"/>
      <protection/>
    </xf>
    <xf numFmtId="0" fontId="10" fillId="0" borderId="0" xfId="100" applyFont="1" applyFill="1" applyAlignment="1">
      <alignment horizontal="left"/>
      <protection/>
    </xf>
    <xf numFmtId="39" fontId="4" fillId="0" borderId="0" xfId="100" applyNumberFormat="1" applyFont="1" applyFill="1" applyAlignment="1" applyProtection="1">
      <alignment horizontal="center"/>
      <protection/>
    </xf>
    <xf numFmtId="165" fontId="4" fillId="0" borderId="0" xfId="103" applyNumberFormat="1" applyFont="1" applyFill="1" applyAlignment="1" applyProtection="1">
      <alignment horizontal="center"/>
      <protection/>
    </xf>
    <xf numFmtId="0" fontId="3" fillId="34" borderId="0" xfId="103" applyFont="1" applyFill="1" applyAlignment="1">
      <alignment horizontal="left" wrapText="1"/>
      <protection/>
    </xf>
    <xf numFmtId="0" fontId="4" fillId="0" borderId="0" xfId="103" applyFont="1" applyFill="1" applyAlignment="1">
      <alignment horizontal="center"/>
      <protection/>
    </xf>
    <xf numFmtId="37" fontId="4" fillId="0" borderId="0" xfId="103" applyNumberFormat="1" applyFont="1" applyFill="1" applyAlignment="1" applyProtection="1">
      <alignment horizontal="center"/>
      <protection/>
    </xf>
    <xf numFmtId="0" fontId="3" fillId="37" borderId="0" xfId="103" applyFont="1" applyFill="1" applyAlignment="1">
      <alignment horizontal="left" wrapText="1"/>
      <protection/>
    </xf>
    <xf numFmtId="168" fontId="4" fillId="0" borderId="0" xfId="103" applyNumberFormat="1" applyFont="1" applyFill="1" applyAlignment="1" applyProtection="1">
      <alignment horizontal="center"/>
      <protection/>
    </xf>
    <xf numFmtId="39" fontId="4" fillId="0" borderId="0" xfId="103" applyNumberFormat="1" applyFont="1" applyFill="1" applyAlignment="1" applyProtection="1">
      <alignment horizontal="center"/>
      <protection/>
    </xf>
    <xf numFmtId="0" fontId="3" fillId="0" borderId="0" xfId="103" applyFont="1" applyFill="1" applyAlignment="1">
      <alignment horizontal="left" vertical="center" wrapText="1"/>
      <protection/>
    </xf>
    <xf numFmtId="0" fontId="6" fillId="0" borderId="0" xfId="103" applyFont="1" applyFill="1" applyAlignment="1">
      <alignment horizontal="left"/>
      <protection/>
    </xf>
    <xf numFmtId="0" fontId="7" fillId="0" borderId="0" xfId="103" applyFont="1" applyFill="1" applyAlignment="1">
      <alignment horizontal="left"/>
      <protection/>
    </xf>
    <xf numFmtId="0" fontId="4" fillId="0" borderId="0" xfId="103" applyFont="1" applyFill="1" applyAlignment="1">
      <alignment horizontal="right"/>
      <protection/>
    </xf>
    <xf numFmtId="0" fontId="10" fillId="0" borderId="0" xfId="103" applyFont="1" applyFill="1" applyAlignment="1">
      <alignment horizontal="left"/>
      <protection/>
    </xf>
    <xf numFmtId="0" fontId="3" fillId="0" borderId="0" xfId="102" applyFont="1" applyFill="1" applyBorder="1" applyAlignment="1">
      <alignment horizontal="center" wrapText="1"/>
      <protection/>
    </xf>
    <xf numFmtId="0" fontId="3" fillId="0" borderId="11" xfId="102" applyFont="1" applyFill="1" applyBorder="1" applyAlignment="1">
      <alignment horizontal="center" wrapText="1"/>
      <protection/>
    </xf>
    <xf numFmtId="0" fontId="3" fillId="0" borderId="0" xfId="109" applyFont="1" applyFill="1" applyAlignment="1">
      <alignment horizontal="left" wrapText="1"/>
      <protection/>
    </xf>
    <xf numFmtId="165" fontId="3" fillId="0" borderId="0" xfId="103" applyNumberFormat="1" applyFont="1" applyFill="1" applyAlignment="1" applyProtection="1">
      <alignment horizontal="center"/>
      <protection/>
    </xf>
    <xf numFmtId="165" fontId="4" fillId="0" borderId="0" xfId="100" applyNumberFormat="1" applyFont="1" applyFill="1" applyAlignment="1" applyProtection="1">
      <alignment horizontal="center"/>
      <protection/>
    </xf>
    <xf numFmtId="0" fontId="4" fillId="0" borderId="0" xfId="100" applyFont="1" applyFill="1" applyAlignment="1">
      <alignment horizontal="center"/>
      <protection/>
    </xf>
    <xf numFmtId="0" fontId="3" fillId="37" borderId="0" xfId="100" applyFont="1" applyFill="1" applyAlignment="1">
      <alignment horizontal="left" wrapText="1"/>
      <protection/>
    </xf>
    <xf numFmtId="0" fontId="60" fillId="0" borderId="0" xfId="102" applyFont="1" applyFill="1" applyAlignment="1">
      <alignment horizontal="center"/>
      <protection/>
    </xf>
    <xf numFmtId="168" fontId="4" fillId="0" borderId="0" xfId="100" applyNumberFormat="1" applyFont="1" applyFill="1" applyAlignment="1" applyProtection="1">
      <alignment horizontal="center"/>
      <protection/>
    </xf>
    <xf numFmtId="0" fontId="60" fillId="0" borderId="0" xfId="102" applyFont="1" applyFill="1" applyAlignment="1">
      <alignment horizontal="center" vertical="center" shrinkToFi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0 3" xfId="46"/>
    <cellStyle name="Comma 11" xfId="47"/>
    <cellStyle name="Comma 11 2" xfId="48"/>
    <cellStyle name="Comma 11 3" xfId="49"/>
    <cellStyle name="Comma 12" xfId="50"/>
    <cellStyle name="Comma 12 2" xfId="51"/>
    <cellStyle name="Comma 12 3" xfId="52"/>
    <cellStyle name="Comma 13 2" xfId="53"/>
    <cellStyle name="Comma 13 3" xfId="54"/>
    <cellStyle name="Comma 17" xfId="55"/>
    <cellStyle name="Comma 17 2" xfId="56"/>
    <cellStyle name="Comma 17 3" xfId="57"/>
    <cellStyle name="Comma 18" xfId="58"/>
    <cellStyle name="Comma 18 2" xfId="59"/>
    <cellStyle name="Comma 18 3" xfId="60"/>
    <cellStyle name="Comma 2" xfId="61"/>
    <cellStyle name="Comma 23" xfId="62"/>
    <cellStyle name="Comma 23 2" xfId="63"/>
    <cellStyle name="Comma 23 3" xfId="64"/>
    <cellStyle name="Comma 3" xfId="65"/>
    <cellStyle name="Comma 3 2" xfId="66"/>
    <cellStyle name="Comma 3 3" xfId="67"/>
    <cellStyle name="Comma 4" xfId="68"/>
    <cellStyle name="Comma 4 2" xfId="69"/>
    <cellStyle name="Comma 4 3" xfId="70"/>
    <cellStyle name="Comma 5 2" xfId="71"/>
    <cellStyle name="Comma 5 3" xfId="72"/>
    <cellStyle name="Comma 6" xfId="73"/>
    <cellStyle name="Comma 6 2" xfId="74"/>
    <cellStyle name="Comma 6 3" xfId="75"/>
    <cellStyle name="Comma 7" xfId="76"/>
    <cellStyle name="Comma 7 2" xfId="77"/>
    <cellStyle name="Comma 7 3" xfId="78"/>
    <cellStyle name="Comma 8" xfId="79"/>
    <cellStyle name="Comma 8 2" xfId="80"/>
    <cellStyle name="Comma 8 3" xfId="81"/>
    <cellStyle name="Comma 9" xfId="82"/>
    <cellStyle name="Comma 9 2" xfId="83"/>
    <cellStyle name="Comma 9 3" xfId="84"/>
    <cellStyle name="Currency" xfId="85"/>
    <cellStyle name="Currency [0]" xfId="86"/>
    <cellStyle name="Currency 2" xfId="87"/>
    <cellStyle name="Currency 2 2" xfId="88"/>
    <cellStyle name="Currency 3" xfId="89"/>
    <cellStyle name="Explanatory Text" xfId="90"/>
    <cellStyle name="Good" xfId="91"/>
    <cellStyle name="Heading 1" xfId="92"/>
    <cellStyle name="Heading 2" xfId="93"/>
    <cellStyle name="Heading 3" xfId="94"/>
    <cellStyle name="Heading 4" xfId="95"/>
    <cellStyle name="Hyperlink 2" xfId="96"/>
    <cellStyle name="Input" xfId="97"/>
    <cellStyle name="Linked Cell" xfId="98"/>
    <cellStyle name="Neutral" xfId="99"/>
    <cellStyle name="Normal 2" xfId="100"/>
    <cellStyle name="Normal 2 2" xfId="101"/>
    <cellStyle name="Normal 2 2 2" xfId="102"/>
    <cellStyle name="Normal 2 3" xfId="103"/>
    <cellStyle name="Normal 3" xfId="104"/>
    <cellStyle name="Normal 3 2" xfId="105"/>
    <cellStyle name="Normal 4" xfId="106"/>
    <cellStyle name="Normal 5" xfId="107"/>
    <cellStyle name="Normal 5 2" xfId="108"/>
    <cellStyle name="Normal 6" xfId="109"/>
    <cellStyle name="Note" xfId="110"/>
    <cellStyle name="Output" xfId="111"/>
    <cellStyle name="Percent" xfId="112"/>
    <cellStyle name="Percent 2" xfId="113"/>
    <cellStyle name="Percent 3" xfId="114"/>
    <cellStyle name="Percent 4" xfId="115"/>
    <cellStyle name="Title" xfId="116"/>
    <cellStyle name="Total" xfId="117"/>
    <cellStyle name="Warning Text"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20Office\CU%20Budget\Budget%20Data%20Book\FY%202014\BDB%20FY%2014%20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M"/>
      <sheetName val="ALL CU"/>
      <sheetName val="SYS ADM"/>
      <sheetName val="Boulder "/>
      <sheetName val="Springs"/>
      <sheetName val="Denver"/>
      <sheetName val="AMC"/>
      <sheetName val="U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ransitionEvaluation="1" transitionEntry="1"/>
  <dimension ref="A2:IT769"/>
  <sheetViews>
    <sheetView showGridLines="0" tabSelected="1" view="pageBreakPreview" zoomScaleNormal="75" zoomScaleSheetLayoutView="100" zoomScalePageLayoutView="0" workbookViewId="0" topLeftCell="A1">
      <selection activeCell="I29" sqref="I29"/>
    </sheetView>
  </sheetViews>
  <sheetFormatPr defaultColWidth="11.00390625" defaultRowHeight="12"/>
  <cols>
    <col min="1" max="1" width="5.28125" style="1" customWidth="1"/>
    <col min="2" max="2" width="2.140625" style="1" customWidth="1"/>
    <col min="3" max="3" width="35.00390625" style="1" customWidth="1"/>
    <col min="4" max="4" width="32.7109375" style="1" customWidth="1"/>
    <col min="5" max="5" width="9.28125" style="1" customWidth="1"/>
    <col min="6" max="6" width="8.57421875" style="1" customWidth="1"/>
    <col min="7" max="7" width="17.00390625" style="2" customWidth="1"/>
    <col min="8" max="8" width="17.00390625" style="3" customWidth="1"/>
    <col min="9" max="9" width="7.57421875" style="1" customWidth="1"/>
    <col min="10" max="10" width="15.140625" style="2" customWidth="1"/>
    <col min="11" max="11" width="19.421875" style="3" customWidth="1"/>
    <col min="12" max="16384" width="11.00390625" style="1" customWidth="1"/>
  </cols>
  <sheetData>
    <row r="2" ht="12">
      <c r="K2" s="4" t="s">
        <v>0</v>
      </c>
    </row>
    <row r="3" ht="12">
      <c r="K3" s="5" t="s">
        <v>1</v>
      </c>
    </row>
    <row r="5" spans="1:11" ht="45">
      <c r="A5" s="356" t="s">
        <v>2</v>
      </c>
      <c r="B5" s="356"/>
      <c r="C5" s="356"/>
      <c r="D5" s="356"/>
      <c r="E5" s="356"/>
      <c r="F5" s="356"/>
      <c r="G5" s="356"/>
      <c r="H5" s="356"/>
      <c r="I5" s="356"/>
      <c r="J5" s="356"/>
      <c r="K5" s="356"/>
    </row>
    <row r="8" spans="1:11" s="6" customFormat="1" ht="33">
      <c r="A8" s="357" t="s">
        <v>3</v>
      </c>
      <c r="B8" s="357"/>
      <c r="C8" s="357"/>
      <c r="D8" s="357"/>
      <c r="E8" s="357"/>
      <c r="F8" s="357"/>
      <c r="G8" s="357"/>
      <c r="H8" s="357"/>
      <c r="I8" s="357"/>
      <c r="J8" s="357"/>
      <c r="K8" s="357"/>
    </row>
    <row r="9" spans="1:11" s="6" customFormat="1" ht="33">
      <c r="A9" s="357" t="s">
        <v>4</v>
      </c>
      <c r="B9" s="357"/>
      <c r="C9" s="357"/>
      <c r="D9" s="357"/>
      <c r="E9" s="357"/>
      <c r="F9" s="357"/>
      <c r="G9" s="357"/>
      <c r="H9" s="357"/>
      <c r="I9" s="357"/>
      <c r="J9" s="357"/>
      <c r="K9" s="357"/>
    </row>
    <row r="20" spans="1:11" ht="12.75" thickBot="1">
      <c r="A20" s="358" t="s">
        <v>5</v>
      </c>
      <c r="B20" s="358"/>
      <c r="C20" s="358"/>
      <c r="D20" s="7" t="s">
        <v>6</v>
      </c>
      <c r="E20" s="8"/>
      <c r="F20" s="8"/>
      <c r="G20" s="8"/>
      <c r="H20" s="8"/>
      <c r="I20" s="8"/>
      <c r="J20" s="8"/>
      <c r="K20" s="8"/>
    </row>
    <row r="21" spans="3:4" ht="12.75" thickBot="1">
      <c r="C21" s="9" t="s">
        <v>7</v>
      </c>
      <c r="D21" s="10" t="s">
        <v>8</v>
      </c>
    </row>
    <row r="22" spans="3:4" ht="12.75" thickBot="1">
      <c r="C22" s="9" t="s">
        <v>9</v>
      </c>
      <c r="D22" s="11"/>
    </row>
    <row r="23" spans="3:4" ht="12.75" thickBot="1">
      <c r="C23" s="9" t="s">
        <v>10</v>
      </c>
      <c r="D23" s="10" t="s">
        <v>11</v>
      </c>
    </row>
    <row r="31" ht="12">
      <c r="C31" s="1" t="s">
        <v>12</v>
      </c>
    </row>
    <row r="36" spans="1:11" ht="27">
      <c r="A36" s="359" t="s">
        <v>13</v>
      </c>
      <c r="B36" s="359"/>
      <c r="C36" s="359"/>
      <c r="D36" s="359"/>
      <c r="E36" s="359"/>
      <c r="F36" s="359"/>
      <c r="G36" s="359"/>
      <c r="H36" s="359"/>
      <c r="I36" s="359"/>
      <c r="J36" s="359"/>
      <c r="K36" s="359"/>
    </row>
    <row r="39" spans="1:11" ht="12">
      <c r="A39" s="12"/>
      <c r="C39" s="13"/>
      <c r="E39" s="12"/>
      <c r="F39" s="14"/>
      <c r="G39" s="15"/>
      <c r="H39" s="16"/>
      <c r="I39" s="14"/>
      <c r="J39" s="15"/>
      <c r="K39" s="16"/>
    </row>
    <row r="40" spans="1:11" ht="12">
      <c r="A40" s="17"/>
      <c r="G40" s="18"/>
      <c r="K40" s="19" t="s">
        <v>14</v>
      </c>
    </row>
    <row r="41" spans="1:11" ht="12">
      <c r="A41" s="360" t="s">
        <v>15</v>
      </c>
      <c r="B41" s="360"/>
      <c r="C41" s="360"/>
      <c r="D41" s="360"/>
      <c r="E41" s="360"/>
      <c r="F41" s="360"/>
      <c r="G41" s="360"/>
      <c r="H41" s="360"/>
      <c r="I41" s="360"/>
      <c r="J41" s="360"/>
      <c r="K41" s="360"/>
    </row>
    <row r="42" spans="1:11" ht="12">
      <c r="A42" s="20" t="s">
        <v>16</v>
      </c>
      <c r="C42" s="1" t="str">
        <f>$D$20</f>
        <v>University of Colorado </v>
      </c>
      <c r="G42" s="18"/>
      <c r="I42" s="21"/>
      <c r="J42" s="18"/>
      <c r="K42" s="22" t="str">
        <f>$K$3</f>
        <v>Date: October 1, 2013</v>
      </c>
    </row>
    <row r="43" spans="1:11" ht="12">
      <c r="A43" s="23" t="s">
        <v>17</v>
      </c>
      <c r="B43" s="23" t="s">
        <v>17</v>
      </c>
      <c r="C43" s="23" t="s">
        <v>17</v>
      </c>
      <c r="D43" s="23" t="s">
        <v>17</v>
      </c>
      <c r="E43" s="23" t="s">
        <v>17</v>
      </c>
      <c r="F43" s="23" t="s">
        <v>17</v>
      </c>
      <c r="G43" s="24" t="s">
        <v>17</v>
      </c>
      <c r="H43" s="25" t="s">
        <v>17</v>
      </c>
      <c r="I43" s="23" t="s">
        <v>17</v>
      </c>
      <c r="J43" s="24" t="s">
        <v>17</v>
      </c>
      <c r="K43" s="25" t="s">
        <v>17</v>
      </c>
    </row>
    <row r="44" spans="1:11" ht="12">
      <c r="A44" s="26" t="s">
        <v>18</v>
      </c>
      <c r="C44" s="13" t="s">
        <v>19</v>
      </c>
      <c r="E44" s="26" t="s">
        <v>18</v>
      </c>
      <c r="F44" s="27"/>
      <c r="G44" s="28"/>
      <c r="H44" s="29" t="s">
        <v>20</v>
      </c>
      <c r="I44" s="27"/>
      <c r="J44" s="28"/>
      <c r="K44" s="29" t="s">
        <v>21</v>
      </c>
    </row>
    <row r="45" spans="1:11" ht="12">
      <c r="A45" s="26" t="s">
        <v>22</v>
      </c>
      <c r="C45" s="30" t="s">
        <v>23</v>
      </c>
      <c r="E45" s="26" t="s">
        <v>22</v>
      </c>
      <c r="F45" s="27"/>
      <c r="G45" s="28" t="s">
        <v>24</v>
      </c>
      <c r="H45" s="29" t="s">
        <v>25</v>
      </c>
      <c r="I45" s="27"/>
      <c r="J45" s="28" t="s">
        <v>24</v>
      </c>
      <c r="K45" s="29" t="s">
        <v>26</v>
      </c>
    </row>
    <row r="46" spans="1:11" ht="12">
      <c r="A46" s="23" t="s">
        <v>17</v>
      </c>
      <c r="B46" s="23" t="s">
        <v>17</v>
      </c>
      <c r="C46" s="23" t="s">
        <v>17</v>
      </c>
      <c r="D46" s="23" t="s">
        <v>17</v>
      </c>
      <c r="E46" s="23" t="s">
        <v>17</v>
      </c>
      <c r="F46" s="23" t="s">
        <v>17</v>
      </c>
      <c r="G46" s="24" t="s">
        <v>17</v>
      </c>
      <c r="H46" s="25" t="s">
        <v>17</v>
      </c>
      <c r="I46" s="23" t="s">
        <v>17</v>
      </c>
      <c r="J46" s="24" t="s">
        <v>17</v>
      </c>
      <c r="K46" s="25" t="s">
        <v>17</v>
      </c>
    </row>
    <row r="47" spans="1:11" ht="12">
      <c r="A47" s="12">
        <v>1</v>
      </c>
      <c r="C47" s="13" t="s">
        <v>27</v>
      </c>
      <c r="D47" s="31" t="s">
        <v>28</v>
      </c>
      <c r="E47" s="12">
        <v>1</v>
      </c>
      <c r="G47" s="32">
        <f>'SYS ADM'!G90+'Boulder '!G90+Springs!G90+Denver!G90+Anschutz!G90</f>
        <v>4349.92</v>
      </c>
      <c r="H47" s="33">
        <f>'SYS ADM'!H90+'Boulder '!H90+Springs!H90+Denver!H90+Anschutz!H90</f>
        <v>506045325.6221758</v>
      </c>
      <c r="I47" s="32">
        <f>'SYS ADM'!I90+'Boulder '!I90+Springs!I90+Denver!I90+Anschutz!I90</f>
        <v>0</v>
      </c>
      <c r="J47" s="32">
        <f>'SYS ADM'!J90+'Boulder '!J90+Springs!J90+Denver!J90+Anschutz!J90</f>
        <v>4407.507921298896</v>
      </c>
      <c r="K47" s="33">
        <f>'SYS ADM'!K90+'Boulder '!K90+Springs!K90+Denver!K90+Anschutz!K90</f>
        <v>521767048</v>
      </c>
    </row>
    <row r="48" spans="1:11" ht="12">
      <c r="A48" s="12">
        <v>2</v>
      </c>
      <c r="C48" s="13" t="s">
        <v>29</v>
      </c>
      <c r="D48" s="31" t="s">
        <v>30</v>
      </c>
      <c r="E48" s="12">
        <v>2</v>
      </c>
      <c r="G48" s="32">
        <f>'SYS ADM'!G91+'Boulder '!G91+Springs!G91+Denver!G91+Anschutz!G91</f>
        <v>78.21000000000001</v>
      </c>
      <c r="H48" s="33">
        <f>'SYS ADM'!H91+'Boulder '!H91+Springs!H91+Denver!H91+Anschutz!H91</f>
        <v>12037205.309999999</v>
      </c>
      <c r="I48" s="32">
        <f>'SYS ADM'!I91+'Boulder '!I91+Springs!I91+Denver!I91+Anschutz!I91</f>
        <v>0</v>
      </c>
      <c r="J48" s="32">
        <f>'SYS ADM'!J91+'Boulder '!J91+Springs!J91+Denver!J91+Anschutz!J91</f>
        <v>72.2382082461524</v>
      </c>
      <c r="K48" s="33">
        <f>'SYS ADM'!K91+'Boulder '!K91+Springs!K91+Denver!K91+Anschutz!K91</f>
        <v>11529379</v>
      </c>
    </row>
    <row r="49" spans="1:11" ht="12">
      <c r="A49" s="12">
        <v>3</v>
      </c>
      <c r="C49" s="13" t="s">
        <v>31</v>
      </c>
      <c r="D49" s="31" t="s">
        <v>32</v>
      </c>
      <c r="E49" s="12">
        <v>3</v>
      </c>
      <c r="G49" s="32">
        <f>'SYS ADM'!G92+'Boulder '!G92+Springs!G92+Denver!G92+Anschutz!G92</f>
        <v>7.47</v>
      </c>
      <c r="H49" s="33">
        <f>'SYS ADM'!H92+'Boulder '!H92+Springs!H92+Denver!H92+Anschutz!H92</f>
        <v>729047.17</v>
      </c>
      <c r="I49" s="32">
        <f>'SYS ADM'!I92+'Boulder '!I92+Springs!I92+Denver!I92+Anschutz!I92</f>
        <v>0</v>
      </c>
      <c r="J49" s="32">
        <f>'SYS ADM'!J92+'Boulder '!J92+Springs!J92+Denver!J92+Anschutz!J92</f>
        <v>7.512875008025108</v>
      </c>
      <c r="K49" s="33">
        <f>'SYS ADM'!K92+'Boulder '!K92+Springs!K92+Denver!K92+Anschutz!K92</f>
        <v>691325</v>
      </c>
    </row>
    <row r="50" spans="1:11" ht="12">
      <c r="A50" s="12">
        <v>4</v>
      </c>
      <c r="C50" s="13" t="s">
        <v>33</v>
      </c>
      <c r="D50" s="31" t="s">
        <v>34</v>
      </c>
      <c r="E50" s="12">
        <v>4</v>
      </c>
      <c r="G50" s="32">
        <f>'SYS ADM'!G93+'Boulder '!G93+Springs!G93+Denver!G93+Anschutz!G93</f>
        <v>1021.3000000000001</v>
      </c>
      <c r="H50" s="33">
        <f>'SYS ADM'!H93+'Boulder '!H93+Springs!H93+Denver!H93+Anschutz!H93</f>
        <v>130269614.58</v>
      </c>
      <c r="I50" s="32">
        <f>'SYS ADM'!I93+'Boulder '!I93+Springs!I93+Denver!I93+Anschutz!I93</f>
        <v>0</v>
      </c>
      <c r="J50" s="32">
        <f>'SYS ADM'!J93+'Boulder '!J93+Springs!J93+Denver!J93+Anschutz!J93</f>
        <v>1047.010721478218</v>
      </c>
      <c r="K50" s="33">
        <f>'SYS ADM'!K93+'Boulder '!K93+Springs!K93+Denver!K93+Anschutz!K93</f>
        <v>135295416</v>
      </c>
    </row>
    <row r="51" spans="1:11" ht="12">
      <c r="A51" s="12">
        <v>5</v>
      </c>
      <c r="C51" s="13" t="s">
        <v>35</v>
      </c>
      <c r="D51" s="31" t="s">
        <v>36</v>
      </c>
      <c r="E51" s="12">
        <v>5</v>
      </c>
      <c r="G51" s="32">
        <f>'SYS ADM'!G94+'Boulder '!G94+Springs!G94+Denver!G94+Anschutz!G94</f>
        <v>465.09</v>
      </c>
      <c r="H51" s="33">
        <f>'SYS ADM'!H94+'Boulder '!H94+Springs!H94+Denver!H94+Anschutz!H94</f>
        <v>42532273</v>
      </c>
      <c r="I51" s="32">
        <f>'SYS ADM'!I94+'Boulder '!I94+Springs!I94+Denver!I94+Anschutz!I94</f>
        <v>0</v>
      </c>
      <c r="J51" s="32">
        <f>'SYS ADM'!J94+'Boulder '!J94+Springs!J94+Denver!J94+Anschutz!J94</f>
        <v>490.99177906933096</v>
      </c>
      <c r="K51" s="33">
        <f>'SYS ADM'!K94+'Boulder '!K94+Springs!K94+Denver!K94+Anschutz!K94</f>
        <v>47150433</v>
      </c>
    </row>
    <row r="52" spans="1:11" ht="12">
      <c r="A52" s="12">
        <v>6</v>
      </c>
      <c r="C52" s="13" t="s">
        <v>37</v>
      </c>
      <c r="D52" s="31" t="s">
        <v>38</v>
      </c>
      <c r="E52" s="12">
        <v>6</v>
      </c>
      <c r="G52" s="32">
        <f>'SYS ADM'!G95+'Boulder '!G95+Springs!G95+Denver!G95+Anschutz!G95</f>
        <v>600.73</v>
      </c>
      <c r="H52" s="33">
        <f>'SYS ADM'!H95+'Boulder '!H95+Springs!H95+Denver!H95+Anschutz!H95</f>
        <v>92973377.08</v>
      </c>
      <c r="I52" s="32">
        <f>'SYS ADM'!I95+'Boulder '!I95+Springs!I95+Denver!I95+Anschutz!I95</f>
        <v>0</v>
      </c>
      <c r="J52" s="32">
        <f>'SYS ADM'!J95+'Boulder '!J95+Springs!J95+Denver!J95+Anschutz!J95</f>
        <v>602.7807495992856</v>
      </c>
      <c r="K52" s="33">
        <f>'SYS ADM'!K95+'Boulder '!K95+Springs!K95+Denver!K95+Anschutz!K95</f>
        <v>95664123</v>
      </c>
    </row>
    <row r="53" spans="1:11" ht="12">
      <c r="A53" s="12">
        <v>7</v>
      </c>
      <c r="C53" s="13" t="s">
        <v>39</v>
      </c>
      <c r="D53" s="31" t="s">
        <v>40</v>
      </c>
      <c r="E53" s="12">
        <v>7</v>
      </c>
      <c r="G53" s="32">
        <f>'SYS ADM'!G96+'Boulder '!G96+Springs!G96+Denver!G96+Anschutz!G96</f>
        <v>765.3199999999999</v>
      </c>
      <c r="H53" s="33">
        <f>'SYS ADM'!H96+'Boulder '!H96+Springs!H96+Denver!H96+Anschutz!H96</f>
        <v>93981753.66</v>
      </c>
      <c r="I53" s="32">
        <f>'SYS ADM'!I96+'Boulder '!I96+Springs!I96+Denver!I96+Anschutz!I96</f>
        <v>0</v>
      </c>
      <c r="J53" s="32">
        <f>'SYS ADM'!J96+'Boulder '!J96+Springs!J96+Denver!J96+Anschutz!J96</f>
        <v>774.2409879109587</v>
      </c>
      <c r="K53" s="33">
        <f>'SYS ADM'!K96+'Boulder '!K96+Springs!K96+Denver!K96+Anschutz!K96</f>
        <v>98722337</v>
      </c>
    </row>
    <row r="54" spans="1:11" ht="12">
      <c r="A54" s="12">
        <v>8</v>
      </c>
      <c r="C54" s="13" t="s">
        <v>41</v>
      </c>
      <c r="D54" s="31" t="s">
        <v>42</v>
      </c>
      <c r="E54" s="12">
        <v>8</v>
      </c>
      <c r="G54" s="32">
        <f>'SYS ADM'!G97+'Boulder '!G97+Springs!G97+Denver!G97+Anschutz!G97</f>
        <v>0</v>
      </c>
      <c r="H54" s="33">
        <f>'SYS ADM'!H97+'Boulder '!H97+Springs!H97+Denver!H97+Anschutz!H97</f>
        <v>64852562.71</v>
      </c>
      <c r="I54" s="32">
        <f>'SYS ADM'!I97+'Boulder '!I97+Springs!I97+Denver!I97+Anschutz!I97</f>
        <v>0</v>
      </c>
      <c r="J54" s="32">
        <f>'SYS ADM'!J97+'Boulder '!J97+Springs!J97+Denver!J97+Anschutz!J97</f>
        <v>0</v>
      </c>
      <c r="K54" s="33">
        <f>'SYS ADM'!K97+'Boulder '!K97+Springs!K97+Denver!K97+Anschutz!K97</f>
        <v>78566243</v>
      </c>
    </row>
    <row r="55" spans="1:11" ht="12">
      <c r="A55" s="12">
        <v>9</v>
      </c>
      <c r="C55" s="13" t="s">
        <v>43</v>
      </c>
      <c r="D55" s="31" t="s">
        <v>44</v>
      </c>
      <c r="E55" s="12">
        <v>9</v>
      </c>
      <c r="G55" s="32">
        <f>'SYS ADM'!G98+'Boulder '!G98+Springs!G98+Denver!G98+Anschutz!G98</f>
        <v>0</v>
      </c>
      <c r="H55" s="33">
        <f>'SYS ADM'!H98+'Boulder '!H98+Springs!H98+Denver!H98+Anschutz!H98</f>
        <v>0</v>
      </c>
      <c r="I55" s="32">
        <f>'SYS ADM'!I98+'Boulder '!I98+Springs!I98+Denver!I98+Anschutz!I98</f>
        <v>0</v>
      </c>
      <c r="J55" s="32">
        <f>'SYS ADM'!J98+'Boulder '!J98+Springs!J98+Denver!J98+Anschutz!J98</f>
        <v>0</v>
      </c>
      <c r="K55" s="33">
        <f>'SYS ADM'!K98+'Boulder '!K98+Springs!K98+Denver!K98+Anschutz!K98</f>
        <v>0</v>
      </c>
    </row>
    <row r="56" spans="1:11" ht="12">
      <c r="A56" s="12">
        <v>10</v>
      </c>
      <c r="C56" s="13" t="s">
        <v>45</v>
      </c>
      <c r="D56" s="31" t="s">
        <v>46</v>
      </c>
      <c r="E56" s="12">
        <v>10</v>
      </c>
      <c r="G56" s="32">
        <f>'SYS ADM'!G99+'Boulder '!G99+Springs!G99+Denver!G99+Anschutz!G99</f>
        <v>0</v>
      </c>
      <c r="H56" s="33">
        <f>'SYS ADM'!H99+'Boulder '!H99+Springs!H99+Denver!H99+Anschutz!H99</f>
        <v>138257323.12</v>
      </c>
      <c r="I56" s="32">
        <f>'SYS ADM'!I99+'Boulder '!I99+Springs!I99+Denver!I99+Anschutz!I99</f>
        <v>0</v>
      </c>
      <c r="J56" s="32">
        <f>'SYS ADM'!J99+'Boulder '!J99+Springs!J99+Denver!J99+Anschutz!J99</f>
        <v>0</v>
      </c>
      <c r="K56" s="33">
        <f>'SYS ADM'!K99+'Boulder '!K99+Springs!K99+Denver!K99+Anschutz!K99</f>
        <v>136441454</v>
      </c>
    </row>
    <row r="57" spans="1:11" ht="12">
      <c r="A57" s="12"/>
      <c r="C57" s="13"/>
      <c r="D57" s="31"/>
      <c r="E57" s="12"/>
      <c r="F57" s="23" t="s">
        <v>17</v>
      </c>
      <c r="G57" s="24" t="s">
        <v>17</v>
      </c>
      <c r="H57" s="24" t="s">
        <v>17</v>
      </c>
      <c r="I57" s="24" t="s">
        <v>17</v>
      </c>
      <c r="J57" s="24" t="s">
        <v>17</v>
      </c>
      <c r="K57" s="24" t="s">
        <v>17</v>
      </c>
    </row>
    <row r="58" spans="1:11" ht="15" customHeight="1">
      <c r="A58" s="1">
        <v>11</v>
      </c>
      <c r="C58" s="13" t="s">
        <v>47</v>
      </c>
      <c r="E58" s="1">
        <v>11</v>
      </c>
      <c r="G58" s="32">
        <f>'SYS ADM'!G101+'Boulder '!G101+Springs!G101+Denver!G101+Anschutz!G101</f>
        <v>7288.040000000001</v>
      </c>
      <c r="H58" s="33">
        <f>'SYS ADM'!H101+'Boulder '!H101+Springs!H101+Denver!H101+Anschutz!H101</f>
        <v>1081678482.2521758</v>
      </c>
      <c r="I58" s="32">
        <f>'SYS ADM'!I101+'Boulder '!I101+Springs!I101+Denver!I101+Anschutz!I101</f>
        <v>0</v>
      </c>
      <c r="J58" s="32">
        <f>'SYS ADM'!J101+'Boulder '!J101+Springs!J101+Denver!J101+Anschutz!J101</f>
        <v>7402.283242610866</v>
      </c>
      <c r="K58" s="33">
        <f>'SYS ADM'!K101+'Boulder '!K101+Springs!K101+Denver!K101+Anschutz!K101</f>
        <v>1125827757</v>
      </c>
    </row>
    <row r="59" spans="1:11" ht="12">
      <c r="A59" s="12"/>
      <c r="E59" s="12"/>
      <c r="F59" s="23" t="s">
        <v>17</v>
      </c>
      <c r="G59" s="24" t="s">
        <v>17</v>
      </c>
      <c r="H59" s="24" t="s">
        <v>17</v>
      </c>
      <c r="I59" s="24" t="s">
        <v>17</v>
      </c>
      <c r="J59" s="24" t="s">
        <v>17</v>
      </c>
      <c r="K59" s="24" t="s">
        <v>17</v>
      </c>
    </row>
    <row r="60" spans="1:11" ht="12">
      <c r="A60" s="12"/>
      <c r="E60" s="12"/>
      <c r="F60" s="23"/>
      <c r="G60" s="33"/>
      <c r="H60" s="33"/>
      <c r="I60" s="32"/>
      <c r="J60" s="32"/>
      <c r="K60" s="33"/>
    </row>
    <row r="61" spans="1:11" ht="12">
      <c r="A61" s="1">
        <v>12</v>
      </c>
      <c r="C61" s="13" t="s">
        <v>48</v>
      </c>
      <c r="E61" s="1">
        <v>12</v>
      </c>
      <c r="G61" s="33"/>
      <c r="H61" s="33"/>
      <c r="I61" s="32"/>
      <c r="J61" s="32"/>
      <c r="K61" s="33"/>
    </row>
    <row r="62" spans="1:15" ht="12">
      <c r="A62" s="12">
        <v>13</v>
      </c>
      <c r="C62" s="13" t="s">
        <v>49</v>
      </c>
      <c r="D62" s="31" t="s">
        <v>50</v>
      </c>
      <c r="E62" s="12">
        <v>13</v>
      </c>
      <c r="G62" s="33">
        <f>'SYS ADM'!G105+'Boulder '!G105+Springs!G105+Denver!G105+Anschutz!G105</f>
        <v>0</v>
      </c>
      <c r="H62" s="33">
        <f>'SYS ADM'!H105+'Boulder '!H105+Springs!H105+Denver!H105+Anschutz!H105</f>
        <v>0</v>
      </c>
      <c r="I62" s="32">
        <f>'SYS ADM'!I105+'Boulder '!I105+Springs!I105+Denver!I105+Anschutz!I105</f>
        <v>0</v>
      </c>
      <c r="J62" s="32">
        <f>'SYS ADM'!J105+'Boulder '!J105+Springs!J105+Denver!J105+Anschutz!J105</f>
        <v>0</v>
      </c>
      <c r="K62" s="33">
        <f>'SYS ADM'!K105+'Boulder '!K105+Springs!K105+Denver!K105+Anschutz!K105</f>
        <v>0</v>
      </c>
      <c r="O62" s="1" t="s">
        <v>51</v>
      </c>
    </row>
    <row r="63" spans="1:11" ht="12">
      <c r="A63" s="12">
        <v>14</v>
      </c>
      <c r="C63" s="13" t="s">
        <v>52</v>
      </c>
      <c r="D63" s="31" t="s">
        <v>53</v>
      </c>
      <c r="E63" s="12">
        <v>14</v>
      </c>
      <c r="G63" s="33">
        <f>'SYS ADM'!G106+'Boulder '!G106+Springs!G106+Denver!G106+Anschutz!G106</f>
        <v>0</v>
      </c>
      <c r="H63" s="33">
        <f>'SYS ADM'!H106+'Boulder '!H106+Springs!H106+Denver!H106+Anschutz!H106</f>
        <v>92901096.98</v>
      </c>
      <c r="I63" s="32">
        <f>'SYS ADM'!I106+'Boulder '!I106+Springs!I106+Denver!I106+Anschutz!I106</f>
        <v>0</v>
      </c>
      <c r="J63" s="32">
        <f>'SYS ADM'!J106+'Boulder '!J106+Springs!J106+Denver!J106+Anschutz!J106</f>
        <v>0</v>
      </c>
      <c r="K63" s="33">
        <f>'SYS ADM'!K106+'Boulder '!K106+Springs!K106+Denver!K106+Anschutz!K106</f>
        <v>97678361</v>
      </c>
    </row>
    <row r="64" spans="1:11" ht="12">
      <c r="A64" s="12">
        <v>15</v>
      </c>
      <c r="C64" s="13" t="s">
        <v>54</v>
      </c>
      <c r="D64" s="31"/>
      <c r="E64" s="12">
        <v>15</v>
      </c>
      <c r="G64" s="33">
        <f>'SYS ADM'!G107+'Boulder '!G107+Springs!G107+Denver!G107+Anschutz!G107</f>
        <v>0</v>
      </c>
      <c r="H64" s="33">
        <f>'SYS ADM'!H107+'Boulder '!H107+Springs!H107+Denver!H107+Anschutz!H107</f>
        <v>50940944</v>
      </c>
      <c r="I64" s="32">
        <f>'SYS ADM'!I107+'Boulder '!I107+Springs!I107+Denver!I107+Anschutz!I107</f>
        <v>0</v>
      </c>
      <c r="J64" s="32">
        <f>'SYS ADM'!J107+'Boulder '!J107+Springs!J107+Denver!J107+Anschutz!J107</f>
        <v>0</v>
      </c>
      <c r="K64" s="33">
        <f>'SYS ADM'!K107+'Boulder '!K107+Springs!K107+Denver!K107+Anschutz!K107</f>
        <v>52573440</v>
      </c>
    </row>
    <row r="65" spans="1:11" ht="12">
      <c r="A65" s="12">
        <v>16</v>
      </c>
      <c r="C65" s="13" t="s">
        <v>55</v>
      </c>
      <c r="D65" s="31"/>
      <c r="E65" s="12">
        <v>16</v>
      </c>
      <c r="G65" s="33">
        <f>'SYS ADM'!G108+'Boulder '!G108+Springs!G108+Denver!G108+Anschutz!G108</f>
        <v>0</v>
      </c>
      <c r="H65" s="33">
        <f>'SYS ADM'!H108+'Boulder '!H108+Springs!H108+Denver!H108+Anschutz!H108</f>
        <v>256027721</v>
      </c>
      <c r="I65" s="32">
        <f>'SYS ADM'!I108+'Boulder '!I108+Springs!I108+Denver!I108+Anschutz!I108</f>
        <v>0</v>
      </c>
      <c r="J65" s="32">
        <f>'SYS ADM'!J108+'Boulder '!J108+Springs!J108+Denver!J108+Anschutz!J108</f>
        <v>0</v>
      </c>
      <c r="K65" s="33">
        <f>'SYS ADM'!K108+'Boulder '!K108+Springs!K108+Denver!K108+Anschutz!K108</f>
        <v>270135328</v>
      </c>
    </row>
    <row r="66" spans="1:254" ht="12">
      <c r="A66" s="31">
        <v>17</v>
      </c>
      <c r="B66" s="31"/>
      <c r="C66" s="34" t="s">
        <v>56</v>
      </c>
      <c r="D66" s="31"/>
      <c r="E66" s="31">
        <v>17</v>
      </c>
      <c r="F66" s="31"/>
      <c r="G66" s="33">
        <f>'SYS ADM'!G109+'Boulder '!G109+Springs!G109+Denver!G109+Anschutz!G109</f>
        <v>0</v>
      </c>
      <c r="H66" s="33">
        <f>'SYS ADM'!H109+'Boulder '!H109+Springs!H109+Denver!H109+Anschutz!H109</f>
        <v>306968665.00000006</v>
      </c>
      <c r="I66" s="32">
        <f>'SYS ADM'!I109+'Boulder '!I109+Springs!I109+Denver!I109+Anschutz!I109</f>
        <v>0</v>
      </c>
      <c r="J66" s="32">
        <f>'SYS ADM'!J109+'Boulder '!J109+Springs!J109+Denver!J109+Anschutz!J109</f>
        <v>0</v>
      </c>
      <c r="K66" s="33">
        <f>'SYS ADM'!K109+'Boulder '!K109+Springs!K109+Denver!K109+Anschutz!K109</f>
        <v>322708768</v>
      </c>
      <c r="L66" s="31"/>
      <c r="M66" s="34"/>
      <c r="N66" s="31"/>
      <c r="O66" s="34"/>
      <c r="P66" s="31"/>
      <c r="Q66" s="34"/>
      <c r="R66" s="31"/>
      <c r="S66" s="34"/>
      <c r="T66" s="31"/>
      <c r="U66" s="34"/>
      <c r="V66" s="31"/>
      <c r="W66" s="34"/>
      <c r="X66" s="31"/>
      <c r="Y66" s="34"/>
      <c r="Z66" s="31"/>
      <c r="AA66" s="34"/>
      <c r="AB66" s="31"/>
      <c r="AC66" s="34"/>
      <c r="AD66" s="31"/>
      <c r="AE66" s="34"/>
      <c r="AF66" s="31"/>
      <c r="AG66" s="34"/>
      <c r="AH66" s="31"/>
      <c r="AI66" s="34"/>
      <c r="AJ66" s="31"/>
      <c r="AK66" s="34"/>
      <c r="AL66" s="31"/>
      <c r="AM66" s="34"/>
      <c r="AN66" s="31"/>
      <c r="AO66" s="34"/>
      <c r="AP66" s="31"/>
      <c r="AQ66" s="34"/>
      <c r="AR66" s="31"/>
      <c r="AS66" s="34"/>
      <c r="AT66" s="31"/>
      <c r="AU66" s="34"/>
      <c r="AV66" s="31"/>
      <c r="AW66" s="34"/>
      <c r="AX66" s="31"/>
      <c r="AY66" s="34"/>
      <c r="AZ66" s="31"/>
      <c r="BA66" s="34"/>
      <c r="BB66" s="31"/>
      <c r="BC66" s="34"/>
      <c r="BD66" s="31"/>
      <c r="BE66" s="34"/>
      <c r="BF66" s="31"/>
      <c r="BG66" s="34"/>
      <c r="BH66" s="31"/>
      <c r="BI66" s="34"/>
      <c r="BJ66" s="31"/>
      <c r="BK66" s="34"/>
      <c r="BL66" s="31"/>
      <c r="BM66" s="34"/>
      <c r="BN66" s="31"/>
      <c r="BO66" s="34"/>
      <c r="BP66" s="31"/>
      <c r="BQ66" s="34"/>
      <c r="BR66" s="31"/>
      <c r="BS66" s="34"/>
      <c r="BT66" s="31"/>
      <c r="BU66" s="34"/>
      <c r="BV66" s="31"/>
      <c r="BW66" s="34"/>
      <c r="BX66" s="31"/>
      <c r="BY66" s="34"/>
      <c r="BZ66" s="31"/>
      <c r="CA66" s="34"/>
      <c r="CB66" s="31"/>
      <c r="CC66" s="34"/>
      <c r="CD66" s="31"/>
      <c r="CE66" s="34"/>
      <c r="CF66" s="31"/>
      <c r="CG66" s="34"/>
      <c r="CH66" s="31"/>
      <c r="CI66" s="34"/>
      <c r="CJ66" s="31"/>
      <c r="CK66" s="34"/>
      <c r="CL66" s="31"/>
      <c r="CM66" s="34"/>
      <c r="CN66" s="31"/>
      <c r="CO66" s="34"/>
      <c r="CP66" s="31"/>
      <c r="CQ66" s="34"/>
      <c r="CR66" s="31"/>
      <c r="CS66" s="34"/>
      <c r="CT66" s="31"/>
      <c r="CU66" s="34"/>
      <c r="CV66" s="31"/>
      <c r="CW66" s="34"/>
      <c r="CX66" s="31"/>
      <c r="CY66" s="34"/>
      <c r="CZ66" s="31"/>
      <c r="DA66" s="34"/>
      <c r="DB66" s="31"/>
      <c r="DC66" s="34"/>
      <c r="DD66" s="31"/>
      <c r="DE66" s="34"/>
      <c r="DF66" s="31"/>
      <c r="DG66" s="34"/>
      <c r="DH66" s="31"/>
      <c r="DI66" s="34"/>
      <c r="DJ66" s="31"/>
      <c r="DK66" s="34"/>
      <c r="DL66" s="31"/>
      <c r="DM66" s="34"/>
      <c r="DN66" s="31"/>
      <c r="DO66" s="34"/>
      <c r="DP66" s="31"/>
      <c r="DQ66" s="34"/>
      <c r="DR66" s="31"/>
      <c r="DS66" s="34"/>
      <c r="DT66" s="31"/>
      <c r="DU66" s="34"/>
      <c r="DV66" s="31"/>
      <c r="DW66" s="34"/>
      <c r="DX66" s="31"/>
      <c r="DY66" s="34"/>
      <c r="DZ66" s="31"/>
      <c r="EA66" s="34"/>
      <c r="EB66" s="31"/>
      <c r="EC66" s="34"/>
      <c r="ED66" s="31"/>
      <c r="EE66" s="34"/>
      <c r="EF66" s="31"/>
      <c r="EG66" s="34"/>
      <c r="EH66" s="31"/>
      <c r="EI66" s="34"/>
      <c r="EJ66" s="31"/>
      <c r="EK66" s="34"/>
      <c r="EL66" s="31"/>
      <c r="EM66" s="34"/>
      <c r="EN66" s="31"/>
      <c r="EO66" s="34"/>
      <c r="EP66" s="31"/>
      <c r="EQ66" s="34"/>
      <c r="ER66" s="31"/>
      <c r="ES66" s="34"/>
      <c r="ET66" s="31"/>
      <c r="EU66" s="34"/>
      <c r="EV66" s="31"/>
      <c r="EW66" s="34"/>
      <c r="EX66" s="31"/>
      <c r="EY66" s="34"/>
      <c r="EZ66" s="31"/>
      <c r="FA66" s="34"/>
      <c r="FB66" s="31"/>
      <c r="FC66" s="34"/>
      <c r="FD66" s="31"/>
      <c r="FE66" s="34"/>
      <c r="FF66" s="31"/>
      <c r="FG66" s="34"/>
      <c r="FH66" s="31"/>
      <c r="FI66" s="34"/>
      <c r="FJ66" s="31"/>
      <c r="FK66" s="34"/>
      <c r="FL66" s="31"/>
      <c r="FM66" s="34"/>
      <c r="FN66" s="31"/>
      <c r="FO66" s="34"/>
      <c r="FP66" s="31"/>
      <c r="FQ66" s="34"/>
      <c r="FR66" s="31"/>
      <c r="FS66" s="34"/>
      <c r="FT66" s="31"/>
      <c r="FU66" s="34"/>
      <c r="FV66" s="31"/>
      <c r="FW66" s="34"/>
      <c r="FX66" s="31"/>
      <c r="FY66" s="34"/>
      <c r="FZ66" s="31"/>
      <c r="GA66" s="34"/>
      <c r="GB66" s="31"/>
      <c r="GC66" s="34"/>
      <c r="GD66" s="31"/>
      <c r="GE66" s="34"/>
      <c r="GF66" s="31"/>
      <c r="GG66" s="34"/>
      <c r="GH66" s="31"/>
      <c r="GI66" s="34"/>
      <c r="GJ66" s="31"/>
      <c r="GK66" s="34"/>
      <c r="GL66" s="31"/>
      <c r="GM66" s="34"/>
      <c r="GN66" s="31"/>
      <c r="GO66" s="34"/>
      <c r="GP66" s="31"/>
      <c r="GQ66" s="34"/>
      <c r="GR66" s="31"/>
      <c r="GS66" s="34"/>
      <c r="GT66" s="31"/>
      <c r="GU66" s="34"/>
      <c r="GV66" s="31"/>
      <c r="GW66" s="34"/>
      <c r="GX66" s="31"/>
      <c r="GY66" s="34"/>
      <c r="GZ66" s="31"/>
      <c r="HA66" s="34"/>
      <c r="HB66" s="31"/>
      <c r="HC66" s="34"/>
      <c r="HD66" s="31"/>
      <c r="HE66" s="34"/>
      <c r="HF66" s="31"/>
      <c r="HG66" s="34"/>
      <c r="HH66" s="31"/>
      <c r="HI66" s="34"/>
      <c r="HJ66" s="31"/>
      <c r="HK66" s="34"/>
      <c r="HL66" s="31"/>
      <c r="HM66" s="34"/>
      <c r="HN66" s="31"/>
      <c r="HO66" s="34"/>
      <c r="HP66" s="31"/>
      <c r="HQ66" s="34"/>
      <c r="HR66" s="31"/>
      <c r="HS66" s="34"/>
      <c r="HT66" s="31"/>
      <c r="HU66" s="34"/>
      <c r="HV66" s="31"/>
      <c r="HW66" s="34"/>
      <c r="HX66" s="31"/>
      <c r="HY66" s="34"/>
      <c r="HZ66" s="31"/>
      <c r="IA66" s="34"/>
      <c r="IB66" s="31"/>
      <c r="IC66" s="34"/>
      <c r="ID66" s="31"/>
      <c r="IE66" s="34"/>
      <c r="IF66" s="31"/>
      <c r="IG66" s="34"/>
      <c r="IH66" s="31"/>
      <c r="II66" s="34"/>
      <c r="IJ66" s="31"/>
      <c r="IK66" s="34"/>
      <c r="IL66" s="31"/>
      <c r="IM66" s="34"/>
      <c r="IN66" s="31"/>
      <c r="IO66" s="34"/>
      <c r="IP66" s="31"/>
      <c r="IQ66" s="34"/>
      <c r="IR66" s="31"/>
      <c r="IS66" s="34"/>
      <c r="IT66" s="31"/>
    </row>
    <row r="67" spans="1:11" ht="12">
      <c r="A67" s="12">
        <v>18</v>
      </c>
      <c r="C67" s="13" t="s">
        <v>57</v>
      </c>
      <c r="D67" s="31"/>
      <c r="E67" s="12">
        <v>18</v>
      </c>
      <c r="G67" s="33">
        <f>'SYS ADM'!G110+'Boulder '!G110+Springs!G110+Denver!G110+Anschutz!G110</f>
        <v>0</v>
      </c>
      <c r="H67" s="33">
        <f>'SYS ADM'!H110+'Boulder '!H110+Springs!H110+Denver!H110+Anschutz!H110</f>
        <v>110671180.34</v>
      </c>
      <c r="I67" s="32">
        <f>'SYS ADM'!I110+'Boulder '!I110+Springs!I110+Denver!I110+Anschutz!I110</f>
        <v>0</v>
      </c>
      <c r="J67" s="32">
        <f>'SYS ADM'!J110+'Boulder '!J110+Springs!J110+Denver!J110+Anschutz!J110</f>
        <v>0</v>
      </c>
      <c r="K67" s="33">
        <f>'SYS ADM'!K110+'Boulder '!K110+Springs!K110+Denver!K110+Anschutz!K110</f>
        <v>116249360</v>
      </c>
    </row>
    <row r="68" spans="1:11" ht="12">
      <c r="A68" s="12">
        <v>19</v>
      </c>
      <c r="C68" s="13" t="s">
        <v>58</v>
      </c>
      <c r="D68" s="31"/>
      <c r="E68" s="12">
        <v>19</v>
      </c>
      <c r="G68" s="33">
        <f>'SYS ADM'!G111+'Boulder '!G111+Springs!G111+Denver!G111+Anschutz!G111</f>
        <v>0</v>
      </c>
      <c r="H68" s="33">
        <f>'SYS ADM'!H111+'Boulder '!H111+Springs!H111+Denver!H111+Anschutz!H111</f>
        <v>359058260.25</v>
      </c>
      <c r="I68" s="32">
        <f>'SYS ADM'!I111+'Boulder '!I111+Springs!I111+Denver!I111+Anschutz!I111</f>
        <v>0</v>
      </c>
      <c r="J68" s="32">
        <f>'SYS ADM'!J111+'Boulder '!J111+Springs!J111+Denver!J111+Anschutz!J111</f>
        <v>0</v>
      </c>
      <c r="K68" s="33">
        <f>'SYS ADM'!K111+'Boulder '!K111+Springs!K111+Denver!K111+Anschutz!K111</f>
        <v>381017216</v>
      </c>
    </row>
    <row r="69" spans="1:11" ht="12">
      <c r="A69" s="12">
        <v>20</v>
      </c>
      <c r="C69" s="13" t="s">
        <v>59</v>
      </c>
      <c r="D69" s="31"/>
      <c r="E69" s="12">
        <v>20</v>
      </c>
      <c r="G69" s="33">
        <f>'SYS ADM'!G112+'Boulder '!G112+Springs!G112+Denver!G112+Anschutz!G112</f>
        <v>0</v>
      </c>
      <c r="H69" s="33">
        <f>'SYS ADM'!H112+'Boulder '!H112+Springs!H112+Denver!H112+Anschutz!H112</f>
        <v>776698105.59</v>
      </c>
      <c r="I69" s="32">
        <f>'SYS ADM'!I112+'Boulder '!I112+Springs!I112+Denver!I112+Anschutz!I112</f>
        <v>0</v>
      </c>
      <c r="J69" s="32">
        <f>'SYS ADM'!J112+'Boulder '!J112+Springs!J112+Denver!J112+Anschutz!J112</f>
        <v>0</v>
      </c>
      <c r="K69" s="33">
        <f>'SYS ADM'!K112+'Boulder '!K112+Springs!K112+Denver!K112+Anschutz!K112</f>
        <v>819975344</v>
      </c>
    </row>
    <row r="70" spans="1:11" ht="12">
      <c r="A70" s="31">
        <v>21</v>
      </c>
      <c r="C70" s="13" t="s">
        <v>60</v>
      </c>
      <c r="D70" s="31"/>
      <c r="E70" s="12">
        <v>21</v>
      </c>
      <c r="G70" s="33">
        <f>'SYS ADM'!G113+'Boulder '!G113+Springs!G113+Denver!G113+Anschutz!G113</f>
        <v>0</v>
      </c>
      <c r="H70" s="33">
        <f>'SYS ADM'!H113+'Boulder '!H113+Springs!H113+Denver!H113+Anschutz!H113</f>
        <v>14171456</v>
      </c>
      <c r="I70" s="32">
        <f>'SYS ADM'!I113+'Boulder '!I113+Springs!I113+Denver!I113+Anschutz!I113</f>
        <v>0</v>
      </c>
      <c r="J70" s="32">
        <f>'SYS ADM'!J113+'Boulder '!J113+Springs!J113+Denver!J113+Anschutz!J113</f>
        <v>0</v>
      </c>
      <c r="K70" s="33">
        <f>'SYS ADM'!K113+'Boulder '!K113+Springs!K113+Denver!K113+Anschutz!K113</f>
        <v>13872246</v>
      </c>
    </row>
    <row r="71" spans="1:11" ht="12">
      <c r="A71" s="31">
        <v>22</v>
      </c>
      <c r="C71" s="13" t="s">
        <v>61</v>
      </c>
      <c r="D71" s="31"/>
      <c r="E71" s="12">
        <v>22</v>
      </c>
      <c r="G71" s="33">
        <f>'SYS ADM'!G114+'Boulder '!G114+Springs!G114+Denver!G114+Anschutz!G114</f>
        <v>0</v>
      </c>
      <c r="H71" s="33">
        <f>'SYS ADM'!H114+'Boulder '!H114+Springs!H114+Denver!H114+Anschutz!H114</f>
        <v>0</v>
      </c>
      <c r="I71" s="32">
        <f>'SYS ADM'!I114+'Boulder '!I114+Springs!I114+Denver!I114+Anschutz!I114</f>
        <v>0</v>
      </c>
      <c r="J71" s="32">
        <f>'SYS ADM'!J114+'Boulder '!J114+Springs!J114+Denver!J114+Anschutz!J114</f>
        <v>0</v>
      </c>
      <c r="K71" s="33">
        <f>'SYS ADM'!K114+'Boulder '!K114+Springs!K114+Denver!K114+Anschutz!K114</f>
        <v>0</v>
      </c>
    </row>
    <row r="72" spans="1:11" ht="12">
      <c r="A72" s="12">
        <v>23</v>
      </c>
      <c r="C72" s="35"/>
      <c r="E72" s="12">
        <v>23</v>
      </c>
      <c r="F72" s="23" t="s">
        <v>17</v>
      </c>
      <c r="G72" s="24"/>
      <c r="H72" s="24"/>
      <c r="I72" s="24"/>
      <c r="J72" s="24"/>
      <c r="K72" s="24"/>
    </row>
    <row r="73" spans="1:11" ht="12">
      <c r="A73" s="12">
        <v>24</v>
      </c>
      <c r="C73" s="35"/>
      <c r="D73" s="13"/>
      <c r="E73" s="12">
        <v>24</v>
      </c>
      <c r="H73" s="33"/>
      <c r="I73" s="32"/>
      <c r="J73" s="32"/>
      <c r="K73" s="33"/>
    </row>
    <row r="74" spans="1:11" ht="12">
      <c r="A74" s="12">
        <v>25</v>
      </c>
      <c r="C74" s="13" t="s">
        <v>62</v>
      </c>
      <c r="D74" s="31"/>
      <c r="E74" s="12">
        <v>25</v>
      </c>
      <c r="G74" s="36"/>
      <c r="H74" s="33">
        <f>'SYS ADM'!H117+'Boulder '!H117+Springs!H117+Denver!H117+Anschutz!H117</f>
        <v>197907821.28</v>
      </c>
      <c r="I74" s="32">
        <f>'SYS ADM'!I117+'Boulder '!I117+Springs!I117+Denver!I117+Anschutz!I117</f>
        <v>0</v>
      </c>
      <c r="J74" s="32">
        <f>'SYS ADM'!J117+'Boulder '!J117+Springs!J117+Denver!J117+Anschutz!J117</f>
        <v>0</v>
      </c>
      <c r="K74" s="33">
        <f>'SYS ADM'!K117+'Boulder '!K117+Springs!K117+Denver!K117+Anschutz!K117</f>
        <v>194301807</v>
      </c>
    </row>
    <row r="75" spans="1:11" ht="12">
      <c r="A75" s="1">
        <v>26</v>
      </c>
      <c r="E75" s="1">
        <v>26</v>
      </c>
      <c r="F75" s="23" t="s">
        <v>17</v>
      </c>
      <c r="G75" s="24"/>
      <c r="H75" s="24"/>
      <c r="I75" s="24"/>
      <c r="J75" s="24"/>
      <c r="K75" s="24"/>
    </row>
    <row r="76" spans="1:11" ht="15" customHeight="1">
      <c r="A76" s="12">
        <v>27</v>
      </c>
      <c r="C76" s="13" t="s">
        <v>63</v>
      </c>
      <c r="E76" s="12">
        <v>27</v>
      </c>
      <c r="F76" s="21"/>
      <c r="G76" s="32"/>
      <c r="H76" s="33">
        <f>'SYS ADM'!H119+'Boulder '!H119+Springs!H119+Denver!H119+Anschutz!H119</f>
        <v>1081678481.85</v>
      </c>
      <c r="I76" s="32">
        <f>'SYS ADM'!I119+'Boulder '!I119+Springs!I119+Denver!I119+Anschutz!I119</f>
        <v>0</v>
      </c>
      <c r="J76" s="32">
        <f>'SYS ADM'!J119+'Boulder '!J119+Springs!J119+Denver!J119+Anschutz!J119</f>
        <v>0</v>
      </c>
      <c r="K76" s="33">
        <f>'SYS ADM'!K119+'Boulder '!K119+Springs!K119+Denver!K119+Anschutz!K119</f>
        <v>1125827757</v>
      </c>
    </row>
    <row r="77" spans="6:11" ht="12">
      <c r="F77" s="23"/>
      <c r="G77" s="24"/>
      <c r="H77" s="25"/>
      <c r="I77" s="37"/>
      <c r="J77" s="24"/>
      <c r="K77" s="25"/>
    </row>
    <row r="78" spans="6:11" ht="12">
      <c r="F78" s="23"/>
      <c r="G78" s="24"/>
      <c r="H78" s="25"/>
      <c r="I78" s="37"/>
      <c r="J78" s="24"/>
      <c r="K78" s="25"/>
    </row>
    <row r="79" spans="1:11" ht="30.75" customHeight="1">
      <c r="A79" s="38"/>
      <c r="B79" s="38"/>
      <c r="C79" s="353" t="s">
        <v>64</v>
      </c>
      <c r="D79" s="353"/>
      <c r="E79" s="353"/>
      <c r="F79" s="353"/>
      <c r="G79" s="353"/>
      <c r="H79" s="353"/>
      <c r="I79" s="353"/>
      <c r="J79" s="353"/>
      <c r="K79" s="39"/>
    </row>
    <row r="80" spans="4:11" ht="12">
      <c r="D80" s="31"/>
      <c r="F80" s="23"/>
      <c r="G80" s="24"/>
      <c r="I80" s="37"/>
      <c r="J80" s="24"/>
      <c r="K80" s="25"/>
    </row>
    <row r="81" spans="3:11" ht="12">
      <c r="C81" s="1" t="s">
        <v>65</v>
      </c>
      <c r="D81" s="31"/>
      <c r="F81" s="23"/>
      <c r="G81" s="24"/>
      <c r="I81" s="37"/>
      <c r="J81" s="24"/>
      <c r="K81" s="25"/>
    </row>
    <row r="82" spans="1:11" ht="12">
      <c r="A82" s="12"/>
      <c r="C82" s="13"/>
      <c r="E82" s="12"/>
      <c r="F82" s="14"/>
      <c r="G82" s="15"/>
      <c r="H82" s="16"/>
      <c r="I82" s="14"/>
      <c r="J82" s="15"/>
      <c r="K82" s="16"/>
    </row>
    <row r="83" ht="12">
      <c r="E83" s="40"/>
    </row>
    <row r="84" spans="1:11" s="41" customFormat="1" ht="12">
      <c r="A84" s="41" t="s">
        <v>66</v>
      </c>
      <c r="B84" s="1"/>
      <c r="C84" s="1"/>
      <c r="D84" s="1"/>
      <c r="E84" s="1"/>
      <c r="F84" s="1"/>
      <c r="G84" s="2"/>
      <c r="H84" s="3"/>
      <c r="I84" s="1"/>
      <c r="J84" s="2"/>
      <c r="K84" s="3"/>
    </row>
    <row r="85" spans="1:11" ht="12">
      <c r="A85" s="20"/>
      <c r="B85" s="41"/>
      <c r="C85" s="41"/>
      <c r="D85" s="41"/>
      <c r="E85" s="42"/>
      <c r="F85" s="41"/>
      <c r="G85" s="43"/>
      <c r="H85" s="44"/>
      <c r="I85" s="41"/>
      <c r="J85" s="43"/>
      <c r="K85" s="19" t="s">
        <v>67</v>
      </c>
    </row>
    <row r="86" spans="1:11" ht="12">
      <c r="A86" s="354" t="s">
        <v>68</v>
      </c>
      <c r="B86" s="354"/>
      <c r="C86" s="354"/>
      <c r="D86" s="354"/>
      <c r="E86" s="354"/>
      <c r="F86" s="354"/>
      <c r="G86" s="354"/>
      <c r="H86" s="354"/>
      <c r="I86" s="354"/>
      <c r="J86" s="354"/>
      <c r="K86" s="354"/>
    </row>
    <row r="87" spans="1:11" ht="12">
      <c r="A87" s="20" t="str">
        <f>$A$42</f>
        <v>NAME: </v>
      </c>
      <c r="C87" s="1" t="str">
        <f>$D$20</f>
        <v>University of Colorado </v>
      </c>
      <c r="H87" s="45"/>
      <c r="J87" s="18"/>
      <c r="K87" s="22" t="str">
        <f>$K$3</f>
        <v>Date: October 1, 2013</v>
      </c>
    </row>
    <row r="88" spans="1:11" ht="12">
      <c r="A88" s="23" t="s">
        <v>17</v>
      </c>
      <c r="B88" s="23" t="s">
        <v>17</v>
      </c>
      <c r="C88" s="23" t="s">
        <v>17</v>
      </c>
      <c r="D88" s="23" t="s">
        <v>17</v>
      </c>
      <c r="E88" s="23" t="s">
        <v>17</v>
      </c>
      <c r="F88" s="23" t="s">
        <v>17</v>
      </c>
      <c r="G88" s="24" t="s">
        <v>17</v>
      </c>
      <c r="H88" s="25" t="s">
        <v>17</v>
      </c>
      <c r="I88" s="23" t="s">
        <v>17</v>
      </c>
      <c r="J88" s="24" t="s">
        <v>17</v>
      </c>
      <c r="K88" s="25" t="s">
        <v>17</v>
      </c>
    </row>
    <row r="89" spans="1:11" ht="12">
      <c r="A89" s="26" t="s">
        <v>18</v>
      </c>
      <c r="E89" s="26" t="s">
        <v>18</v>
      </c>
      <c r="F89" s="27"/>
      <c r="G89" s="28"/>
      <c r="H89" s="29" t="s">
        <v>20</v>
      </c>
      <c r="I89" s="27"/>
      <c r="J89" s="28"/>
      <c r="K89" s="29" t="s">
        <v>21</v>
      </c>
    </row>
    <row r="90" spans="1:11" ht="12">
      <c r="A90" s="26" t="s">
        <v>22</v>
      </c>
      <c r="C90" s="30" t="s">
        <v>69</v>
      </c>
      <c r="E90" s="26" t="s">
        <v>22</v>
      </c>
      <c r="F90" s="27"/>
      <c r="G90" s="28"/>
      <c r="H90" s="29" t="s">
        <v>25</v>
      </c>
      <c r="I90" s="27"/>
      <c r="J90" s="28"/>
      <c r="K90" s="29" t="s">
        <v>26</v>
      </c>
    </row>
    <row r="91" spans="1:11" ht="12">
      <c r="A91" s="23" t="s">
        <v>17</v>
      </c>
      <c r="B91" s="23" t="s">
        <v>17</v>
      </c>
      <c r="C91" s="23" t="s">
        <v>17</v>
      </c>
      <c r="D91" s="23" t="s">
        <v>17</v>
      </c>
      <c r="E91" s="23" t="s">
        <v>17</v>
      </c>
      <c r="F91" s="23" t="s">
        <v>17</v>
      </c>
      <c r="G91" s="24" t="s">
        <v>17</v>
      </c>
      <c r="H91" s="25" t="s">
        <v>17</v>
      </c>
      <c r="I91" s="23" t="s">
        <v>17</v>
      </c>
      <c r="J91" s="24" t="s">
        <v>17</v>
      </c>
      <c r="K91" s="25" t="s">
        <v>17</v>
      </c>
    </row>
    <row r="92" spans="1:5" ht="12">
      <c r="A92" s="1">
        <v>1</v>
      </c>
      <c r="C92" s="1" t="s">
        <v>70</v>
      </c>
      <c r="E92" s="1">
        <v>1</v>
      </c>
    </row>
    <row r="93" spans="1:11" ht="12">
      <c r="A93" s="46">
        <v>2</v>
      </c>
      <c r="C93" s="355" t="s">
        <v>71</v>
      </c>
      <c r="D93" s="355"/>
      <c r="E93" s="46">
        <v>2</v>
      </c>
      <c r="G93" s="47"/>
      <c r="H93" s="48">
        <v>0</v>
      </c>
      <c r="I93" s="48"/>
      <c r="J93" s="48"/>
      <c r="K93" s="48">
        <v>0</v>
      </c>
    </row>
    <row r="94" spans="1:11" ht="12">
      <c r="A94" s="1">
        <v>3</v>
      </c>
      <c r="C94" s="1" t="s">
        <v>72</v>
      </c>
      <c r="E94" s="1">
        <v>3</v>
      </c>
      <c r="G94" s="47"/>
      <c r="H94" s="47">
        <v>0</v>
      </c>
      <c r="I94" s="47"/>
      <c r="J94" s="47"/>
      <c r="K94" s="47">
        <v>0</v>
      </c>
    </row>
    <row r="95" spans="1:11" ht="12">
      <c r="A95" s="1">
        <v>4</v>
      </c>
      <c r="C95" s="1" t="s">
        <v>73</v>
      </c>
      <c r="E95" s="1">
        <v>4</v>
      </c>
      <c r="G95" s="47"/>
      <c r="H95" s="47">
        <f>H63-H97</f>
        <v>43212962.980000004</v>
      </c>
      <c r="I95" s="47"/>
      <c r="J95" s="47"/>
      <c r="K95" s="47">
        <f>K63-K97</f>
        <v>46841571</v>
      </c>
    </row>
    <row r="96" spans="1:15" ht="12">
      <c r="A96" s="1">
        <v>5</v>
      </c>
      <c r="C96" s="1" t="s">
        <v>74</v>
      </c>
      <c r="E96" s="1">
        <v>5</v>
      </c>
      <c r="G96" s="47"/>
      <c r="H96" s="47">
        <v>0</v>
      </c>
      <c r="I96" s="47"/>
      <c r="J96" s="47"/>
      <c r="K96" s="47">
        <v>0</v>
      </c>
      <c r="O96" s="1" t="s">
        <v>51</v>
      </c>
    </row>
    <row r="97" spans="1:11" ht="12">
      <c r="A97" s="46">
        <v>6</v>
      </c>
      <c r="C97" s="355" t="s">
        <v>75</v>
      </c>
      <c r="D97" s="355"/>
      <c r="E97" s="46">
        <v>6</v>
      </c>
      <c r="G97" s="47"/>
      <c r="H97" s="49">
        <v>49688134</v>
      </c>
      <c r="I97" s="48"/>
      <c r="J97" s="48"/>
      <c r="K97" s="49">
        <v>50836790</v>
      </c>
    </row>
    <row r="98" spans="1:11" ht="12">
      <c r="A98" s="1">
        <v>7</v>
      </c>
      <c r="E98" s="1">
        <v>7</v>
      </c>
      <c r="G98" s="47"/>
      <c r="H98" s="47"/>
      <c r="I98" s="47"/>
      <c r="J98" s="47"/>
      <c r="K98" s="47"/>
    </row>
    <row r="99" spans="1:11" ht="12">
      <c r="A99" s="1">
        <v>8</v>
      </c>
      <c r="E99" s="1">
        <v>8</v>
      </c>
      <c r="G99" s="47"/>
      <c r="H99" s="47"/>
      <c r="I99" s="47"/>
      <c r="J99" s="47"/>
      <c r="K99" s="47"/>
    </row>
    <row r="100" spans="1:11" ht="12">
      <c r="A100" s="1">
        <v>9</v>
      </c>
      <c r="E100" s="1">
        <v>9</v>
      </c>
      <c r="G100" s="47"/>
      <c r="H100" s="47"/>
      <c r="I100" s="47"/>
      <c r="J100" s="47"/>
      <c r="K100" s="47"/>
    </row>
    <row r="101" spans="1:11" ht="12">
      <c r="A101" s="1">
        <v>10</v>
      </c>
      <c r="E101" s="1">
        <v>10</v>
      </c>
      <c r="G101" s="47"/>
      <c r="H101" s="47"/>
      <c r="I101" s="47"/>
      <c r="J101" s="47"/>
      <c r="K101" s="47"/>
    </row>
    <row r="102" spans="1:11" ht="12">
      <c r="A102" s="1">
        <v>11</v>
      </c>
      <c r="E102" s="1">
        <v>11</v>
      </c>
      <c r="G102" s="47"/>
      <c r="H102" s="47"/>
      <c r="I102" s="47"/>
      <c r="J102" s="47"/>
      <c r="K102" s="47"/>
    </row>
    <row r="103" spans="1:11" ht="12">
      <c r="A103" s="1">
        <v>12</v>
      </c>
      <c r="C103" s="1" t="s">
        <v>76</v>
      </c>
      <c r="E103" s="1">
        <v>12</v>
      </c>
      <c r="G103" s="47"/>
      <c r="H103" s="47">
        <f>SUM(H93:H102)</f>
        <v>92901096.98</v>
      </c>
      <c r="I103" s="47"/>
      <c r="J103" s="47"/>
      <c r="K103" s="47">
        <f>SUM(K93:K102)</f>
        <v>97678361</v>
      </c>
    </row>
    <row r="104" ht="12">
      <c r="E104" s="40"/>
    </row>
    <row r="105" ht="12">
      <c r="E105" s="40"/>
    </row>
    <row r="106" ht="12">
      <c r="E106" s="40"/>
    </row>
    <row r="107" ht="12">
      <c r="E107" s="40"/>
    </row>
    <row r="108" ht="12">
      <c r="E108" s="40"/>
    </row>
    <row r="109" spans="5:254" ht="12">
      <c r="E109" s="40"/>
      <c r="L109" s="31"/>
      <c r="M109" s="34"/>
      <c r="N109" s="31"/>
      <c r="O109" s="34"/>
      <c r="P109" s="31"/>
      <c r="Q109" s="34"/>
      <c r="R109" s="31"/>
      <c r="S109" s="34"/>
      <c r="T109" s="31"/>
      <c r="U109" s="34"/>
      <c r="V109" s="31"/>
      <c r="W109" s="34"/>
      <c r="X109" s="31"/>
      <c r="Y109" s="34"/>
      <c r="Z109" s="31"/>
      <c r="AA109" s="34"/>
      <c r="AB109" s="31"/>
      <c r="AC109" s="34"/>
      <c r="AD109" s="31"/>
      <c r="AE109" s="34"/>
      <c r="AF109" s="31"/>
      <c r="AG109" s="34"/>
      <c r="AH109" s="31"/>
      <c r="AI109" s="34"/>
      <c r="AJ109" s="31"/>
      <c r="AK109" s="34"/>
      <c r="AL109" s="31"/>
      <c r="AM109" s="34"/>
      <c r="AN109" s="31"/>
      <c r="AO109" s="34"/>
      <c r="AP109" s="31"/>
      <c r="AQ109" s="34"/>
      <c r="AR109" s="31"/>
      <c r="AS109" s="34"/>
      <c r="AT109" s="31"/>
      <c r="AU109" s="34"/>
      <c r="AV109" s="31"/>
      <c r="AW109" s="34"/>
      <c r="AX109" s="31"/>
      <c r="AY109" s="34"/>
      <c r="AZ109" s="31"/>
      <c r="BA109" s="34"/>
      <c r="BB109" s="31"/>
      <c r="BC109" s="34"/>
      <c r="BD109" s="31"/>
      <c r="BE109" s="34"/>
      <c r="BF109" s="31"/>
      <c r="BG109" s="34"/>
      <c r="BH109" s="31"/>
      <c r="BI109" s="34"/>
      <c r="BJ109" s="31"/>
      <c r="BK109" s="34"/>
      <c r="BL109" s="31"/>
      <c r="BM109" s="34"/>
      <c r="BN109" s="31"/>
      <c r="BO109" s="34"/>
      <c r="BP109" s="31"/>
      <c r="BQ109" s="34"/>
      <c r="BR109" s="31"/>
      <c r="BS109" s="34"/>
      <c r="BT109" s="31"/>
      <c r="BU109" s="34"/>
      <c r="BV109" s="31"/>
      <c r="BW109" s="34"/>
      <c r="BX109" s="31"/>
      <c r="BY109" s="34"/>
      <c r="BZ109" s="31"/>
      <c r="CA109" s="34"/>
      <c r="CB109" s="31"/>
      <c r="CC109" s="34"/>
      <c r="CD109" s="31"/>
      <c r="CE109" s="34"/>
      <c r="CF109" s="31"/>
      <c r="CG109" s="34"/>
      <c r="CH109" s="31"/>
      <c r="CI109" s="34"/>
      <c r="CJ109" s="31"/>
      <c r="CK109" s="34"/>
      <c r="CL109" s="31"/>
      <c r="CM109" s="34"/>
      <c r="CN109" s="31"/>
      <c r="CO109" s="34"/>
      <c r="CP109" s="31"/>
      <c r="CQ109" s="34"/>
      <c r="CR109" s="31"/>
      <c r="CS109" s="34"/>
      <c r="CT109" s="31"/>
      <c r="CU109" s="34"/>
      <c r="CV109" s="31"/>
      <c r="CW109" s="34"/>
      <c r="CX109" s="31"/>
      <c r="CY109" s="34"/>
      <c r="CZ109" s="31"/>
      <c r="DA109" s="34"/>
      <c r="DB109" s="31"/>
      <c r="DC109" s="34"/>
      <c r="DD109" s="31"/>
      <c r="DE109" s="34"/>
      <c r="DF109" s="31"/>
      <c r="DG109" s="34"/>
      <c r="DH109" s="31"/>
      <c r="DI109" s="34"/>
      <c r="DJ109" s="31"/>
      <c r="DK109" s="34"/>
      <c r="DL109" s="31"/>
      <c r="DM109" s="34"/>
      <c r="DN109" s="31"/>
      <c r="DO109" s="34"/>
      <c r="DP109" s="31"/>
      <c r="DQ109" s="34"/>
      <c r="DR109" s="31"/>
      <c r="DS109" s="34"/>
      <c r="DT109" s="31"/>
      <c r="DU109" s="34"/>
      <c r="DV109" s="31"/>
      <c r="DW109" s="34"/>
      <c r="DX109" s="31"/>
      <c r="DY109" s="34"/>
      <c r="DZ109" s="31"/>
      <c r="EA109" s="34"/>
      <c r="EB109" s="31"/>
      <c r="EC109" s="34"/>
      <c r="ED109" s="31"/>
      <c r="EE109" s="34"/>
      <c r="EF109" s="31"/>
      <c r="EG109" s="34"/>
      <c r="EH109" s="31"/>
      <c r="EI109" s="34"/>
      <c r="EJ109" s="31"/>
      <c r="EK109" s="34"/>
      <c r="EL109" s="31"/>
      <c r="EM109" s="34"/>
      <c r="EN109" s="31"/>
      <c r="EO109" s="34"/>
      <c r="EP109" s="31"/>
      <c r="EQ109" s="34"/>
      <c r="ER109" s="31"/>
      <c r="ES109" s="34"/>
      <c r="ET109" s="31"/>
      <c r="EU109" s="34"/>
      <c r="EV109" s="31"/>
      <c r="EW109" s="34"/>
      <c r="EX109" s="31"/>
      <c r="EY109" s="34"/>
      <c r="EZ109" s="31"/>
      <c r="FA109" s="34"/>
      <c r="FB109" s="31"/>
      <c r="FC109" s="34"/>
      <c r="FD109" s="31"/>
      <c r="FE109" s="34"/>
      <c r="FF109" s="31"/>
      <c r="FG109" s="34"/>
      <c r="FH109" s="31"/>
      <c r="FI109" s="34"/>
      <c r="FJ109" s="31"/>
      <c r="FK109" s="34"/>
      <c r="FL109" s="31"/>
      <c r="FM109" s="34"/>
      <c r="FN109" s="31"/>
      <c r="FO109" s="34"/>
      <c r="FP109" s="31"/>
      <c r="FQ109" s="34"/>
      <c r="FR109" s="31"/>
      <c r="FS109" s="34"/>
      <c r="FT109" s="31"/>
      <c r="FU109" s="34"/>
      <c r="FV109" s="31"/>
      <c r="FW109" s="34"/>
      <c r="FX109" s="31"/>
      <c r="FY109" s="34"/>
      <c r="FZ109" s="31"/>
      <c r="GA109" s="34"/>
      <c r="GB109" s="31"/>
      <c r="GC109" s="34"/>
      <c r="GD109" s="31"/>
      <c r="GE109" s="34"/>
      <c r="GF109" s="31"/>
      <c r="GG109" s="34"/>
      <c r="GH109" s="31"/>
      <c r="GI109" s="34"/>
      <c r="GJ109" s="31"/>
      <c r="GK109" s="34"/>
      <c r="GL109" s="31"/>
      <c r="GM109" s="34"/>
      <c r="GN109" s="31"/>
      <c r="GO109" s="34"/>
      <c r="GP109" s="31"/>
      <c r="GQ109" s="34"/>
      <c r="GR109" s="31"/>
      <c r="GS109" s="34"/>
      <c r="GT109" s="31"/>
      <c r="GU109" s="34"/>
      <c r="GV109" s="31"/>
      <c r="GW109" s="34"/>
      <c r="GX109" s="31"/>
      <c r="GY109" s="34"/>
      <c r="GZ109" s="31"/>
      <c r="HA109" s="34"/>
      <c r="HB109" s="31"/>
      <c r="HC109" s="34"/>
      <c r="HD109" s="31"/>
      <c r="HE109" s="34"/>
      <c r="HF109" s="31"/>
      <c r="HG109" s="34"/>
      <c r="HH109" s="31"/>
      <c r="HI109" s="34"/>
      <c r="HJ109" s="31"/>
      <c r="HK109" s="34"/>
      <c r="HL109" s="31"/>
      <c r="HM109" s="34"/>
      <c r="HN109" s="31"/>
      <c r="HO109" s="34"/>
      <c r="HP109" s="31"/>
      <c r="HQ109" s="34"/>
      <c r="HR109" s="31"/>
      <c r="HS109" s="34"/>
      <c r="HT109" s="31"/>
      <c r="HU109" s="34"/>
      <c r="HV109" s="31"/>
      <c r="HW109" s="34"/>
      <c r="HX109" s="31"/>
      <c r="HY109" s="34"/>
      <c r="HZ109" s="31"/>
      <c r="IA109" s="34"/>
      <c r="IB109" s="31"/>
      <c r="IC109" s="34"/>
      <c r="ID109" s="31"/>
      <c r="IE109" s="34"/>
      <c r="IF109" s="31"/>
      <c r="IG109" s="34"/>
      <c r="IH109" s="31"/>
      <c r="II109" s="34"/>
      <c r="IJ109" s="31"/>
      <c r="IK109" s="34"/>
      <c r="IL109" s="31"/>
      <c r="IM109" s="34"/>
      <c r="IN109" s="31"/>
      <c r="IO109" s="34"/>
      <c r="IP109" s="31"/>
      <c r="IQ109" s="34"/>
      <c r="IR109" s="31"/>
      <c r="IS109" s="34"/>
      <c r="IT109" s="31"/>
    </row>
    <row r="110" ht="12">
      <c r="E110" s="40"/>
    </row>
    <row r="112" spans="4:8" ht="12">
      <c r="D112" s="50"/>
      <c r="F112" s="50"/>
      <c r="G112" s="51"/>
      <c r="H112" s="52"/>
    </row>
    <row r="113" spans="5:12" ht="12">
      <c r="E113" s="40"/>
      <c r="L113" s="1" t="s">
        <v>51</v>
      </c>
    </row>
    <row r="114" ht="12">
      <c r="E114" s="40"/>
    </row>
    <row r="115" spans="5:17" ht="12">
      <c r="E115" s="40"/>
      <c r="Q115" s="1" t="s">
        <v>51</v>
      </c>
    </row>
    <row r="116" spans="3:5" ht="12">
      <c r="C116" s="1" t="s">
        <v>77</v>
      </c>
      <c r="E116" s="40"/>
    </row>
    <row r="117" ht="12">
      <c r="E117" s="40"/>
    </row>
    <row r="118" spans="2:6" ht="12.75">
      <c r="B118" s="53"/>
      <c r="C118" s="54"/>
      <c r="D118" s="55"/>
      <c r="E118" s="55"/>
      <c r="F118" s="55"/>
    </row>
    <row r="119" spans="2:17" ht="12.75">
      <c r="B119" s="53"/>
      <c r="C119" s="54"/>
      <c r="D119" s="55"/>
      <c r="E119" s="55"/>
      <c r="F119" s="55"/>
      <c r="L119" s="56"/>
      <c r="M119" s="56"/>
      <c r="N119" s="56"/>
      <c r="O119" s="56"/>
      <c r="P119" s="56"/>
      <c r="Q119" s="56"/>
    </row>
    <row r="120" ht="12">
      <c r="E120" s="40"/>
    </row>
    <row r="121" ht="29.25" customHeight="1">
      <c r="E121" s="40"/>
    </row>
    <row r="122" spans="5:13" ht="12">
      <c r="E122" s="40"/>
      <c r="M122" s="1" t="s">
        <v>51</v>
      </c>
    </row>
    <row r="123" ht="12">
      <c r="E123" s="40"/>
    </row>
    <row r="124" ht="12">
      <c r="E124" s="40"/>
    </row>
    <row r="125" ht="12">
      <c r="E125" s="40"/>
    </row>
    <row r="126" ht="12">
      <c r="E126" s="40"/>
    </row>
    <row r="127" ht="12">
      <c r="E127" s="40"/>
    </row>
    <row r="128" ht="12">
      <c r="E128" s="40"/>
    </row>
    <row r="129" ht="12">
      <c r="E129" s="40"/>
    </row>
    <row r="130" ht="12">
      <c r="E130" s="40"/>
    </row>
    <row r="131" spans="4:11" ht="12">
      <c r="D131" s="13"/>
      <c r="G131" s="18"/>
      <c r="H131" s="45"/>
      <c r="I131" s="57"/>
      <c r="J131" s="18"/>
      <c r="K131" s="45"/>
    </row>
    <row r="132" spans="4:11" ht="12">
      <c r="D132" s="13"/>
      <c r="G132" s="18"/>
      <c r="H132" s="45"/>
      <c r="I132" s="57"/>
      <c r="J132" s="18"/>
      <c r="K132" s="45"/>
    </row>
    <row r="133" spans="4:11" ht="12">
      <c r="D133" s="13"/>
      <c r="G133" s="18"/>
      <c r="H133" s="45"/>
      <c r="I133" s="57"/>
      <c r="J133" s="18"/>
      <c r="K133" s="45"/>
    </row>
    <row r="134" spans="4:11" ht="12">
      <c r="D134" s="13"/>
      <c r="G134" s="18"/>
      <c r="H134" s="45"/>
      <c r="I134" s="57"/>
      <c r="J134" s="18"/>
      <c r="K134" s="45"/>
    </row>
    <row r="135" spans="4:11" ht="33.75" customHeight="1">
      <c r="D135" s="13"/>
      <c r="G135" s="18"/>
      <c r="H135" s="45"/>
      <c r="I135" s="57"/>
      <c r="J135" s="18"/>
      <c r="K135" s="45"/>
    </row>
    <row r="136" spans="4:11" ht="15.75" customHeight="1">
      <c r="D136" s="13"/>
      <c r="G136" s="18"/>
      <c r="H136" s="45"/>
      <c r="I136" s="57"/>
      <c r="J136" s="18"/>
      <c r="K136" s="45"/>
    </row>
    <row r="137" spans="4:11" ht="12">
      <c r="D137" s="13"/>
      <c r="G137" s="18"/>
      <c r="H137" s="45"/>
      <c r="I137" s="57"/>
      <c r="J137" s="18"/>
      <c r="K137" s="45"/>
    </row>
    <row r="138" spans="4:11" ht="12">
      <c r="D138" s="13"/>
      <c r="G138" s="18"/>
      <c r="H138" s="45"/>
      <c r="I138" s="57"/>
      <c r="J138" s="18"/>
      <c r="K138" s="45"/>
    </row>
    <row r="139" spans="4:11" ht="47.25" customHeight="1">
      <c r="D139" s="13"/>
      <c r="G139" s="18"/>
      <c r="H139" s="45"/>
      <c r="I139" s="57"/>
      <c r="J139" s="18"/>
      <c r="K139" s="45"/>
    </row>
    <row r="140" spans="4:11" ht="12">
      <c r="D140" s="13"/>
      <c r="G140" s="18"/>
      <c r="H140" s="45"/>
      <c r="I140" s="57"/>
      <c r="J140" s="18"/>
      <c r="K140" s="45"/>
    </row>
    <row r="141" spans="4:11" ht="12">
      <c r="D141" s="13"/>
      <c r="G141" s="18"/>
      <c r="H141" s="45"/>
      <c r="I141" s="57"/>
      <c r="J141" s="18"/>
      <c r="K141" s="45"/>
    </row>
    <row r="142" spans="4:11" ht="12">
      <c r="D142" s="13"/>
      <c r="G142" s="18"/>
      <c r="H142" s="45"/>
      <c r="I142" s="57"/>
      <c r="J142" s="18"/>
      <c r="K142" s="45"/>
    </row>
    <row r="143" spans="4:11" ht="12">
      <c r="D143" s="13"/>
      <c r="G143" s="18"/>
      <c r="H143" s="45"/>
      <c r="I143" s="57"/>
      <c r="J143" s="18"/>
      <c r="K143" s="45"/>
    </row>
    <row r="144" spans="4:11" ht="12">
      <c r="D144" s="13"/>
      <c r="G144" s="18"/>
      <c r="H144" s="45"/>
      <c r="I144" s="57"/>
      <c r="J144" s="18"/>
      <c r="K144" s="45"/>
    </row>
    <row r="145" spans="4:11" ht="12">
      <c r="D145" s="13"/>
      <c r="G145" s="18"/>
      <c r="H145" s="45"/>
      <c r="I145" s="57"/>
      <c r="J145" s="18"/>
      <c r="K145" s="45"/>
    </row>
    <row r="146" spans="4:11" ht="12">
      <c r="D146" s="13"/>
      <c r="G146" s="18"/>
      <c r="H146" s="45"/>
      <c r="I146" s="57"/>
      <c r="J146" s="18"/>
      <c r="K146" s="45"/>
    </row>
    <row r="147" spans="4:11" ht="12">
      <c r="D147" s="13"/>
      <c r="G147" s="18"/>
      <c r="H147" s="45"/>
      <c r="I147" s="57"/>
      <c r="J147" s="18"/>
      <c r="K147" s="45"/>
    </row>
    <row r="148" spans="4:11" ht="12">
      <c r="D148" s="13"/>
      <c r="G148" s="18"/>
      <c r="H148" s="45"/>
      <c r="I148" s="57"/>
      <c r="J148" s="18"/>
      <c r="K148" s="45"/>
    </row>
    <row r="149" spans="4:11" ht="12">
      <c r="D149" s="13"/>
      <c r="G149" s="18"/>
      <c r="H149" s="45"/>
      <c r="I149" s="57"/>
      <c r="J149" s="18"/>
      <c r="K149" s="45"/>
    </row>
    <row r="150" spans="4:11" ht="12">
      <c r="D150" s="13"/>
      <c r="G150" s="18"/>
      <c r="H150" s="45"/>
      <c r="I150" s="57"/>
      <c r="J150" s="18"/>
      <c r="K150" s="45"/>
    </row>
    <row r="151" spans="4:11" ht="12">
      <c r="D151" s="13"/>
      <c r="G151" s="18"/>
      <c r="H151" s="45"/>
      <c r="I151" s="57"/>
      <c r="J151" s="18"/>
      <c r="K151" s="45"/>
    </row>
    <row r="152" spans="4:11" ht="12">
      <c r="D152" s="13"/>
      <c r="G152" s="18"/>
      <c r="H152" s="45"/>
      <c r="I152" s="57"/>
      <c r="J152" s="18"/>
      <c r="K152" s="45"/>
    </row>
    <row r="153" spans="4:11" ht="12">
      <c r="D153" s="13"/>
      <c r="G153" s="18"/>
      <c r="H153" s="45"/>
      <c r="I153" s="57"/>
      <c r="J153" s="18"/>
      <c r="K153" s="45"/>
    </row>
    <row r="154" spans="4:11" ht="12">
      <c r="D154" s="13"/>
      <c r="G154" s="18"/>
      <c r="H154" s="45"/>
      <c r="I154" s="57"/>
      <c r="J154" s="18"/>
      <c r="K154" s="45"/>
    </row>
    <row r="155" spans="4:11" ht="12">
      <c r="D155" s="13"/>
      <c r="G155" s="18"/>
      <c r="H155" s="45"/>
      <c r="I155" s="57"/>
      <c r="J155" s="18"/>
      <c r="K155" s="45"/>
    </row>
    <row r="174" spans="12:13" ht="12">
      <c r="L174" s="21"/>
      <c r="M174" s="58"/>
    </row>
    <row r="175" spans="1:13" s="41" customFormat="1" ht="12">
      <c r="A175" s="1"/>
      <c r="B175" s="1"/>
      <c r="C175" s="1"/>
      <c r="D175" s="1"/>
      <c r="E175" s="1"/>
      <c r="F175" s="1"/>
      <c r="G175" s="2"/>
      <c r="H175" s="3"/>
      <c r="I175" s="1"/>
      <c r="J175" s="2"/>
      <c r="K175" s="3"/>
      <c r="L175" s="59"/>
      <c r="M175" s="60"/>
    </row>
    <row r="176" spans="12:13" ht="12">
      <c r="L176" s="21"/>
      <c r="M176" s="58"/>
    </row>
    <row r="194" spans="4:11" ht="12">
      <c r="D194" s="27"/>
      <c r="F194" s="40"/>
      <c r="G194" s="18"/>
      <c r="H194" s="45"/>
      <c r="J194" s="18"/>
      <c r="K194" s="45"/>
    </row>
    <row r="213" ht="30" customHeight="1"/>
    <row r="224" ht="12">
      <c r="M224" s="58"/>
    </row>
    <row r="275" spans="1:11" s="41" customFormat="1" ht="12">
      <c r="A275" s="1"/>
      <c r="B275" s="1"/>
      <c r="C275" s="1"/>
      <c r="D275" s="1"/>
      <c r="E275" s="1"/>
      <c r="F275" s="1"/>
      <c r="G275" s="2"/>
      <c r="H275" s="3"/>
      <c r="I275" s="1"/>
      <c r="J275" s="2"/>
      <c r="K275" s="3"/>
    </row>
    <row r="276" spans="1:11" s="41" customFormat="1" ht="12">
      <c r="A276" s="1"/>
      <c r="B276" s="1"/>
      <c r="C276" s="1"/>
      <c r="D276" s="1"/>
      <c r="E276" s="1"/>
      <c r="F276" s="1"/>
      <c r="G276" s="2"/>
      <c r="H276" s="3"/>
      <c r="I276" s="1"/>
      <c r="J276" s="2"/>
      <c r="K276" s="3"/>
    </row>
    <row r="280" ht="33.75" customHeight="1"/>
    <row r="321" ht="36" customHeight="1"/>
    <row r="325" spans="1:11" s="41" customFormat="1" ht="12">
      <c r="A325" s="1"/>
      <c r="B325" s="1"/>
      <c r="C325" s="1"/>
      <c r="D325" s="1"/>
      <c r="E325" s="1"/>
      <c r="F325" s="1"/>
      <c r="G325" s="2"/>
      <c r="H325" s="3"/>
      <c r="I325" s="1"/>
      <c r="J325" s="2"/>
      <c r="K325" s="3"/>
    </row>
    <row r="326" spans="1:11" s="41" customFormat="1" ht="12">
      <c r="A326" s="1"/>
      <c r="B326" s="1"/>
      <c r="C326" s="1"/>
      <c r="D326" s="1"/>
      <c r="E326" s="1"/>
      <c r="F326" s="1"/>
      <c r="G326" s="2"/>
      <c r="H326" s="3"/>
      <c r="I326" s="1"/>
      <c r="J326" s="2"/>
      <c r="K326" s="3"/>
    </row>
    <row r="357" spans="1:11" s="41" customFormat="1" ht="12">
      <c r="A357" s="1"/>
      <c r="B357" s="1"/>
      <c r="C357" s="1"/>
      <c r="D357" s="1"/>
      <c r="E357" s="1"/>
      <c r="F357" s="1"/>
      <c r="G357" s="2"/>
      <c r="H357" s="3"/>
      <c r="I357" s="1"/>
      <c r="J357" s="2"/>
      <c r="K357" s="3"/>
    </row>
    <row r="358" spans="1:11" s="41" customFormat="1" ht="12">
      <c r="A358" s="1"/>
      <c r="B358" s="1"/>
      <c r="C358" s="1"/>
      <c r="D358" s="1"/>
      <c r="E358" s="1"/>
      <c r="F358" s="1"/>
      <c r="G358" s="2"/>
      <c r="H358" s="3"/>
      <c r="I358" s="1"/>
      <c r="J358" s="2"/>
      <c r="K358" s="3"/>
    </row>
    <row r="410" spans="1:11" s="41" customFormat="1" ht="12">
      <c r="A410" s="1"/>
      <c r="B410" s="1"/>
      <c r="C410" s="1"/>
      <c r="D410" s="1"/>
      <c r="E410" s="1"/>
      <c r="F410" s="1"/>
      <c r="G410" s="2"/>
      <c r="H410" s="3"/>
      <c r="I410" s="1"/>
      <c r="J410" s="2"/>
      <c r="K410" s="3"/>
    </row>
    <row r="411" ht="12.75" customHeight="1"/>
    <row r="448" spans="1:11" s="41" customFormat="1" ht="12">
      <c r="A448" s="1"/>
      <c r="B448" s="1"/>
      <c r="C448" s="1"/>
      <c r="D448" s="1"/>
      <c r="E448" s="1"/>
      <c r="F448" s="1"/>
      <c r="G448" s="2"/>
      <c r="H448" s="3"/>
      <c r="I448" s="1"/>
      <c r="J448" s="2"/>
      <c r="K448" s="3"/>
    </row>
    <row r="449" spans="1:11" s="41" customFormat="1" ht="12">
      <c r="A449" s="1"/>
      <c r="B449" s="1"/>
      <c r="C449" s="1"/>
      <c r="D449" s="1"/>
      <c r="E449" s="1"/>
      <c r="F449" s="1"/>
      <c r="G449" s="2"/>
      <c r="H449" s="3"/>
      <c r="I449" s="1"/>
      <c r="J449" s="2"/>
      <c r="K449" s="3"/>
    </row>
    <row r="474" ht="12" customHeight="1"/>
    <row r="475" spans="1:11" s="61" customFormat="1" ht="12" customHeight="1">
      <c r="A475" s="1"/>
      <c r="B475" s="1"/>
      <c r="C475" s="1"/>
      <c r="D475" s="1"/>
      <c r="E475" s="1"/>
      <c r="F475" s="1"/>
      <c r="G475" s="2"/>
      <c r="H475" s="3"/>
      <c r="I475" s="1"/>
      <c r="J475" s="2"/>
      <c r="K475" s="3"/>
    </row>
    <row r="483" ht="20.25" customHeight="1"/>
    <row r="487" spans="1:11" s="41" customFormat="1" ht="12">
      <c r="A487" s="1"/>
      <c r="B487" s="1"/>
      <c r="C487" s="1"/>
      <c r="D487" s="1"/>
      <c r="E487" s="1"/>
      <c r="F487" s="1"/>
      <c r="G487" s="2"/>
      <c r="H487" s="3"/>
      <c r="I487" s="1"/>
      <c r="J487" s="2"/>
      <c r="K487" s="3"/>
    </row>
    <row r="488" spans="1:11" s="41" customFormat="1" ht="12">
      <c r="A488" s="1"/>
      <c r="B488" s="1"/>
      <c r="C488" s="1"/>
      <c r="D488" s="1"/>
      <c r="E488" s="1"/>
      <c r="F488" s="1"/>
      <c r="G488" s="2"/>
      <c r="H488" s="3"/>
      <c r="I488" s="1"/>
      <c r="J488" s="2"/>
      <c r="K488" s="3"/>
    </row>
    <row r="513" ht="12" customHeight="1"/>
    <row r="514" spans="1:11" s="61" customFormat="1" ht="12" customHeight="1">
      <c r="A514" s="1"/>
      <c r="B514" s="1"/>
      <c r="C514" s="1"/>
      <c r="D514" s="1"/>
      <c r="E514" s="1"/>
      <c r="F514" s="1"/>
      <c r="G514" s="2"/>
      <c r="H514" s="3"/>
      <c r="I514" s="1"/>
      <c r="J514" s="2"/>
      <c r="K514" s="3"/>
    </row>
    <row r="524" spans="1:11" s="41" customFormat="1" ht="12">
      <c r="A524" s="1"/>
      <c r="B524" s="1"/>
      <c r="C524" s="1"/>
      <c r="D524" s="1"/>
      <c r="E524" s="1"/>
      <c r="F524" s="1"/>
      <c r="G524" s="2"/>
      <c r="H524" s="3"/>
      <c r="I524" s="1"/>
      <c r="J524" s="2"/>
      <c r="K524" s="3"/>
    </row>
    <row r="525" spans="1:11" s="41" customFormat="1" ht="12">
      <c r="A525" s="1"/>
      <c r="B525" s="1"/>
      <c r="C525" s="1"/>
      <c r="D525" s="1"/>
      <c r="E525" s="1"/>
      <c r="F525" s="1"/>
      <c r="G525" s="2"/>
      <c r="H525" s="3"/>
      <c r="I525" s="1"/>
      <c r="J525" s="2"/>
      <c r="K525" s="3"/>
    </row>
    <row r="539" ht="12">
      <c r="M539" s="1" t="s">
        <v>51</v>
      </c>
    </row>
    <row r="561" spans="1:11" s="41" customFormat="1" ht="12">
      <c r="A561" s="1"/>
      <c r="B561" s="1"/>
      <c r="C561" s="1"/>
      <c r="D561" s="1"/>
      <c r="E561" s="1"/>
      <c r="F561" s="1"/>
      <c r="G561" s="2"/>
      <c r="H561" s="3"/>
      <c r="I561" s="1"/>
      <c r="J561" s="2"/>
      <c r="K561" s="3"/>
    </row>
    <row r="562" spans="1:11" s="41" customFormat="1" ht="12">
      <c r="A562" s="1"/>
      <c r="B562" s="1"/>
      <c r="C562" s="1"/>
      <c r="D562" s="1"/>
      <c r="E562" s="1"/>
      <c r="F562" s="1"/>
      <c r="G562" s="2"/>
      <c r="H562" s="3"/>
      <c r="I562" s="1"/>
      <c r="J562" s="2"/>
      <c r="K562" s="3"/>
    </row>
    <row r="597" ht="12">
      <c r="L597" s="1" t="s">
        <v>51</v>
      </c>
    </row>
    <row r="598" spans="1:11" s="41" customFormat="1" ht="12">
      <c r="A598" s="1"/>
      <c r="B598" s="1"/>
      <c r="C598" s="1"/>
      <c r="D598" s="1"/>
      <c r="E598" s="1"/>
      <c r="F598" s="1"/>
      <c r="G598" s="2"/>
      <c r="H598" s="3"/>
      <c r="I598" s="1"/>
      <c r="J598" s="2"/>
      <c r="K598" s="3"/>
    </row>
    <row r="599" spans="1:11" s="41" customFormat="1" ht="12">
      <c r="A599" s="1"/>
      <c r="B599" s="1"/>
      <c r="C599" s="1"/>
      <c r="D599" s="1"/>
      <c r="E599" s="1"/>
      <c r="F599" s="1"/>
      <c r="G599" s="2"/>
      <c r="H599" s="3"/>
      <c r="I599" s="1"/>
      <c r="J599" s="2"/>
      <c r="K599" s="3"/>
    </row>
    <row r="635" spans="1:11" s="41" customFormat="1" ht="12">
      <c r="A635" s="1"/>
      <c r="B635" s="1"/>
      <c r="C635" s="1"/>
      <c r="D635" s="1"/>
      <c r="E635" s="1"/>
      <c r="F635" s="1"/>
      <c r="G635" s="2"/>
      <c r="H635" s="3"/>
      <c r="I635" s="1"/>
      <c r="J635" s="2"/>
      <c r="K635" s="3"/>
    </row>
    <row r="636" spans="1:11" s="41" customFormat="1" ht="12">
      <c r="A636" s="1"/>
      <c r="B636" s="1"/>
      <c r="C636" s="1"/>
      <c r="D636" s="1"/>
      <c r="E636" s="1"/>
      <c r="F636" s="1"/>
      <c r="G636" s="2"/>
      <c r="H636" s="3"/>
      <c r="I636" s="1"/>
      <c r="J636" s="2"/>
      <c r="K636" s="3"/>
    </row>
    <row r="672" spans="1:11" s="41" customFormat="1" ht="12">
      <c r="A672" s="1"/>
      <c r="B672" s="1"/>
      <c r="C672" s="1"/>
      <c r="D672" s="1"/>
      <c r="E672" s="1"/>
      <c r="F672" s="1"/>
      <c r="G672" s="2"/>
      <c r="H672" s="3"/>
      <c r="I672" s="1"/>
      <c r="J672" s="2"/>
      <c r="K672" s="3"/>
    </row>
    <row r="673" spans="1:11" s="41" customFormat="1" ht="12">
      <c r="A673" s="1"/>
      <c r="B673" s="1"/>
      <c r="C673" s="1"/>
      <c r="D673" s="1"/>
      <c r="E673" s="1"/>
      <c r="F673" s="1"/>
      <c r="G673" s="2"/>
      <c r="H673" s="3"/>
      <c r="I673" s="1"/>
      <c r="J673" s="2"/>
      <c r="K673" s="3"/>
    </row>
    <row r="709" spans="1:11" s="41" customFormat="1" ht="12">
      <c r="A709" s="1"/>
      <c r="B709" s="1"/>
      <c r="C709" s="1"/>
      <c r="D709" s="1"/>
      <c r="E709" s="1"/>
      <c r="F709" s="1"/>
      <c r="G709" s="2"/>
      <c r="H709" s="3"/>
      <c r="I709" s="1"/>
      <c r="J709" s="2"/>
      <c r="K709" s="3"/>
    </row>
    <row r="710" spans="1:11" s="41" customFormat="1" ht="12">
      <c r="A710" s="1"/>
      <c r="B710" s="1"/>
      <c r="C710" s="1"/>
      <c r="D710" s="1"/>
      <c r="E710" s="1"/>
      <c r="F710" s="1"/>
      <c r="G710" s="2"/>
      <c r="H710" s="3"/>
      <c r="I710" s="1"/>
      <c r="J710" s="2"/>
      <c r="K710" s="3"/>
    </row>
    <row r="744" ht="24.75" customHeight="1"/>
    <row r="745" spans="1:11" s="61" customFormat="1" ht="12">
      <c r="A745" s="1"/>
      <c r="B745" s="1"/>
      <c r="C745" s="1"/>
      <c r="D745" s="1"/>
      <c r="E745" s="1"/>
      <c r="F745" s="1"/>
      <c r="G745" s="2"/>
      <c r="H745" s="3"/>
      <c r="I745" s="1"/>
      <c r="J745" s="2"/>
      <c r="K745" s="3"/>
    </row>
    <row r="748" spans="1:11" s="41" customFormat="1" ht="12">
      <c r="A748" s="1"/>
      <c r="B748" s="1"/>
      <c r="C748" s="1"/>
      <c r="D748" s="1"/>
      <c r="E748" s="1"/>
      <c r="F748" s="1"/>
      <c r="G748" s="2"/>
      <c r="H748" s="3"/>
      <c r="I748" s="1"/>
      <c r="J748" s="2"/>
      <c r="K748" s="3"/>
    </row>
    <row r="749" spans="1:11" s="41" customFormat="1" ht="12">
      <c r="A749" s="1"/>
      <c r="B749" s="1"/>
      <c r="C749" s="1"/>
      <c r="D749" s="1"/>
      <c r="E749" s="1"/>
      <c r="F749" s="1"/>
      <c r="G749" s="2"/>
      <c r="H749" s="3"/>
      <c r="I749" s="1"/>
      <c r="J749" s="2"/>
      <c r="K749" s="3"/>
    </row>
    <row r="769" ht="12">
      <c r="P769" s="1" t="s">
        <v>51</v>
      </c>
    </row>
  </sheetData>
  <sheetProtection/>
  <mergeCells count="10">
    <mergeCell ref="C79:J79"/>
    <mergeCell ref="A86:K86"/>
    <mergeCell ref="C93:D93"/>
    <mergeCell ref="C97:D97"/>
    <mergeCell ref="A5:K5"/>
    <mergeCell ref="A8:K8"/>
    <mergeCell ref="A9:K9"/>
    <mergeCell ref="A20:C20"/>
    <mergeCell ref="A36:K36"/>
    <mergeCell ref="A41:K41"/>
  </mergeCells>
  <printOptions horizontalCentered="1"/>
  <pageMargins left="0.17" right="0.17" top="0.47" bottom="0.53" header="0.5" footer="0.24"/>
  <pageSetup fitToHeight="47" horizontalDpi="600" verticalDpi="600" orientation="landscape" scale="52" r:id="rId1"/>
  <rowBreaks count="2" manualBreakCount="2">
    <brk id="39" max="12" man="1"/>
    <brk id="83" max="10" man="1"/>
  </rowBreaks>
</worksheet>
</file>

<file path=xl/worksheets/sheet2.xml><?xml version="1.0" encoding="utf-8"?>
<worksheet xmlns="http://schemas.openxmlformats.org/spreadsheetml/2006/main" xmlns:r="http://schemas.openxmlformats.org/officeDocument/2006/relationships">
  <sheetPr transitionEvaluation="1" transitionEntry="1"/>
  <dimension ref="A2:IT881"/>
  <sheetViews>
    <sheetView showGridLines="0" view="pageBreakPreview" zoomScaleNormal="75" zoomScaleSheetLayoutView="100" zoomScalePageLayoutView="0" workbookViewId="0" topLeftCell="A1">
      <selection activeCell="H30" sqref="H30"/>
    </sheetView>
  </sheetViews>
  <sheetFormatPr defaultColWidth="11.00390625" defaultRowHeight="12"/>
  <cols>
    <col min="1" max="1" width="5.28125" style="62" customWidth="1"/>
    <col min="2" max="2" width="2.140625" style="62" customWidth="1"/>
    <col min="3" max="3" width="35.00390625" style="62" customWidth="1"/>
    <col min="4" max="4" width="32.7109375" style="62" customWidth="1"/>
    <col min="5" max="5" width="9.28125" style="62" customWidth="1"/>
    <col min="6" max="6" width="8.57421875" style="62" customWidth="1"/>
    <col min="7" max="7" width="17.00390625" style="63" customWidth="1"/>
    <col min="8" max="8" width="17.00390625" style="64" customWidth="1"/>
    <col min="9" max="9" width="7.57421875" style="62" customWidth="1"/>
    <col min="10" max="10" width="15.140625" style="63" customWidth="1"/>
    <col min="11" max="11" width="19.421875" style="64" customWidth="1"/>
    <col min="12" max="16384" width="11.00390625" style="62" customWidth="1"/>
  </cols>
  <sheetData>
    <row r="2" ht="12">
      <c r="K2" s="65" t="s">
        <v>0</v>
      </c>
    </row>
    <row r="3" ht="12">
      <c r="K3" s="66" t="s">
        <v>1</v>
      </c>
    </row>
    <row r="5" spans="1:11" ht="45">
      <c r="A5" s="369" t="s">
        <v>2</v>
      </c>
      <c r="B5" s="369"/>
      <c r="C5" s="369"/>
      <c r="D5" s="369"/>
      <c r="E5" s="369"/>
      <c r="F5" s="369"/>
      <c r="G5" s="369"/>
      <c r="H5" s="369"/>
      <c r="I5" s="369"/>
      <c r="J5" s="369"/>
      <c r="K5" s="369"/>
    </row>
    <row r="8" spans="1:11" s="67" customFormat="1" ht="33">
      <c r="A8" s="370" t="s">
        <v>3</v>
      </c>
      <c r="B8" s="370"/>
      <c r="C8" s="370"/>
      <c r="D8" s="370"/>
      <c r="E8" s="370"/>
      <c r="F8" s="370"/>
      <c r="G8" s="370"/>
      <c r="H8" s="370"/>
      <c r="I8" s="370"/>
      <c r="J8" s="370"/>
      <c r="K8" s="370"/>
    </row>
    <row r="9" spans="1:11" s="67" customFormat="1" ht="33">
      <c r="A9" s="370" t="s">
        <v>4</v>
      </c>
      <c r="B9" s="370"/>
      <c r="C9" s="370"/>
      <c r="D9" s="370"/>
      <c r="E9" s="370"/>
      <c r="F9" s="370"/>
      <c r="G9" s="370"/>
      <c r="H9" s="370"/>
      <c r="I9" s="370"/>
      <c r="J9" s="370"/>
      <c r="K9" s="370"/>
    </row>
    <row r="20" spans="1:11" ht="12.75" thickBot="1">
      <c r="A20" s="371" t="s">
        <v>5</v>
      </c>
      <c r="B20" s="371"/>
      <c r="C20" s="371"/>
      <c r="D20" s="68" t="s">
        <v>78</v>
      </c>
      <c r="E20" s="69"/>
      <c r="F20" s="69"/>
      <c r="G20" s="69"/>
      <c r="H20" s="69"/>
      <c r="I20" s="69"/>
      <c r="J20" s="69"/>
      <c r="K20" s="69"/>
    </row>
    <row r="21" spans="3:4" ht="12.75" thickBot="1">
      <c r="C21" s="70" t="s">
        <v>7</v>
      </c>
      <c r="D21" s="71" t="s">
        <v>79</v>
      </c>
    </row>
    <row r="22" spans="3:4" ht="12.75" thickBot="1">
      <c r="C22" s="70" t="s">
        <v>9</v>
      </c>
      <c r="D22" s="72"/>
    </row>
    <row r="23" spans="3:4" ht="12.75" thickBot="1">
      <c r="C23" s="70" t="s">
        <v>10</v>
      </c>
      <c r="D23" s="72"/>
    </row>
    <row r="31" ht="12">
      <c r="C31" s="62" t="s">
        <v>12</v>
      </c>
    </row>
    <row r="36" spans="1:11" ht="27">
      <c r="A36" s="372" t="s">
        <v>13</v>
      </c>
      <c r="B36" s="372"/>
      <c r="C36" s="372"/>
      <c r="D36" s="372"/>
      <c r="E36" s="372"/>
      <c r="F36" s="372"/>
      <c r="G36" s="372"/>
      <c r="H36" s="372"/>
      <c r="I36" s="372"/>
      <c r="J36" s="372"/>
      <c r="K36" s="372"/>
    </row>
    <row r="39" spans="1:11" ht="12">
      <c r="A39" s="73"/>
      <c r="C39" s="74"/>
      <c r="E39" s="73"/>
      <c r="F39" s="75"/>
      <c r="G39" s="76"/>
      <c r="H39" s="77"/>
      <c r="I39" s="75"/>
      <c r="J39" s="76"/>
      <c r="K39" s="77"/>
    </row>
    <row r="40" spans="1:11" ht="12">
      <c r="A40" s="78"/>
      <c r="G40" s="79"/>
      <c r="K40" s="80" t="s">
        <v>14</v>
      </c>
    </row>
    <row r="41" spans="1:11" ht="12">
      <c r="A41" s="367" t="s">
        <v>15</v>
      </c>
      <c r="B41" s="367"/>
      <c r="C41" s="367"/>
      <c r="D41" s="367"/>
      <c r="E41" s="367"/>
      <c r="F41" s="367"/>
      <c r="G41" s="367"/>
      <c r="H41" s="367"/>
      <c r="I41" s="367"/>
      <c r="J41" s="367"/>
      <c r="K41" s="367"/>
    </row>
    <row r="42" spans="1:11" ht="12">
      <c r="A42" s="81" t="s">
        <v>16</v>
      </c>
      <c r="C42" s="62" t="str">
        <f>$D$20</f>
        <v>University of Colorado</v>
      </c>
      <c r="G42" s="79"/>
      <c r="I42" s="82"/>
      <c r="J42" s="79"/>
      <c r="K42" s="83" t="str">
        <f>$K$3</f>
        <v>Date: October 1, 2013</v>
      </c>
    </row>
    <row r="43" spans="1:11" ht="12">
      <c r="A43" s="84" t="s">
        <v>17</v>
      </c>
      <c r="B43" s="84" t="s">
        <v>17</v>
      </c>
      <c r="C43" s="84" t="s">
        <v>17</v>
      </c>
      <c r="D43" s="84" t="s">
        <v>17</v>
      </c>
      <c r="E43" s="84" t="s">
        <v>17</v>
      </c>
      <c r="F43" s="84" t="s">
        <v>17</v>
      </c>
      <c r="G43" s="85" t="s">
        <v>17</v>
      </c>
      <c r="H43" s="86" t="s">
        <v>17</v>
      </c>
      <c r="I43" s="84" t="s">
        <v>17</v>
      </c>
      <c r="J43" s="85" t="s">
        <v>17</v>
      </c>
      <c r="K43" s="86" t="s">
        <v>17</v>
      </c>
    </row>
    <row r="44" spans="1:11" ht="12">
      <c r="A44" s="87" t="s">
        <v>18</v>
      </c>
      <c r="C44" s="74" t="s">
        <v>19</v>
      </c>
      <c r="E44" s="87" t="s">
        <v>18</v>
      </c>
      <c r="F44" s="88"/>
      <c r="G44" s="89"/>
      <c r="H44" s="90" t="s">
        <v>20</v>
      </c>
      <c r="I44" s="88"/>
      <c r="J44" s="89"/>
      <c r="K44" s="90" t="s">
        <v>21</v>
      </c>
    </row>
    <row r="45" spans="1:11" ht="12">
      <c r="A45" s="87" t="s">
        <v>22</v>
      </c>
      <c r="C45" s="91" t="s">
        <v>23</v>
      </c>
      <c r="E45" s="87" t="s">
        <v>22</v>
      </c>
      <c r="F45" s="88"/>
      <c r="G45" s="89" t="s">
        <v>24</v>
      </c>
      <c r="H45" s="90" t="s">
        <v>25</v>
      </c>
      <c r="I45" s="88"/>
      <c r="J45" s="89" t="s">
        <v>24</v>
      </c>
      <c r="K45" s="90" t="s">
        <v>26</v>
      </c>
    </row>
    <row r="46" spans="1:11" ht="12">
      <c r="A46" s="84" t="s">
        <v>17</v>
      </c>
      <c r="B46" s="84" t="s">
        <v>17</v>
      </c>
      <c r="C46" s="84" t="s">
        <v>17</v>
      </c>
      <c r="D46" s="84" t="s">
        <v>17</v>
      </c>
      <c r="E46" s="84" t="s">
        <v>17</v>
      </c>
      <c r="F46" s="84" t="s">
        <v>17</v>
      </c>
      <c r="G46" s="85" t="s">
        <v>17</v>
      </c>
      <c r="H46" s="86" t="s">
        <v>17</v>
      </c>
      <c r="I46" s="84" t="s">
        <v>17</v>
      </c>
      <c r="J46" s="85" t="s">
        <v>17</v>
      </c>
      <c r="K46" s="86" t="s">
        <v>17</v>
      </c>
    </row>
    <row r="47" spans="1:11" ht="12">
      <c r="A47" s="73">
        <v>1</v>
      </c>
      <c r="C47" s="74" t="s">
        <v>27</v>
      </c>
      <c r="D47" s="92" t="s">
        <v>28</v>
      </c>
      <c r="E47" s="73">
        <v>1</v>
      </c>
      <c r="G47" s="93">
        <v>0</v>
      </c>
      <c r="H47" s="93">
        <v>0</v>
      </c>
      <c r="I47" s="94"/>
      <c r="J47" s="93">
        <v>0</v>
      </c>
      <c r="K47" s="93">
        <v>0</v>
      </c>
    </row>
    <row r="48" spans="1:11" ht="12">
      <c r="A48" s="73">
        <v>2</v>
      </c>
      <c r="C48" s="74" t="s">
        <v>29</v>
      </c>
      <c r="D48" s="92" t="s">
        <v>30</v>
      </c>
      <c r="E48" s="73">
        <v>2</v>
      </c>
      <c r="G48" s="93">
        <v>0</v>
      </c>
      <c r="H48" s="93">
        <v>0</v>
      </c>
      <c r="I48" s="94"/>
      <c r="J48" s="93">
        <v>0</v>
      </c>
      <c r="K48" s="93">
        <v>0</v>
      </c>
    </row>
    <row r="49" spans="1:11" ht="12">
      <c r="A49" s="73">
        <v>3</v>
      </c>
      <c r="C49" s="74" t="s">
        <v>31</v>
      </c>
      <c r="D49" s="92" t="s">
        <v>32</v>
      </c>
      <c r="E49" s="73">
        <v>3</v>
      </c>
      <c r="G49" s="93">
        <v>0</v>
      </c>
      <c r="H49" s="93">
        <v>0</v>
      </c>
      <c r="I49" s="94"/>
      <c r="J49" s="93">
        <v>0</v>
      </c>
      <c r="K49" s="93">
        <v>0</v>
      </c>
    </row>
    <row r="50" spans="1:11" ht="12">
      <c r="A50" s="73">
        <v>4</v>
      </c>
      <c r="C50" s="74" t="s">
        <v>33</v>
      </c>
      <c r="D50" s="92" t="s">
        <v>34</v>
      </c>
      <c r="E50" s="73">
        <v>4</v>
      </c>
      <c r="G50" s="93">
        <v>0</v>
      </c>
      <c r="H50" s="93">
        <v>0</v>
      </c>
      <c r="I50" s="94"/>
      <c r="J50" s="93">
        <v>0</v>
      </c>
      <c r="K50" s="93">
        <v>0</v>
      </c>
    </row>
    <row r="51" spans="1:11" ht="12">
      <c r="A51" s="73">
        <v>5</v>
      </c>
      <c r="C51" s="74" t="s">
        <v>35</v>
      </c>
      <c r="D51" s="92" t="s">
        <v>36</v>
      </c>
      <c r="E51" s="73">
        <v>5</v>
      </c>
      <c r="G51" s="93">
        <v>0</v>
      </c>
      <c r="H51" s="93">
        <v>0</v>
      </c>
      <c r="I51" s="94"/>
      <c r="J51" s="93">
        <v>0</v>
      </c>
      <c r="K51" s="93">
        <v>0</v>
      </c>
    </row>
    <row r="52" spans="1:11" ht="12">
      <c r="A52" s="73">
        <v>6</v>
      </c>
      <c r="C52" s="74" t="s">
        <v>37</v>
      </c>
      <c r="D52" s="92" t="s">
        <v>38</v>
      </c>
      <c r="E52" s="73">
        <v>6</v>
      </c>
      <c r="G52" s="93">
        <v>0</v>
      </c>
      <c r="H52" s="93">
        <v>0</v>
      </c>
      <c r="I52" s="94"/>
      <c r="J52" s="93">
        <v>0</v>
      </c>
      <c r="K52" s="93">
        <v>0</v>
      </c>
    </row>
    <row r="53" spans="1:11" ht="12">
      <c r="A53" s="73">
        <v>7</v>
      </c>
      <c r="C53" s="74" t="s">
        <v>39</v>
      </c>
      <c r="D53" s="92" t="s">
        <v>40</v>
      </c>
      <c r="E53" s="73">
        <v>7</v>
      </c>
      <c r="G53" s="93">
        <v>0</v>
      </c>
      <c r="H53" s="93">
        <v>0</v>
      </c>
      <c r="I53" s="94"/>
      <c r="J53" s="93">
        <v>0</v>
      </c>
      <c r="K53" s="93">
        <v>0</v>
      </c>
    </row>
    <row r="54" spans="1:11" ht="12">
      <c r="A54" s="73">
        <v>8</v>
      </c>
      <c r="C54" s="74" t="s">
        <v>41</v>
      </c>
      <c r="D54" s="92" t="s">
        <v>42</v>
      </c>
      <c r="E54" s="73">
        <v>8</v>
      </c>
      <c r="G54" s="93">
        <v>0</v>
      </c>
      <c r="H54" s="93">
        <v>0</v>
      </c>
      <c r="I54" s="94"/>
      <c r="J54" s="93">
        <v>0</v>
      </c>
      <c r="K54" s="93">
        <v>0</v>
      </c>
    </row>
    <row r="55" spans="1:11" ht="12">
      <c r="A55" s="73">
        <v>9</v>
      </c>
      <c r="C55" s="74" t="s">
        <v>43</v>
      </c>
      <c r="D55" s="92" t="s">
        <v>44</v>
      </c>
      <c r="E55" s="73">
        <v>9</v>
      </c>
      <c r="G55" s="95">
        <v>0</v>
      </c>
      <c r="H55" s="95">
        <v>0</v>
      </c>
      <c r="I55" s="94" t="s">
        <v>51</v>
      </c>
      <c r="J55" s="95">
        <v>0</v>
      </c>
      <c r="K55" s="95">
        <v>0</v>
      </c>
    </row>
    <row r="56" spans="1:11" ht="12">
      <c r="A56" s="73">
        <v>10</v>
      </c>
      <c r="C56" s="74" t="s">
        <v>45</v>
      </c>
      <c r="D56" s="92" t="s">
        <v>46</v>
      </c>
      <c r="E56" s="73">
        <v>10</v>
      </c>
      <c r="G56" s="93">
        <v>0</v>
      </c>
      <c r="H56" s="93">
        <v>0</v>
      </c>
      <c r="I56" s="94"/>
      <c r="J56" s="93">
        <v>0</v>
      </c>
      <c r="K56" s="93">
        <v>0</v>
      </c>
    </row>
    <row r="57" spans="1:11" ht="12">
      <c r="A57" s="73"/>
      <c r="C57" s="74"/>
      <c r="D57" s="92"/>
      <c r="E57" s="73"/>
      <c r="F57" s="84" t="s">
        <v>17</v>
      </c>
      <c r="G57" s="85" t="s">
        <v>17</v>
      </c>
      <c r="H57" s="96"/>
      <c r="I57" s="97"/>
      <c r="J57" s="85"/>
      <c r="K57" s="96"/>
    </row>
    <row r="58" spans="1:11" ht="15" customHeight="1">
      <c r="A58" s="62">
        <v>11</v>
      </c>
      <c r="C58" s="74" t="s">
        <v>47</v>
      </c>
      <c r="E58" s="62">
        <v>11</v>
      </c>
      <c r="G58" s="93">
        <v>0</v>
      </c>
      <c r="H58" s="95">
        <v>0</v>
      </c>
      <c r="I58" s="94"/>
      <c r="J58" s="93">
        <v>0</v>
      </c>
      <c r="K58" s="95">
        <v>0</v>
      </c>
    </row>
    <row r="59" spans="1:11" ht="12">
      <c r="A59" s="73"/>
      <c r="E59" s="73"/>
      <c r="F59" s="84" t="s">
        <v>17</v>
      </c>
      <c r="G59" s="85" t="s">
        <v>17</v>
      </c>
      <c r="H59" s="86"/>
      <c r="I59" s="97"/>
      <c r="J59" s="85"/>
      <c r="K59" s="86"/>
    </row>
    <row r="60" spans="1:11" ht="12">
      <c r="A60" s="73"/>
      <c r="E60" s="73"/>
      <c r="F60" s="84"/>
      <c r="G60" s="79"/>
      <c r="H60" s="86"/>
      <c r="I60" s="97"/>
      <c r="J60" s="79"/>
      <c r="K60" s="86"/>
    </row>
    <row r="61" spans="1:11" ht="12">
      <c r="A61" s="62">
        <v>12</v>
      </c>
      <c r="C61" s="74" t="s">
        <v>48</v>
      </c>
      <c r="E61" s="62">
        <v>12</v>
      </c>
      <c r="G61" s="98"/>
      <c r="H61" s="98"/>
      <c r="I61" s="94"/>
      <c r="J61" s="93"/>
      <c r="K61" s="98"/>
    </row>
    <row r="62" spans="1:15" ht="12">
      <c r="A62" s="73">
        <v>13</v>
      </c>
      <c r="C62" s="74" t="s">
        <v>49</v>
      </c>
      <c r="D62" s="92" t="s">
        <v>50</v>
      </c>
      <c r="E62" s="73">
        <v>13</v>
      </c>
      <c r="G62" s="99"/>
      <c r="H62" s="100">
        <v>0</v>
      </c>
      <c r="I62" s="94"/>
      <c r="J62" s="99"/>
      <c r="K62" s="100">
        <v>0</v>
      </c>
      <c r="O62" s="62" t="s">
        <v>51</v>
      </c>
    </row>
    <row r="63" spans="1:11" ht="12">
      <c r="A63" s="73">
        <v>14</v>
      </c>
      <c r="C63" s="74" t="s">
        <v>52</v>
      </c>
      <c r="D63" s="92" t="s">
        <v>53</v>
      </c>
      <c r="E63" s="73">
        <v>14</v>
      </c>
      <c r="G63" s="99"/>
      <c r="H63" s="100">
        <v>0</v>
      </c>
      <c r="I63" s="94"/>
      <c r="J63" s="99"/>
      <c r="K63" s="100">
        <v>0</v>
      </c>
    </row>
    <row r="64" spans="1:11" ht="12">
      <c r="A64" s="73">
        <v>15</v>
      </c>
      <c r="C64" s="74" t="s">
        <v>54</v>
      </c>
      <c r="D64" s="92"/>
      <c r="E64" s="73">
        <v>15</v>
      </c>
      <c r="G64" s="99"/>
      <c r="H64" s="100">
        <v>0</v>
      </c>
      <c r="I64" s="94"/>
      <c r="J64" s="99"/>
      <c r="K64" s="100">
        <v>0</v>
      </c>
    </row>
    <row r="65" spans="1:11" ht="12">
      <c r="A65" s="73">
        <v>16</v>
      </c>
      <c r="C65" s="74" t="s">
        <v>55</v>
      </c>
      <c r="D65" s="92"/>
      <c r="E65" s="73">
        <v>16</v>
      </c>
      <c r="G65" s="99"/>
      <c r="H65" s="100">
        <v>0</v>
      </c>
      <c r="I65" s="94"/>
      <c r="J65" s="99"/>
      <c r="K65" s="100">
        <v>0</v>
      </c>
    </row>
    <row r="66" spans="1:254" ht="12">
      <c r="A66" s="92">
        <v>17</v>
      </c>
      <c r="B66" s="92"/>
      <c r="C66" s="101" t="s">
        <v>56</v>
      </c>
      <c r="D66" s="92"/>
      <c r="E66" s="92">
        <v>17</v>
      </c>
      <c r="F66" s="92"/>
      <c r="G66" s="93"/>
      <c r="H66" s="95">
        <v>0</v>
      </c>
      <c r="I66" s="101"/>
      <c r="J66" s="93"/>
      <c r="K66" s="95">
        <v>0</v>
      </c>
      <c r="L66" s="92"/>
      <c r="M66" s="101"/>
      <c r="N66" s="92"/>
      <c r="O66" s="101"/>
      <c r="P66" s="92"/>
      <c r="Q66" s="101"/>
      <c r="R66" s="92"/>
      <c r="S66" s="101"/>
      <c r="T66" s="92"/>
      <c r="U66" s="101"/>
      <c r="V66" s="92"/>
      <c r="W66" s="101"/>
      <c r="X66" s="92"/>
      <c r="Y66" s="101"/>
      <c r="Z66" s="92"/>
      <c r="AA66" s="101"/>
      <c r="AB66" s="92"/>
      <c r="AC66" s="101"/>
      <c r="AD66" s="92"/>
      <c r="AE66" s="101"/>
      <c r="AF66" s="92"/>
      <c r="AG66" s="101"/>
      <c r="AH66" s="92"/>
      <c r="AI66" s="101"/>
      <c r="AJ66" s="92"/>
      <c r="AK66" s="101"/>
      <c r="AL66" s="92"/>
      <c r="AM66" s="101"/>
      <c r="AN66" s="92"/>
      <c r="AO66" s="101"/>
      <c r="AP66" s="92"/>
      <c r="AQ66" s="101"/>
      <c r="AR66" s="92"/>
      <c r="AS66" s="101"/>
      <c r="AT66" s="92"/>
      <c r="AU66" s="101"/>
      <c r="AV66" s="92"/>
      <c r="AW66" s="101"/>
      <c r="AX66" s="92"/>
      <c r="AY66" s="101"/>
      <c r="AZ66" s="92"/>
      <c r="BA66" s="101"/>
      <c r="BB66" s="92"/>
      <c r="BC66" s="101"/>
      <c r="BD66" s="92"/>
      <c r="BE66" s="101"/>
      <c r="BF66" s="92"/>
      <c r="BG66" s="101"/>
      <c r="BH66" s="92"/>
      <c r="BI66" s="101"/>
      <c r="BJ66" s="92"/>
      <c r="BK66" s="101"/>
      <c r="BL66" s="92"/>
      <c r="BM66" s="101"/>
      <c r="BN66" s="92"/>
      <c r="BO66" s="101"/>
      <c r="BP66" s="92"/>
      <c r="BQ66" s="101"/>
      <c r="BR66" s="92"/>
      <c r="BS66" s="101"/>
      <c r="BT66" s="92"/>
      <c r="BU66" s="101"/>
      <c r="BV66" s="92"/>
      <c r="BW66" s="101"/>
      <c r="BX66" s="92"/>
      <c r="BY66" s="101"/>
      <c r="BZ66" s="92"/>
      <c r="CA66" s="101"/>
      <c r="CB66" s="92"/>
      <c r="CC66" s="101"/>
      <c r="CD66" s="92"/>
      <c r="CE66" s="101"/>
      <c r="CF66" s="92"/>
      <c r="CG66" s="101"/>
      <c r="CH66" s="92"/>
      <c r="CI66" s="101"/>
      <c r="CJ66" s="92"/>
      <c r="CK66" s="101"/>
      <c r="CL66" s="92"/>
      <c r="CM66" s="101"/>
      <c r="CN66" s="92"/>
      <c r="CO66" s="101"/>
      <c r="CP66" s="92"/>
      <c r="CQ66" s="101"/>
      <c r="CR66" s="92"/>
      <c r="CS66" s="101"/>
      <c r="CT66" s="92"/>
      <c r="CU66" s="101"/>
      <c r="CV66" s="92"/>
      <c r="CW66" s="101"/>
      <c r="CX66" s="92"/>
      <c r="CY66" s="101"/>
      <c r="CZ66" s="92"/>
      <c r="DA66" s="101"/>
      <c r="DB66" s="92"/>
      <c r="DC66" s="101"/>
      <c r="DD66" s="92"/>
      <c r="DE66" s="101"/>
      <c r="DF66" s="92"/>
      <c r="DG66" s="101"/>
      <c r="DH66" s="92"/>
      <c r="DI66" s="101"/>
      <c r="DJ66" s="92"/>
      <c r="DK66" s="101"/>
      <c r="DL66" s="92"/>
      <c r="DM66" s="101"/>
      <c r="DN66" s="92"/>
      <c r="DO66" s="101"/>
      <c r="DP66" s="92"/>
      <c r="DQ66" s="101"/>
      <c r="DR66" s="92"/>
      <c r="DS66" s="101"/>
      <c r="DT66" s="92"/>
      <c r="DU66" s="101"/>
      <c r="DV66" s="92"/>
      <c r="DW66" s="101"/>
      <c r="DX66" s="92"/>
      <c r="DY66" s="101"/>
      <c r="DZ66" s="92"/>
      <c r="EA66" s="101"/>
      <c r="EB66" s="92"/>
      <c r="EC66" s="101"/>
      <c r="ED66" s="92"/>
      <c r="EE66" s="101"/>
      <c r="EF66" s="92"/>
      <c r="EG66" s="101"/>
      <c r="EH66" s="92"/>
      <c r="EI66" s="101"/>
      <c r="EJ66" s="92"/>
      <c r="EK66" s="101"/>
      <c r="EL66" s="92"/>
      <c r="EM66" s="101"/>
      <c r="EN66" s="92"/>
      <c r="EO66" s="101"/>
      <c r="EP66" s="92"/>
      <c r="EQ66" s="101"/>
      <c r="ER66" s="92"/>
      <c r="ES66" s="101"/>
      <c r="ET66" s="92"/>
      <c r="EU66" s="101"/>
      <c r="EV66" s="92"/>
      <c r="EW66" s="101"/>
      <c r="EX66" s="92"/>
      <c r="EY66" s="101"/>
      <c r="EZ66" s="92"/>
      <c r="FA66" s="101"/>
      <c r="FB66" s="92"/>
      <c r="FC66" s="101"/>
      <c r="FD66" s="92"/>
      <c r="FE66" s="101"/>
      <c r="FF66" s="92"/>
      <c r="FG66" s="101"/>
      <c r="FH66" s="92"/>
      <c r="FI66" s="101"/>
      <c r="FJ66" s="92"/>
      <c r="FK66" s="101"/>
      <c r="FL66" s="92"/>
      <c r="FM66" s="101"/>
      <c r="FN66" s="92"/>
      <c r="FO66" s="101"/>
      <c r="FP66" s="92"/>
      <c r="FQ66" s="101"/>
      <c r="FR66" s="92"/>
      <c r="FS66" s="101"/>
      <c r="FT66" s="92"/>
      <c r="FU66" s="101"/>
      <c r="FV66" s="92"/>
      <c r="FW66" s="101"/>
      <c r="FX66" s="92"/>
      <c r="FY66" s="101"/>
      <c r="FZ66" s="92"/>
      <c r="GA66" s="101"/>
      <c r="GB66" s="92"/>
      <c r="GC66" s="101"/>
      <c r="GD66" s="92"/>
      <c r="GE66" s="101"/>
      <c r="GF66" s="92"/>
      <c r="GG66" s="101"/>
      <c r="GH66" s="92"/>
      <c r="GI66" s="101"/>
      <c r="GJ66" s="92"/>
      <c r="GK66" s="101"/>
      <c r="GL66" s="92"/>
      <c r="GM66" s="101"/>
      <c r="GN66" s="92"/>
      <c r="GO66" s="101"/>
      <c r="GP66" s="92"/>
      <c r="GQ66" s="101"/>
      <c r="GR66" s="92"/>
      <c r="GS66" s="101"/>
      <c r="GT66" s="92"/>
      <c r="GU66" s="101"/>
      <c r="GV66" s="92"/>
      <c r="GW66" s="101"/>
      <c r="GX66" s="92"/>
      <c r="GY66" s="101"/>
      <c r="GZ66" s="92"/>
      <c r="HA66" s="101"/>
      <c r="HB66" s="92"/>
      <c r="HC66" s="101"/>
      <c r="HD66" s="92"/>
      <c r="HE66" s="101"/>
      <c r="HF66" s="92"/>
      <c r="HG66" s="101"/>
      <c r="HH66" s="92"/>
      <c r="HI66" s="101"/>
      <c r="HJ66" s="92"/>
      <c r="HK66" s="101"/>
      <c r="HL66" s="92"/>
      <c r="HM66" s="101"/>
      <c r="HN66" s="92"/>
      <c r="HO66" s="101"/>
      <c r="HP66" s="92"/>
      <c r="HQ66" s="101"/>
      <c r="HR66" s="92"/>
      <c r="HS66" s="101"/>
      <c r="HT66" s="92"/>
      <c r="HU66" s="101"/>
      <c r="HV66" s="92"/>
      <c r="HW66" s="101"/>
      <c r="HX66" s="92"/>
      <c r="HY66" s="101"/>
      <c r="HZ66" s="92"/>
      <c r="IA66" s="101"/>
      <c r="IB66" s="92"/>
      <c r="IC66" s="101"/>
      <c r="ID66" s="92"/>
      <c r="IE66" s="101"/>
      <c r="IF66" s="92"/>
      <c r="IG66" s="101"/>
      <c r="IH66" s="92"/>
      <c r="II66" s="101"/>
      <c r="IJ66" s="92"/>
      <c r="IK66" s="101"/>
      <c r="IL66" s="92"/>
      <c r="IM66" s="101"/>
      <c r="IN66" s="92"/>
      <c r="IO66" s="101"/>
      <c r="IP66" s="92"/>
      <c r="IQ66" s="101"/>
      <c r="IR66" s="92"/>
      <c r="IS66" s="101"/>
      <c r="IT66" s="92"/>
    </row>
    <row r="67" spans="1:11" ht="12">
      <c r="A67" s="73">
        <v>18</v>
      </c>
      <c r="C67" s="74" t="s">
        <v>57</v>
      </c>
      <c r="D67" s="92"/>
      <c r="E67" s="73">
        <v>18</v>
      </c>
      <c r="G67" s="99"/>
      <c r="H67" s="100">
        <v>0</v>
      </c>
      <c r="I67" s="94"/>
      <c r="J67" s="99"/>
      <c r="K67" s="100">
        <v>0</v>
      </c>
    </row>
    <row r="68" spans="1:11" ht="12">
      <c r="A68" s="73">
        <v>19</v>
      </c>
      <c r="C68" s="74" t="s">
        <v>58</v>
      </c>
      <c r="D68" s="92"/>
      <c r="E68" s="73">
        <v>19</v>
      </c>
      <c r="G68" s="99"/>
      <c r="H68" s="100">
        <v>0</v>
      </c>
      <c r="I68" s="94"/>
      <c r="J68" s="99"/>
      <c r="K68" s="100">
        <v>0</v>
      </c>
    </row>
    <row r="69" spans="1:11" ht="12">
      <c r="A69" s="73">
        <v>20</v>
      </c>
      <c r="C69" s="74" t="s">
        <v>59</v>
      </c>
      <c r="D69" s="92"/>
      <c r="E69" s="73">
        <v>20</v>
      </c>
      <c r="G69" s="99"/>
      <c r="H69" s="100">
        <v>0</v>
      </c>
      <c r="I69" s="94"/>
      <c r="J69" s="99"/>
      <c r="K69" s="100">
        <v>0</v>
      </c>
    </row>
    <row r="70" spans="1:11" ht="12">
      <c r="A70" s="92">
        <v>21</v>
      </c>
      <c r="C70" s="74" t="s">
        <v>60</v>
      </c>
      <c r="D70" s="92"/>
      <c r="E70" s="73">
        <v>21</v>
      </c>
      <c r="G70" s="99"/>
      <c r="H70" s="100">
        <v>0</v>
      </c>
      <c r="I70" s="94"/>
      <c r="J70" s="99"/>
      <c r="K70" s="100">
        <v>0</v>
      </c>
    </row>
    <row r="71" spans="1:11" ht="12">
      <c r="A71" s="92">
        <v>22</v>
      </c>
      <c r="C71" s="74" t="s">
        <v>61</v>
      </c>
      <c r="D71" s="92"/>
      <c r="E71" s="73">
        <v>22</v>
      </c>
      <c r="G71" s="99"/>
      <c r="H71" s="100">
        <v>0</v>
      </c>
      <c r="I71" s="94" t="s">
        <v>51</v>
      </c>
      <c r="J71" s="99"/>
      <c r="K71" s="100">
        <v>0</v>
      </c>
    </row>
    <row r="72" spans="1:11" ht="12">
      <c r="A72" s="73">
        <v>23</v>
      </c>
      <c r="C72" s="102"/>
      <c r="E72" s="73">
        <v>23</v>
      </c>
      <c r="F72" s="84" t="s">
        <v>17</v>
      </c>
      <c r="G72" s="85"/>
      <c r="H72" s="86"/>
      <c r="I72" s="97"/>
      <c r="J72" s="85"/>
      <c r="K72" s="86"/>
    </row>
    <row r="73" spans="1:5" ht="12">
      <c r="A73" s="73">
        <v>24</v>
      </c>
      <c r="C73" s="102"/>
      <c r="D73" s="74"/>
      <c r="E73" s="73">
        <v>24</v>
      </c>
    </row>
    <row r="74" spans="1:11" ht="12">
      <c r="A74" s="73">
        <v>25</v>
      </c>
      <c r="C74" s="74" t="s">
        <v>62</v>
      </c>
      <c r="D74" s="92"/>
      <c r="E74" s="73">
        <v>25</v>
      </c>
      <c r="G74" s="99"/>
      <c r="H74" s="100">
        <v>0</v>
      </c>
      <c r="I74" s="94"/>
      <c r="J74" s="99"/>
      <c r="K74" s="100">
        <v>0</v>
      </c>
    </row>
    <row r="75" spans="1:11" ht="12">
      <c r="A75" s="62">
        <v>26</v>
      </c>
      <c r="E75" s="62">
        <v>26</v>
      </c>
      <c r="F75" s="84" t="s">
        <v>17</v>
      </c>
      <c r="G75" s="85"/>
      <c r="H75" s="86"/>
      <c r="I75" s="97"/>
      <c r="J75" s="85"/>
      <c r="K75" s="86"/>
    </row>
    <row r="76" spans="1:11" ht="15" customHeight="1">
      <c r="A76" s="73">
        <v>27</v>
      </c>
      <c r="C76" s="74" t="s">
        <v>63</v>
      </c>
      <c r="E76" s="73">
        <v>27</v>
      </c>
      <c r="F76" s="82"/>
      <c r="G76" s="93"/>
      <c r="H76" s="95">
        <v>0</v>
      </c>
      <c r="I76" s="98"/>
      <c r="J76" s="93"/>
      <c r="K76" s="95">
        <v>0</v>
      </c>
    </row>
    <row r="77" spans="6:11" ht="12">
      <c r="F77" s="84"/>
      <c r="G77" s="85"/>
      <c r="H77" s="86"/>
      <c r="I77" s="97"/>
      <c r="J77" s="85"/>
      <c r="K77" s="86"/>
    </row>
    <row r="78" spans="6:11" ht="12">
      <c r="F78" s="84"/>
      <c r="G78" s="85"/>
      <c r="H78" s="86"/>
      <c r="I78" s="97"/>
      <c r="J78" s="85"/>
      <c r="K78" s="86"/>
    </row>
    <row r="79" spans="1:11" ht="30.75" customHeight="1">
      <c r="A79" s="103"/>
      <c r="B79" s="103"/>
      <c r="C79" s="362" t="s">
        <v>64</v>
      </c>
      <c r="D79" s="362"/>
      <c r="E79" s="362"/>
      <c r="F79" s="362"/>
      <c r="G79" s="362"/>
      <c r="H79" s="362"/>
      <c r="I79" s="362"/>
      <c r="J79" s="362"/>
      <c r="K79" s="104"/>
    </row>
    <row r="80" spans="4:11" ht="12">
      <c r="D80" s="92"/>
      <c r="F80" s="84"/>
      <c r="G80" s="85"/>
      <c r="I80" s="97"/>
      <c r="J80" s="85"/>
      <c r="K80" s="86"/>
    </row>
    <row r="81" spans="3:11" ht="12">
      <c r="C81" s="62" t="s">
        <v>65</v>
      </c>
      <c r="D81" s="92"/>
      <c r="F81" s="84"/>
      <c r="G81" s="85"/>
      <c r="I81" s="97"/>
      <c r="J81" s="85"/>
      <c r="K81" s="86"/>
    </row>
    <row r="82" spans="1:11" ht="12">
      <c r="A82" s="73"/>
      <c r="C82" s="74"/>
      <c r="E82" s="73"/>
      <c r="F82" s="75"/>
      <c r="G82" s="76"/>
      <c r="H82" s="77"/>
      <c r="I82" s="75"/>
      <c r="J82" s="76"/>
      <c r="K82" s="77"/>
    </row>
    <row r="83" spans="1:11" ht="12">
      <c r="A83" s="81" t="s">
        <v>80</v>
      </c>
      <c r="G83" s="79"/>
      <c r="K83" s="80" t="s">
        <v>81</v>
      </c>
    </row>
    <row r="84" spans="1:11" s="105" customFormat="1" ht="12">
      <c r="A84" s="367" t="s">
        <v>82</v>
      </c>
      <c r="B84" s="367"/>
      <c r="C84" s="367"/>
      <c r="D84" s="367"/>
      <c r="E84" s="367"/>
      <c r="F84" s="367"/>
      <c r="G84" s="367"/>
      <c r="H84" s="367"/>
      <c r="I84" s="367"/>
      <c r="J84" s="367"/>
      <c r="K84" s="367"/>
    </row>
    <row r="85" spans="1:11" ht="12">
      <c r="A85" s="81" t="str">
        <f>$A$42</f>
        <v>NAME: </v>
      </c>
      <c r="C85" s="62" t="str">
        <f>$D$20</f>
        <v>University of Colorado</v>
      </c>
      <c r="G85" s="79"/>
      <c r="I85" s="82"/>
      <c r="J85" s="79"/>
      <c r="K85" s="83" t="str">
        <f>$K$3</f>
        <v>Date: October 1, 2013</v>
      </c>
    </row>
    <row r="86" spans="1:11" ht="12">
      <c r="A86" s="84" t="s">
        <v>17</v>
      </c>
      <c r="B86" s="84" t="s">
        <v>17</v>
      </c>
      <c r="C86" s="84" t="s">
        <v>17</v>
      </c>
      <c r="D86" s="84" t="s">
        <v>17</v>
      </c>
      <c r="E86" s="84" t="s">
        <v>17</v>
      </c>
      <c r="F86" s="84" t="s">
        <v>17</v>
      </c>
      <c r="G86" s="85" t="s">
        <v>17</v>
      </c>
      <c r="H86" s="86" t="s">
        <v>17</v>
      </c>
      <c r="I86" s="84" t="s">
        <v>17</v>
      </c>
      <c r="J86" s="85" t="s">
        <v>17</v>
      </c>
      <c r="K86" s="86" t="s">
        <v>17</v>
      </c>
    </row>
    <row r="87" spans="1:11" ht="12">
      <c r="A87" s="87" t="s">
        <v>18</v>
      </c>
      <c r="C87" s="74" t="s">
        <v>19</v>
      </c>
      <c r="E87" s="87" t="s">
        <v>18</v>
      </c>
      <c r="F87" s="88"/>
      <c r="G87" s="89"/>
      <c r="H87" s="90" t="s">
        <v>20</v>
      </c>
      <c r="I87" s="88"/>
      <c r="J87" s="89"/>
      <c r="K87" s="90" t="s">
        <v>21</v>
      </c>
    </row>
    <row r="88" spans="1:11" ht="12">
      <c r="A88" s="87" t="s">
        <v>22</v>
      </c>
      <c r="C88" s="91" t="s">
        <v>23</v>
      </c>
      <c r="E88" s="87" t="s">
        <v>22</v>
      </c>
      <c r="F88" s="88"/>
      <c r="G88" s="89" t="s">
        <v>24</v>
      </c>
      <c r="H88" s="90" t="s">
        <v>25</v>
      </c>
      <c r="I88" s="88"/>
      <c r="J88" s="89" t="s">
        <v>24</v>
      </c>
      <c r="K88" s="90" t="s">
        <v>26</v>
      </c>
    </row>
    <row r="89" spans="1:11" ht="12">
      <c r="A89" s="84" t="s">
        <v>17</v>
      </c>
      <c r="B89" s="84" t="s">
        <v>17</v>
      </c>
      <c r="C89" s="84" t="s">
        <v>17</v>
      </c>
      <c r="D89" s="84" t="s">
        <v>17</v>
      </c>
      <c r="E89" s="84" t="s">
        <v>17</v>
      </c>
      <c r="F89" s="84" t="s">
        <v>17</v>
      </c>
      <c r="G89" s="85" t="s">
        <v>17</v>
      </c>
      <c r="H89" s="85" t="s">
        <v>17</v>
      </c>
      <c r="I89" s="84" t="s">
        <v>17</v>
      </c>
      <c r="J89" s="85" t="s">
        <v>17</v>
      </c>
      <c r="K89" s="86" t="s">
        <v>17</v>
      </c>
    </row>
    <row r="90" spans="1:11" ht="12">
      <c r="A90" s="73">
        <v>1</v>
      </c>
      <c r="C90" s="74" t="s">
        <v>27</v>
      </c>
      <c r="D90" s="92" t="s">
        <v>28</v>
      </c>
      <c r="E90" s="73">
        <v>1</v>
      </c>
      <c r="G90" s="99">
        <f>+G480</f>
        <v>0</v>
      </c>
      <c r="H90" s="99">
        <f>+H480</f>
        <v>0</v>
      </c>
      <c r="I90" s="94"/>
      <c r="J90" s="99">
        <f>+J480</f>
        <v>0</v>
      </c>
      <c r="K90" s="99">
        <f>+K480</f>
        <v>0</v>
      </c>
    </row>
    <row r="91" spans="1:11" ht="12">
      <c r="A91" s="73">
        <v>2</v>
      </c>
      <c r="C91" s="74" t="s">
        <v>29</v>
      </c>
      <c r="D91" s="92" t="s">
        <v>30</v>
      </c>
      <c r="E91" s="73">
        <v>2</v>
      </c>
      <c r="G91" s="99">
        <f>+G519</f>
        <v>0</v>
      </c>
      <c r="H91" s="99">
        <f>+H519</f>
        <v>0</v>
      </c>
      <c r="I91" s="94"/>
      <c r="J91" s="99">
        <f>+J519</f>
        <v>0</v>
      </c>
      <c r="K91" s="99">
        <f>+K519</f>
        <v>0</v>
      </c>
    </row>
    <row r="92" spans="1:11" ht="12">
      <c r="A92" s="73">
        <v>3</v>
      </c>
      <c r="C92" s="74" t="s">
        <v>31</v>
      </c>
      <c r="D92" s="92" t="s">
        <v>32</v>
      </c>
      <c r="E92" s="73">
        <v>3</v>
      </c>
      <c r="G92" s="99">
        <f>+G556</f>
        <v>0</v>
      </c>
      <c r="H92" s="99">
        <f>+H556</f>
        <v>0</v>
      </c>
      <c r="I92" s="94"/>
      <c r="J92" s="99">
        <f>+J556</f>
        <v>0</v>
      </c>
      <c r="K92" s="99">
        <f>+K556</f>
        <v>0</v>
      </c>
    </row>
    <row r="93" spans="1:11" ht="12">
      <c r="A93" s="73">
        <v>4</v>
      </c>
      <c r="C93" s="74" t="s">
        <v>33</v>
      </c>
      <c r="D93" s="92" t="s">
        <v>34</v>
      </c>
      <c r="E93" s="73">
        <v>4</v>
      </c>
      <c r="G93" s="99">
        <f>+G593</f>
        <v>0</v>
      </c>
      <c r="H93" s="99">
        <f>+H593</f>
        <v>0</v>
      </c>
      <c r="I93" s="94"/>
      <c r="J93" s="99">
        <f>+J593</f>
        <v>0</v>
      </c>
      <c r="K93" s="99">
        <f>+K593</f>
        <v>0</v>
      </c>
    </row>
    <row r="94" spans="1:11" ht="12">
      <c r="A94" s="73">
        <v>5</v>
      </c>
      <c r="C94" s="74" t="s">
        <v>35</v>
      </c>
      <c r="D94" s="92" t="s">
        <v>36</v>
      </c>
      <c r="E94" s="73">
        <v>5</v>
      </c>
      <c r="G94" s="99">
        <f>+G630</f>
        <v>0</v>
      </c>
      <c r="H94" s="99">
        <f>+H630</f>
        <v>0</v>
      </c>
      <c r="I94" s="94"/>
      <c r="J94" s="99">
        <f>+J630</f>
        <v>0</v>
      </c>
      <c r="K94" s="99">
        <f>+K630</f>
        <v>0</v>
      </c>
    </row>
    <row r="95" spans="1:11" ht="12">
      <c r="A95" s="73">
        <v>6</v>
      </c>
      <c r="C95" s="74" t="s">
        <v>37</v>
      </c>
      <c r="D95" s="92" t="s">
        <v>38</v>
      </c>
      <c r="E95" s="73">
        <v>6</v>
      </c>
      <c r="G95" s="99">
        <f>+G667</f>
        <v>0</v>
      </c>
      <c r="H95" s="99">
        <f>+H667</f>
        <v>0</v>
      </c>
      <c r="I95" s="94"/>
      <c r="J95" s="99">
        <f>+J667</f>
        <v>0</v>
      </c>
      <c r="K95" s="99">
        <f>+K667</f>
        <v>0</v>
      </c>
    </row>
    <row r="96" spans="1:15" ht="12">
      <c r="A96" s="73">
        <v>7</v>
      </c>
      <c r="C96" s="74" t="s">
        <v>39</v>
      </c>
      <c r="D96" s="92" t="s">
        <v>40</v>
      </c>
      <c r="E96" s="73">
        <v>7</v>
      </c>
      <c r="G96" s="99">
        <f>+G704</f>
        <v>0</v>
      </c>
      <c r="H96" s="99">
        <f>+H704</f>
        <v>0</v>
      </c>
      <c r="I96" s="94"/>
      <c r="J96" s="99">
        <f>+J704</f>
        <v>0</v>
      </c>
      <c r="K96" s="99">
        <f>+K704</f>
        <v>0</v>
      </c>
      <c r="O96" s="62" t="s">
        <v>51</v>
      </c>
    </row>
    <row r="97" spans="1:11" ht="12">
      <c r="A97" s="73">
        <v>8</v>
      </c>
      <c r="C97" s="74" t="s">
        <v>41</v>
      </c>
      <c r="D97" s="92" t="s">
        <v>42</v>
      </c>
      <c r="E97" s="73">
        <v>8</v>
      </c>
      <c r="G97" s="99">
        <f>+G741</f>
        <v>0</v>
      </c>
      <c r="H97" s="99">
        <f>+H741</f>
        <v>0</v>
      </c>
      <c r="I97" s="94"/>
      <c r="J97" s="99">
        <f>+J741</f>
        <v>0</v>
      </c>
      <c r="K97" s="99">
        <f>+K741</f>
        <v>0</v>
      </c>
    </row>
    <row r="98" spans="1:11" ht="12">
      <c r="A98" s="73">
        <v>9</v>
      </c>
      <c r="C98" s="74" t="s">
        <v>43</v>
      </c>
      <c r="D98" s="92" t="s">
        <v>44</v>
      </c>
      <c r="E98" s="73">
        <v>9</v>
      </c>
      <c r="G98" s="100">
        <f>+G779</f>
        <v>0</v>
      </c>
      <c r="H98" s="100">
        <f>+H779</f>
        <v>0</v>
      </c>
      <c r="I98" s="94" t="s">
        <v>51</v>
      </c>
      <c r="J98" s="100">
        <f>+J779</f>
        <v>0</v>
      </c>
      <c r="K98" s="100">
        <f>+K779</f>
        <v>0</v>
      </c>
    </row>
    <row r="99" spans="1:11" ht="12">
      <c r="A99" s="73">
        <v>10</v>
      </c>
      <c r="C99" s="74" t="s">
        <v>45</v>
      </c>
      <c r="D99" s="92" t="s">
        <v>46</v>
      </c>
      <c r="E99" s="73">
        <v>10</v>
      </c>
      <c r="G99" s="99">
        <f>+G815</f>
        <v>0</v>
      </c>
      <c r="H99" s="100">
        <f>+H815</f>
        <v>15038168</v>
      </c>
      <c r="I99" s="100"/>
      <c r="J99" s="100">
        <f>+J815</f>
        <v>0</v>
      </c>
      <c r="K99" s="100">
        <f>+K815</f>
        <v>13233333</v>
      </c>
    </row>
    <row r="100" spans="1:11" ht="12">
      <c r="A100" s="73"/>
      <c r="C100" s="74"/>
      <c r="D100" s="92"/>
      <c r="E100" s="73"/>
      <c r="F100" s="84" t="s">
        <v>17</v>
      </c>
      <c r="G100" s="85" t="s">
        <v>17</v>
      </c>
      <c r="H100" s="96"/>
      <c r="I100" s="97"/>
      <c r="J100" s="85"/>
      <c r="K100" s="96"/>
    </row>
    <row r="101" spans="1:11" ht="12">
      <c r="A101" s="62">
        <v>11</v>
      </c>
      <c r="C101" s="74" t="s">
        <v>83</v>
      </c>
      <c r="E101" s="62">
        <v>11</v>
      </c>
      <c r="G101" s="99">
        <f>SUM(G90:G99)</f>
        <v>0</v>
      </c>
      <c r="H101" s="100">
        <f>SUM(H90:H99)</f>
        <v>15038168</v>
      </c>
      <c r="I101" s="94"/>
      <c r="J101" s="99">
        <f>SUM(J90:J99)</f>
        <v>0</v>
      </c>
      <c r="K101" s="100">
        <f>SUM(K90:K99)</f>
        <v>13233333</v>
      </c>
    </row>
    <row r="102" spans="1:11" ht="12">
      <c r="A102" s="73"/>
      <c r="E102" s="73"/>
      <c r="F102" s="84" t="s">
        <v>17</v>
      </c>
      <c r="G102" s="85" t="s">
        <v>17</v>
      </c>
      <c r="H102" s="86"/>
      <c r="I102" s="97"/>
      <c r="J102" s="85"/>
      <c r="K102" s="86"/>
    </row>
    <row r="103" spans="1:11" ht="12">
      <c r="A103" s="73"/>
      <c r="E103" s="73"/>
      <c r="F103" s="84"/>
      <c r="G103" s="79"/>
      <c r="H103" s="86"/>
      <c r="I103" s="97"/>
      <c r="J103" s="79"/>
      <c r="K103" s="86"/>
    </row>
    <row r="104" spans="1:11" ht="12">
      <c r="A104" s="62">
        <v>12</v>
      </c>
      <c r="C104" s="74" t="s">
        <v>48</v>
      </c>
      <c r="E104" s="62">
        <v>12</v>
      </c>
      <c r="G104" s="98"/>
      <c r="H104" s="98"/>
      <c r="I104" s="94"/>
      <c r="J104" s="99"/>
      <c r="K104" s="98"/>
    </row>
    <row r="105" spans="1:11" ht="12">
      <c r="A105" s="73">
        <v>13</v>
      </c>
      <c r="C105" s="74" t="s">
        <v>49</v>
      </c>
      <c r="D105" s="92" t="s">
        <v>50</v>
      </c>
      <c r="E105" s="73">
        <v>13</v>
      </c>
      <c r="G105" s="99"/>
      <c r="H105" s="100">
        <f>+H442</f>
        <v>0</v>
      </c>
      <c r="I105" s="94"/>
      <c r="J105" s="99"/>
      <c r="K105" s="100">
        <f>+K442</f>
        <v>0</v>
      </c>
    </row>
    <row r="106" spans="1:11" ht="12">
      <c r="A106" s="73">
        <v>14</v>
      </c>
      <c r="C106" s="74" t="s">
        <v>52</v>
      </c>
      <c r="D106" s="92" t="s">
        <v>84</v>
      </c>
      <c r="E106" s="73">
        <v>14</v>
      </c>
      <c r="G106" s="99"/>
      <c r="H106" s="106">
        <f>H145</f>
        <v>0</v>
      </c>
      <c r="I106" s="94"/>
      <c r="J106" s="99"/>
      <c r="K106" s="106">
        <f>K145</f>
        <v>0</v>
      </c>
    </row>
    <row r="107" spans="1:11" ht="12">
      <c r="A107" s="73">
        <v>15</v>
      </c>
      <c r="C107" s="74" t="s">
        <v>54</v>
      </c>
      <c r="D107" s="92"/>
      <c r="E107" s="73">
        <v>15</v>
      </c>
      <c r="G107" s="99"/>
      <c r="H107" s="107"/>
      <c r="I107" s="94"/>
      <c r="J107" s="99"/>
      <c r="K107" s="107"/>
    </row>
    <row r="108" spans="1:11" ht="12">
      <c r="A108" s="73">
        <v>16</v>
      </c>
      <c r="C108" s="74" t="s">
        <v>55</v>
      </c>
      <c r="D108" s="92"/>
      <c r="E108" s="73">
        <v>16</v>
      </c>
      <c r="G108" s="99"/>
      <c r="H108" s="100">
        <f>+H308-H107</f>
        <v>0</v>
      </c>
      <c r="I108" s="94"/>
      <c r="J108" s="99"/>
      <c r="K108" s="107"/>
    </row>
    <row r="109" spans="1:254" ht="12">
      <c r="A109" s="92">
        <v>17</v>
      </c>
      <c r="B109" s="92"/>
      <c r="C109" s="101" t="s">
        <v>85</v>
      </c>
      <c r="D109" s="92" t="s">
        <v>86</v>
      </c>
      <c r="E109" s="92">
        <v>17</v>
      </c>
      <c r="F109" s="92"/>
      <c r="G109" s="99"/>
      <c r="H109" s="100">
        <f>SUM(H107:H108)</f>
        <v>0</v>
      </c>
      <c r="I109" s="101"/>
      <c r="J109" s="99"/>
      <c r="K109" s="100">
        <f>SUM(K107:K108)</f>
        <v>0</v>
      </c>
      <c r="L109" s="92"/>
      <c r="M109" s="101"/>
      <c r="N109" s="92"/>
      <c r="O109" s="101"/>
      <c r="P109" s="92"/>
      <c r="Q109" s="101"/>
      <c r="R109" s="92"/>
      <c r="S109" s="101"/>
      <c r="T109" s="92"/>
      <c r="U109" s="101"/>
      <c r="V109" s="92"/>
      <c r="W109" s="101"/>
      <c r="X109" s="92"/>
      <c r="Y109" s="101"/>
      <c r="Z109" s="92"/>
      <c r="AA109" s="101"/>
      <c r="AB109" s="92"/>
      <c r="AC109" s="101"/>
      <c r="AD109" s="92"/>
      <c r="AE109" s="101"/>
      <c r="AF109" s="92"/>
      <c r="AG109" s="101"/>
      <c r="AH109" s="92"/>
      <c r="AI109" s="101"/>
      <c r="AJ109" s="92"/>
      <c r="AK109" s="101"/>
      <c r="AL109" s="92"/>
      <c r="AM109" s="101"/>
      <c r="AN109" s="92"/>
      <c r="AO109" s="101"/>
      <c r="AP109" s="92"/>
      <c r="AQ109" s="101"/>
      <c r="AR109" s="92"/>
      <c r="AS109" s="101"/>
      <c r="AT109" s="92"/>
      <c r="AU109" s="101"/>
      <c r="AV109" s="92"/>
      <c r="AW109" s="101"/>
      <c r="AX109" s="92"/>
      <c r="AY109" s="101"/>
      <c r="AZ109" s="92"/>
      <c r="BA109" s="101"/>
      <c r="BB109" s="92"/>
      <c r="BC109" s="101"/>
      <c r="BD109" s="92"/>
      <c r="BE109" s="101"/>
      <c r="BF109" s="92"/>
      <c r="BG109" s="101"/>
      <c r="BH109" s="92"/>
      <c r="BI109" s="101"/>
      <c r="BJ109" s="92"/>
      <c r="BK109" s="101"/>
      <c r="BL109" s="92"/>
      <c r="BM109" s="101"/>
      <c r="BN109" s="92"/>
      <c r="BO109" s="101"/>
      <c r="BP109" s="92"/>
      <c r="BQ109" s="101"/>
      <c r="BR109" s="92"/>
      <c r="BS109" s="101"/>
      <c r="BT109" s="92"/>
      <c r="BU109" s="101"/>
      <c r="BV109" s="92"/>
      <c r="BW109" s="101"/>
      <c r="BX109" s="92"/>
      <c r="BY109" s="101"/>
      <c r="BZ109" s="92"/>
      <c r="CA109" s="101"/>
      <c r="CB109" s="92"/>
      <c r="CC109" s="101"/>
      <c r="CD109" s="92"/>
      <c r="CE109" s="101"/>
      <c r="CF109" s="92"/>
      <c r="CG109" s="101"/>
      <c r="CH109" s="92"/>
      <c r="CI109" s="101"/>
      <c r="CJ109" s="92"/>
      <c r="CK109" s="101"/>
      <c r="CL109" s="92"/>
      <c r="CM109" s="101"/>
      <c r="CN109" s="92"/>
      <c r="CO109" s="101"/>
      <c r="CP109" s="92"/>
      <c r="CQ109" s="101"/>
      <c r="CR109" s="92"/>
      <c r="CS109" s="101"/>
      <c r="CT109" s="92"/>
      <c r="CU109" s="101"/>
      <c r="CV109" s="92"/>
      <c r="CW109" s="101"/>
      <c r="CX109" s="92"/>
      <c r="CY109" s="101"/>
      <c r="CZ109" s="92"/>
      <c r="DA109" s="101"/>
      <c r="DB109" s="92"/>
      <c r="DC109" s="101"/>
      <c r="DD109" s="92"/>
      <c r="DE109" s="101"/>
      <c r="DF109" s="92"/>
      <c r="DG109" s="101"/>
      <c r="DH109" s="92"/>
      <c r="DI109" s="101"/>
      <c r="DJ109" s="92"/>
      <c r="DK109" s="101"/>
      <c r="DL109" s="92"/>
      <c r="DM109" s="101"/>
      <c r="DN109" s="92"/>
      <c r="DO109" s="101"/>
      <c r="DP109" s="92"/>
      <c r="DQ109" s="101"/>
      <c r="DR109" s="92"/>
      <c r="DS109" s="101"/>
      <c r="DT109" s="92"/>
      <c r="DU109" s="101"/>
      <c r="DV109" s="92"/>
      <c r="DW109" s="101"/>
      <c r="DX109" s="92"/>
      <c r="DY109" s="101"/>
      <c r="DZ109" s="92"/>
      <c r="EA109" s="101"/>
      <c r="EB109" s="92"/>
      <c r="EC109" s="101"/>
      <c r="ED109" s="92"/>
      <c r="EE109" s="101"/>
      <c r="EF109" s="92"/>
      <c r="EG109" s="101"/>
      <c r="EH109" s="92"/>
      <c r="EI109" s="101"/>
      <c r="EJ109" s="92"/>
      <c r="EK109" s="101"/>
      <c r="EL109" s="92"/>
      <c r="EM109" s="101"/>
      <c r="EN109" s="92"/>
      <c r="EO109" s="101"/>
      <c r="EP109" s="92"/>
      <c r="EQ109" s="101"/>
      <c r="ER109" s="92"/>
      <c r="ES109" s="101"/>
      <c r="ET109" s="92"/>
      <c r="EU109" s="101"/>
      <c r="EV109" s="92"/>
      <c r="EW109" s="101"/>
      <c r="EX109" s="92"/>
      <c r="EY109" s="101"/>
      <c r="EZ109" s="92"/>
      <c r="FA109" s="101"/>
      <c r="FB109" s="92"/>
      <c r="FC109" s="101"/>
      <c r="FD109" s="92"/>
      <c r="FE109" s="101"/>
      <c r="FF109" s="92"/>
      <c r="FG109" s="101"/>
      <c r="FH109" s="92"/>
      <c r="FI109" s="101"/>
      <c r="FJ109" s="92"/>
      <c r="FK109" s="101"/>
      <c r="FL109" s="92"/>
      <c r="FM109" s="101"/>
      <c r="FN109" s="92"/>
      <c r="FO109" s="101"/>
      <c r="FP109" s="92"/>
      <c r="FQ109" s="101"/>
      <c r="FR109" s="92"/>
      <c r="FS109" s="101"/>
      <c r="FT109" s="92"/>
      <c r="FU109" s="101"/>
      <c r="FV109" s="92"/>
      <c r="FW109" s="101"/>
      <c r="FX109" s="92"/>
      <c r="FY109" s="101"/>
      <c r="FZ109" s="92"/>
      <c r="GA109" s="101"/>
      <c r="GB109" s="92"/>
      <c r="GC109" s="101"/>
      <c r="GD109" s="92"/>
      <c r="GE109" s="101"/>
      <c r="GF109" s="92"/>
      <c r="GG109" s="101"/>
      <c r="GH109" s="92"/>
      <c r="GI109" s="101"/>
      <c r="GJ109" s="92"/>
      <c r="GK109" s="101"/>
      <c r="GL109" s="92"/>
      <c r="GM109" s="101"/>
      <c r="GN109" s="92"/>
      <c r="GO109" s="101"/>
      <c r="GP109" s="92"/>
      <c r="GQ109" s="101"/>
      <c r="GR109" s="92"/>
      <c r="GS109" s="101"/>
      <c r="GT109" s="92"/>
      <c r="GU109" s="101"/>
      <c r="GV109" s="92"/>
      <c r="GW109" s="101"/>
      <c r="GX109" s="92"/>
      <c r="GY109" s="101"/>
      <c r="GZ109" s="92"/>
      <c r="HA109" s="101"/>
      <c r="HB109" s="92"/>
      <c r="HC109" s="101"/>
      <c r="HD109" s="92"/>
      <c r="HE109" s="101"/>
      <c r="HF109" s="92"/>
      <c r="HG109" s="101"/>
      <c r="HH109" s="92"/>
      <c r="HI109" s="101"/>
      <c r="HJ109" s="92"/>
      <c r="HK109" s="101"/>
      <c r="HL109" s="92"/>
      <c r="HM109" s="101"/>
      <c r="HN109" s="92"/>
      <c r="HO109" s="101"/>
      <c r="HP109" s="92"/>
      <c r="HQ109" s="101"/>
      <c r="HR109" s="92"/>
      <c r="HS109" s="101"/>
      <c r="HT109" s="92"/>
      <c r="HU109" s="101"/>
      <c r="HV109" s="92"/>
      <c r="HW109" s="101"/>
      <c r="HX109" s="92"/>
      <c r="HY109" s="101"/>
      <c r="HZ109" s="92"/>
      <c r="IA109" s="101"/>
      <c r="IB109" s="92"/>
      <c r="IC109" s="101"/>
      <c r="ID109" s="92"/>
      <c r="IE109" s="101"/>
      <c r="IF109" s="92"/>
      <c r="IG109" s="101"/>
      <c r="IH109" s="92"/>
      <c r="II109" s="101"/>
      <c r="IJ109" s="92"/>
      <c r="IK109" s="101"/>
      <c r="IL109" s="92"/>
      <c r="IM109" s="101"/>
      <c r="IN109" s="92"/>
      <c r="IO109" s="101"/>
      <c r="IP109" s="92"/>
      <c r="IQ109" s="101"/>
      <c r="IR109" s="92"/>
      <c r="IS109" s="101"/>
      <c r="IT109" s="92"/>
    </row>
    <row r="110" spans="1:11" ht="12">
      <c r="A110" s="73">
        <v>18</v>
      </c>
      <c r="C110" s="74" t="s">
        <v>57</v>
      </c>
      <c r="D110" s="92" t="s">
        <v>86</v>
      </c>
      <c r="E110" s="73">
        <v>18</v>
      </c>
      <c r="G110" s="99"/>
      <c r="H110" s="100">
        <f>+H307</f>
        <v>0</v>
      </c>
      <c r="I110" s="94"/>
      <c r="J110" s="99"/>
      <c r="K110" s="107"/>
    </row>
    <row r="111" spans="1:11" ht="12">
      <c r="A111" s="73">
        <v>19</v>
      </c>
      <c r="C111" s="74" t="s">
        <v>58</v>
      </c>
      <c r="D111" s="92" t="s">
        <v>86</v>
      </c>
      <c r="E111" s="73">
        <v>19</v>
      </c>
      <c r="G111" s="99"/>
      <c r="H111" s="100">
        <f>+H313</f>
        <v>0</v>
      </c>
      <c r="I111" s="94"/>
      <c r="J111" s="99"/>
      <c r="K111" s="107"/>
    </row>
    <row r="112" spans="1:11" ht="12">
      <c r="A112" s="73">
        <v>20</v>
      </c>
      <c r="C112" s="74" t="s">
        <v>59</v>
      </c>
      <c r="D112" s="92" t="s">
        <v>86</v>
      </c>
      <c r="E112" s="73">
        <v>20</v>
      </c>
      <c r="G112" s="99"/>
      <c r="H112" s="100">
        <f>H109+H110+H111</f>
        <v>0</v>
      </c>
      <c r="I112" s="94"/>
      <c r="J112" s="99"/>
      <c r="K112" s="100">
        <f>K109+K110+K111</f>
        <v>0</v>
      </c>
    </row>
    <row r="113" spans="1:12" ht="12">
      <c r="A113" s="92">
        <v>21</v>
      </c>
      <c r="C113" s="74" t="s">
        <v>87</v>
      </c>
      <c r="D113" s="92" t="s">
        <v>88</v>
      </c>
      <c r="E113" s="73">
        <v>21</v>
      </c>
      <c r="G113" s="99"/>
      <c r="H113" s="100">
        <f>+H352-H333</f>
        <v>0</v>
      </c>
      <c r="I113" s="94"/>
      <c r="J113" s="99"/>
      <c r="K113" s="100">
        <f>+K352-K333</f>
        <v>0</v>
      </c>
      <c r="L113" s="62" t="s">
        <v>51</v>
      </c>
    </row>
    <row r="114" spans="1:11" ht="12">
      <c r="A114" s="92">
        <v>22</v>
      </c>
      <c r="C114" s="74" t="s">
        <v>61</v>
      </c>
      <c r="D114" s="92"/>
      <c r="E114" s="73">
        <v>22</v>
      </c>
      <c r="G114" s="99"/>
      <c r="H114" s="100">
        <f>H333</f>
        <v>0</v>
      </c>
      <c r="I114" s="94" t="s">
        <v>51</v>
      </c>
      <c r="J114" s="99"/>
      <c r="K114" s="100">
        <f>K333</f>
        <v>0</v>
      </c>
    </row>
    <row r="115" spans="1:17" ht="12">
      <c r="A115" s="73">
        <v>23</v>
      </c>
      <c r="C115" s="102"/>
      <c r="E115" s="73">
        <v>23</v>
      </c>
      <c r="F115" s="84" t="s">
        <v>17</v>
      </c>
      <c r="G115" s="85"/>
      <c r="H115" s="86"/>
      <c r="I115" s="97"/>
      <c r="J115" s="85"/>
      <c r="K115" s="86"/>
      <c r="Q115" s="62" t="s">
        <v>51</v>
      </c>
    </row>
    <row r="116" spans="1:5" ht="12">
      <c r="A116" s="73">
        <v>24</v>
      </c>
      <c r="C116" s="102"/>
      <c r="D116" s="74"/>
      <c r="E116" s="73">
        <v>24</v>
      </c>
    </row>
    <row r="117" spans="1:11" ht="12">
      <c r="A117" s="73">
        <v>25</v>
      </c>
      <c r="C117" s="74" t="s">
        <v>62</v>
      </c>
      <c r="D117" s="92" t="s">
        <v>89</v>
      </c>
      <c r="E117" s="73">
        <v>25</v>
      </c>
      <c r="G117" s="99"/>
      <c r="H117" s="100">
        <f>+H398</f>
        <v>15038168</v>
      </c>
      <c r="I117" s="94"/>
      <c r="J117" s="99"/>
      <c r="K117" s="100">
        <f>+K398</f>
        <v>13233333</v>
      </c>
    </row>
    <row r="118" spans="1:11" ht="12">
      <c r="A118" s="62">
        <v>26</v>
      </c>
      <c r="E118" s="62">
        <v>26</v>
      </c>
      <c r="F118" s="84" t="s">
        <v>17</v>
      </c>
      <c r="G118" s="85"/>
      <c r="H118" s="86"/>
      <c r="I118" s="97"/>
      <c r="J118" s="85"/>
      <c r="K118" s="86"/>
    </row>
    <row r="119" spans="1:17" ht="12">
      <c r="A119" s="73">
        <v>27</v>
      </c>
      <c r="C119" s="74" t="s">
        <v>63</v>
      </c>
      <c r="E119" s="73">
        <v>27</v>
      </c>
      <c r="F119" s="82"/>
      <c r="G119" s="99"/>
      <c r="H119" s="100">
        <f>H105+H106+H112+H113+H114+H117</f>
        <v>15038168</v>
      </c>
      <c r="I119" s="98"/>
      <c r="J119" s="108"/>
      <c r="K119" s="100">
        <f>K105+K106+K112+K113+K114+K117</f>
        <v>13233333</v>
      </c>
      <c r="L119" s="109"/>
      <c r="M119" s="109"/>
      <c r="N119" s="109"/>
      <c r="O119" s="109"/>
      <c r="P119" s="109"/>
      <c r="Q119" s="109"/>
    </row>
    <row r="120" spans="1:11" ht="12">
      <c r="A120" s="73"/>
      <c r="C120" s="74"/>
      <c r="E120" s="73"/>
      <c r="F120" s="110" t="s">
        <v>90</v>
      </c>
      <c r="G120" s="111"/>
      <c r="H120" s="111"/>
      <c r="I120" s="111"/>
      <c r="J120" s="112"/>
      <c r="K120" s="113"/>
    </row>
    <row r="121" spans="3:11" ht="29.25" customHeight="1">
      <c r="C121" s="362" t="s">
        <v>64</v>
      </c>
      <c r="D121" s="362"/>
      <c r="E121" s="362"/>
      <c r="F121" s="362"/>
      <c r="G121" s="362"/>
      <c r="H121" s="362"/>
      <c r="I121" s="362"/>
      <c r="J121" s="362"/>
      <c r="K121" s="114"/>
    </row>
    <row r="122" spans="4:13" ht="12">
      <c r="D122" s="92"/>
      <c r="F122" s="84"/>
      <c r="G122" s="85"/>
      <c r="I122" s="97"/>
      <c r="J122" s="85"/>
      <c r="K122" s="86"/>
      <c r="M122" s="62" t="s">
        <v>51</v>
      </c>
    </row>
    <row r="123" spans="3:11" ht="12">
      <c r="C123" s="62" t="s">
        <v>65</v>
      </c>
      <c r="G123" s="62"/>
      <c r="H123" s="62"/>
      <c r="J123" s="62"/>
      <c r="K123" s="62"/>
    </row>
    <row r="124" spans="4:11" ht="12">
      <c r="D124" s="92"/>
      <c r="F124" s="84"/>
      <c r="G124" s="85"/>
      <c r="I124" s="97"/>
      <c r="J124" s="85"/>
      <c r="K124" s="86"/>
    </row>
    <row r="125" ht="12">
      <c r="E125" s="115"/>
    </row>
    <row r="126" ht="12">
      <c r="A126" s="105" t="s">
        <v>66</v>
      </c>
    </row>
    <row r="127" spans="1:11" ht="12">
      <c r="A127" s="81" t="str">
        <f>$A$83</f>
        <v>Institution No.:  </v>
      </c>
      <c r="B127" s="105"/>
      <c r="C127" s="105"/>
      <c r="D127" s="105"/>
      <c r="E127" s="116"/>
      <c r="F127" s="105"/>
      <c r="G127" s="117"/>
      <c r="H127" s="118"/>
      <c r="I127" s="105"/>
      <c r="J127" s="117"/>
      <c r="K127" s="80" t="s">
        <v>67</v>
      </c>
    </row>
    <row r="128" spans="1:11" ht="12">
      <c r="A128" s="364" t="s">
        <v>68</v>
      </c>
      <c r="B128" s="364"/>
      <c r="C128" s="364"/>
      <c r="D128" s="364"/>
      <c r="E128" s="364"/>
      <c r="F128" s="364"/>
      <c r="G128" s="364"/>
      <c r="H128" s="364"/>
      <c r="I128" s="364"/>
      <c r="J128" s="364"/>
      <c r="K128" s="364"/>
    </row>
    <row r="129" spans="1:11" ht="12">
      <c r="A129" s="81" t="str">
        <f>$A$42</f>
        <v>NAME: </v>
      </c>
      <c r="C129" s="62" t="str">
        <f>$D$20</f>
        <v>University of Colorado</v>
      </c>
      <c r="H129" s="119"/>
      <c r="J129" s="79"/>
      <c r="K129" s="83" t="str">
        <f>$K$3</f>
        <v>Date: October 1, 2013</v>
      </c>
    </row>
    <row r="130" spans="1:11" ht="12">
      <c r="A130" s="84" t="s">
        <v>17</v>
      </c>
      <c r="B130" s="84" t="s">
        <v>17</v>
      </c>
      <c r="C130" s="84" t="s">
        <v>17</v>
      </c>
      <c r="D130" s="84" t="s">
        <v>17</v>
      </c>
      <c r="E130" s="84" t="s">
        <v>17</v>
      </c>
      <c r="F130" s="84" t="s">
        <v>17</v>
      </c>
      <c r="G130" s="85" t="s">
        <v>17</v>
      </c>
      <c r="H130" s="86" t="s">
        <v>17</v>
      </c>
      <c r="I130" s="84" t="s">
        <v>17</v>
      </c>
      <c r="J130" s="85" t="s">
        <v>17</v>
      </c>
      <c r="K130" s="86" t="s">
        <v>17</v>
      </c>
    </row>
    <row r="131" spans="1:11" ht="12">
      <c r="A131" s="87" t="s">
        <v>18</v>
      </c>
      <c r="E131" s="87" t="s">
        <v>18</v>
      </c>
      <c r="F131" s="88"/>
      <c r="G131" s="89"/>
      <c r="H131" s="90" t="s">
        <v>20</v>
      </c>
      <c r="I131" s="88"/>
      <c r="J131" s="89"/>
      <c r="K131" s="90" t="s">
        <v>21</v>
      </c>
    </row>
    <row r="132" spans="1:11" ht="12">
      <c r="A132" s="87" t="s">
        <v>22</v>
      </c>
      <c r="C132" s="91" t="s">
        <v>69</v>
      </c>
      <c r="E132" s="87" t="s">
        <v>22</v>
      </c>
      <c r="F132" s="88"/>
      <c r="G132" s="89"/>
      <c r="H132" s="90" t="s">
        <v>25</v>
      </c>
      <c r="I132" s="88"/>
      <c r="J132" s="89"/>
      <c r="K132" s="90" t="s">
        <v>26</v>
      </c>
    </row>
    <row r="133" spans="1:11" ht="12">
      <c r="A133" s="84" t="s">
        <v>17</v>
      </c>
      <c r="B133" s="84" t="s">
        <v>17</v>
      </c>
      <c r="C133" s="84" t="s">
        <v>17</v>
      </c>
      <c r="D133" s="84" t="s">
        <v>17</v>
      </c>
      <c r="E133" s="84" t="s">
        <v>17</v>
      </c>
      <c r="F133" s="84" t="s">
        <v>17</v>
      </c>
      <c r="G133" s="85" t="s">
        <v>17</v>
      </c>
      <c r="H133" s="86" t="s">
        <v>17</v>
      </c>
      <c r="I133" s="84" t="s">
        <v>17</v>
      </c>
      <c r="J133" s="85" t="s">
        <v>17</v>
      </c>
      <c r="K133" s="86" t="s">
        <v>17</v>
      </c>
    </row>
    <row r="134" spans="1:5" ht="12">
      <c r="A134" s="62">
        <v>1</v>
      </c>
      <c r="C134" s="62" t="s">
        <v>70</v>
      </c>
      <c r="E134" s="62">
        <v>1</v>
      </c>
    </row>
    <row r="135" spans="1:11" ht="33.75" customHeight="1">
      <c r="A135" s="120">
        <v>2</v>
      </c>
      <c r="C135" s="368" t="s">
        <v>71</v>
      </c>
      <c r="D135" s="368"/>
      <c r="E135" s="120">
        <v>2</v>
      </c>
      <c r="G135" s="47"/>
      <c r="H135" s="48">
        <v>0</v>
      </c>
      <c r="I135" s="48"/>
      <c r="J135" s="48"/>
      <c r="K135" s="48">
        <v>0</v>
      </c>
    </row>
    <row r="136" spans="1:11" ht="15.75" customHeight="1">
      <c r="A136" s="62">
        <v>3</v>
      </c>
      <c r="C136" s="62" t="s">
        <v>72</v>
      </c>
      <c r="E136" s="62">
        <v>3</v>
      </c>
      <c r="G136" s="47"/>
      <c r="H136" s="47">
        <v>0</v>
      </c>
      <c r="I136" s="47"/>
      <c r="J136" s="47"/>
      <c r="K136" s="47">
        <v>0</v>
      </c>
    </row>
    <row r="137" spans="1:11" ht="12">
      <c r="A137" s="62">
        <v>4</v>
      </c>
      <c r="C137" s="62" t="s">
        <v>73</v>
      </c>
      <c r="E137" s="62">
        <v>4</v>
      </c>
      <c r="G137" s="47"/>
      <c r="H137" s="47">
        <v>0</v>
      </c>
      <c r="I137" s="47"/>
      <c r="J137" s="47"/>
      <c r="K137" s="47">
        <v>0</v>
      </c>
    </row>
    <row r="138" spans="1:11" ht="12">
      <c r="A138" s="62">
        <v>5</v>
      </c>
      <c r="C138" s="62" t="s">
        <v>74</v>
      </c>
      <c r="E138" s="62">
        <v>5</v>
      </c>
      <c r="G138" s="47"/>
      <c r="H138" s="47">
        <v>0</v>
      </c>
      <c r="I138" s="47"/>
      <c r="J138" s="47"/>
      <c r="K138" s="47">
        <v>0</v>
      </c>
    </row>
    <row r="139" spans="1:11" ht="47.25" customHeight="1">
      <c r="A139" s="120">
        <v>6</v>
      </c>
      <c r="C139" s="368" t="s">
        <v>75</v>
      </c>
      <c r="D139" s="368"/>
      <c r="E139" s="120">
        <v>6</v>
      </c>
      <c r="G139" s="47"/>
      <c r="H139" s="48">
        <v>0</v>
      </c>
      <c r="I139" s="48"/>
      <c r="J139" s="48"/>
      <c r="K139" s="48">
        <v>0</v>
      </c>
    </row>
    <row r="140" spans="1:11" ht="12">
      <c r="A140" s="62">
        <v>7</v>
      </c>
      <c r="E140" s="62">
        <v>7</v>
      </c>
      <c r="G140" s="47"/>
      <c r="H140" s="47"/>
      <c r="I140" s="47"/>
      <c r="J140" s="47"/>
      <c r="K140" s="47"/>
    </row>
    <row r="141" spans="1:11" ht="12">
      <c r="A141" s="62">
        <v>8</v>
      </c>
      <c r="E141" s="62">
        <v>8</v>
      </c>
      <c r="G141" s="47"/>
      <c r="H141" s="47"/>
      <c r="I141" s="47"/>
      <c r="J141" s="47"/>
      <c r="K141" s="47"/>
    </row>
    <row r="142" spans="1:11" ht="12">
      <c r="A142" s="62">
        <v>9</v>
      </c>
      <c r="E142" s="62">
        <v>9</v>
      </c>
      <c r="G142" s="47"/>
      <c r="H142" s="47"/>
      <c r="I142" s="47"/>
      <c r="J142" s="47"/>
      <c r="K142" s="47"/>
    </row>
    <row r="143" spans="1:11" ht="12">
      <c r="A143" s="62">
        <v>10</v>
      </c>
      <c r="E143" s="62">
        <v>10</v>
      </c>
      <c r="G143" s="47"/>
      <c r="H143" s="47"/>
      <c r="I143" s="47"/>
      <c r="J143" s="47"/>
      <c r="K143" s="47"/>
    </row>
    <row r="144" spans="1:11" ht="12">
      <c r="A144" s="62">
        <v>11</v>
      </c>
      <c r="E144" s="62">
        <v>11</v>
      </c>
      <c r="G144" s="47"/>
      <c r="H144" s="47"/>
      <c r="I144" s="47"/>
      <c r="J144" s="47"/>
      <c r="K144" s="47"/>
    </row>
    <row r="145" spans="1:11" ht="12">
      <c r="A145" s="62">
        <v>12</v>
      </c>
      <c r="C145" s="62" t="s">
        <v>76</v>
      </c>
      <c r="E145" s="62">
        <v>12</v>
      </c>
      <c r="G145" s="47"/>
      <c r="H145" s="47">
        <f>SUM(H135:H144)</f>
        <v>0</v>
      </c>
      <c r="I145" s="47"/>
      <c r="J145" s="47"/>
      <c r="K145" s="47">
        <f>SUM(K135:K144)</f>
        <v>0</v>
      </c>
    </row>
    <row r="146" ht="12">
      <c r="E146" s="115"/>
    </row>
    <row r="147" ht="12">
      <c r="E147" s="115"/>
    </row>
    <row r="148" ht="12">
      <c r="E148" s="115"/>
    </row>
    <row r="149" ht="12">
      <c r="E149" s="115"/>
    </row>
    <row r="150" ht="12">
      <c r="E150" s="115"/>
    </row>
    <row r="151" ht="12">
      <c r="E151" s="115"/>
    </row>
    <row r="152" ht="12">
      <c r="E152" s="115"/>
    </row>
    <row r="154" spans="4:8" ht="12">
      <c r="D154" s="121"/>
      <c r="F154" s="121"/>
      <c r="G154" s="122"/>
      <c r="H154" s="123"/>
    </row>
    <row r="155" ht="12">
      <c r="E155" s="115"/>
    </row>
    <row r="156" ht="12">
      <c r="E156" s="115"/>
    </row>
    <row r="157" ht="12">
      <c r="E157" s="115"/>
    </row>
    <row r="158" spans="3:5" ht="12">
      <c r="C158" s="62" t="s">
        <v>77</v>
      </c>
      <c r="E158" s="115"/>
    </row>
    <row r="159" ht="12">
      <c r="E159" s="115"/>
    </row>
    <row r="160" spans="2:6" ht="12.75">
      <c r="B160" s="124"/>
      <c r="C160" s="125"/>
      <c r="D160" s="126"/>
      <c r="E160" s="126"/>
      <c r="F160" s="126"/>
    </row>
    <row r="161" spans="2:6" ht="12.75">
      <c r="B161" s="124"/>
      <c r="C161" s="125"/>
      <c r="D161" s="126"/>
      <c r="E161" s="126"/>
      <c r="F161" s="126"/>
    </row>
    <row r="162" ht="12">
      <c r="E162" s="115"/>
    </row>
    <row r="163" ht="12">
      <c r="E163" s="115"/>
    </row>
    <row r="164" ht="12">
      <c r="E164" s="115"/>
    </row>
    <row r="165" ht="12">
      <c r="E165" s="115"/>
    </row>
    <row r="166" ht="12">
      <c r="E166" s="115"/>
    </row>
    <row r="167" ht="12">
      <c r="E167" s="115"/>
    </row>
    <row r="168" ht="12">
      <c r="E168" s="115"/>
    </row>
    <row r="169" ht="12">
      <c r="E169" s="115"/>
    </row>
    <row r="170" ht="12">
      <c r="E170" s="115"/>
    </row>
    <row r="171" ht="12">
      <c r="E171" s="115"/>
    </row>
    <row r="172" ht="12">
      <c r="E172" s="115"/>
    </row>
    <row r="173" ht="12">
      <c r="E173" s="115"/>
    </row>
    <row r="174" spans="1:13" ht="12">
      <c r="A174" s="81" t="str">
        <f>$A$83</f>
        <v>Institution No.:  </v>
      </c>
      <c r="E174" s="115"/>
      <c r="G174" s="79"/>
      <c r="H174" s="119"/>
      <c r="J174" s="79"/>
      <c r="K174" s="80" t="s">
        <v>91</v>
      </c>
      <c r="L174" s="82"/>
      <c r="M174" s="127"/>
    </row>
    <row r="175" spans="1:13" s="105" customFormat="1" ht="12">
      <c r="A175" s="364" t="s">
        <v>92</v>
      </c>
      <c r="B175" s="364"/>
      <c r="C175" s="364"/>
      <c r="D175" s="364"/>
      <c r="E175" s="364"/>
      <c r="F175" s="364"/>
      <c r="G175" s="364"/>
      <c r="H175" s="364"/>
      <c r="I175" s="364"/>
      <c r="J175" s="364"/>
      <c r="K175" s="364"/>
      <c r="L175" s="128"/>
      <c r="M175" s="129"/>
    </row>
    <row r="176" spans="1:13" ht="12">
      <c r="A176" s="81" t="str">
        <f>$A$42</f>
        <v>NAME: </v>
      </c>
      <c r="C176" s="62" t="str">
        <f>$D$20</f>
        <v>University of Colorado</v>
      </c>
      <c r="H176" s="119"/>
      <c r="J176" s="79"/>
      <c r="K176" s="83" t="str">
        <f>$K$3</f>
        <v>Date: October 1, 2013</v>
      </c>
      <c r="L176" s="82"/>
      <c r="M176" s="127"/>
    </row>
    <row r="177" spans="1:11" ht="12">
      <c r="A177" s="84" t="s">
        <v>17</v>
      </c>
      <c r="B177" s="84" t="s">
        <v>17</v>
      </c>
      <c r="C177" s="84" t="s">
        <v>17</v>
      </c>
      <c r="D177" s="84" t="s">
        <v>17</v>
      </c>
      <c r="E177" s="84" t="s">
        <v>17</v>
      </c>
      <c r="F177" s="84" t="s">
        <v>17</v>
      </c>
      <c r="G177" s="85" t="s">
        <v>17</v>
      </c>
      <c r="H177" s="86" t="s">
        <v>17</v>
      </c>
      <c r="I177" s="84" t="s">
        <v>17</v>
      </c>
      <c r="J177" s="85" t="s">
        <v>17</v>
      </c>
      <c r="K177" s="86" t="s">
        <v>17</v>
      </c>
    </row>
    <row r="178" spans="1:11" ht="12">
      <c r="A178" s="87" t="s">
        <v>18</v>
      </c>
      <c r="E178" s="87" t="s">
        <v>18</v>
      </c>
      <c r="G178" s="89"/>
      <c r="H178" s="90" t="s">
        <v>20</v>
      </c>
      <c r="I178" s="88"/>
      <c r="J178" s="62"/>
      <c r="K178" s="62"/>
    </row>
    <row r="179" spans="1:11" ht="12">
      <c r="A179" s="87" t="s">
        <v>22</v>
      </c>
      <c r="E179" s="87" t="s">
        <v>22</v>
      </c>
      <c r="G179" s="89"/>
      <c r="H179" s="90" t="s">
        <v>25</v>
      </c>
      <c r="I179" s="88"/>
      <c r="J179" s="62"/>
      <c r="K179" s="62"/>
    </row>
    <row r="180" spans="1:11" ht="12">
      <c r="A180" s="84" t="s">
        <v>17</v>
      </c>
      <c r="B180" s="84" t="s">
        <v>17</v>
      </c>
      <c r="C180" s="84" t="s">
        <v>17</v>
      </c>
      <c r="D180" s="84" t="s">
        <v>17</v>
      </c>
      <c r="E180" s="84" t="s">
        <v>17</v>
      </c>
      <c r="F180" s="84" t="s">
        <v>17</v>
      </c>
      <c r="G180" s="85" t="s">
        <v>17</v>
      </c>
      <c r="H180" s="86" t="s">
        <v>17</v>
      </c>
      <c r="I180" s="84" t="s">
        <v>17</v>
      </c>
      <c r="J180" s="62"/>
      <c r="K180" s="62"/>
    </row>
    <row r="181" spans="1:11" ht="12">
      <c r="A181" s="73">
        <v>1</v>
      </c>
      <c r="C181" s="74" t="s">
        <v>93</v>
      </c>
      <c r="E181" s="73">
        <v>1</v>
      </c>
      <c r="G181" s="79"/>
      <c r="H181" s="94"/>
      <c r="J181" s="62"/>
      <c r="K181" s="62"/>
    </row>
    <row r="182" spans="1:11" ht="12">
      <c r="A182" s="92" t="s">
        <v>94</v>
      </c>
      <c r="C182" s="74" t="s">
        <v>95</v>
      </c>
      <c r="E182" s="92" t="s">
        <v>94</v>
      </c>
      <c r="F182" s="130"/>
      <c r="G182" s="131"/>
      <c r="H182" s="132">
        <v>0</v>
      </c>
      <c r="I182" s="131"/>
      <c r="J182" s="62"/>
      <c r="K182" s="62"/>
    </row>
    <row r="183" spans="1:11" ht="12">
      <c r="A183" s="92" t="s">
        <v>96</v>
      </c>
      <c r="C183" s="74" t="s">
        <v>97</v>
      </c>
      <c r="E183" s="92" t="s">
        <v>96</v>
      </c>
      <c r="F183" s="130"/>
      <c r="G183" s="131"/>
      <c r="H183" s="133"/>
      <c r="I183" s="131"/>
      <c r="J183" s="62"/>
      <c r="K183" s="62"/>
    </row>
    <row r="184" spans="1:11" ht="12">
      <c r="A184" s="92" t="s">
        <v>98</v>
      </c>
      <c r="C184" s="74" t="s">
        <v>99</v>
      </c>
      <c r="E184" s="92" t="s">
        <v>98</v>
      </c>
      <c r="F184" s="130"/>
      <c r="G184" s="131"/>
      <c r="H184" s="132">
        <f>SUM(H182:H183)</f>
        <v>0</v>
      </c>
      <c r="I184" s="131"/>
      <c r="J184" s="62"/>
      <c r="K184" s="62"/>
    </row>
    <row r="185" spans="1:11" ht="12">
      <c r="A185" s="73">
        <v>3</v>
      </c>
      <c r="C185" s="74" t="s">
        <v>100</v>
      </c>
      <c r="E185" s="73">
        <v>3</v>
      </c>
      <c r="F185" s="130"/>
      <c r="G185" s="131"/>
      <c r="H185" s="132">
        <v>0</v>
      </c>
      <c r="I185" s="131"/>
      <c r="J185" s="62"/>
      <c r="K185" s="62"/>
    </row>
    <row r="186" spans="1:11" ht="12">
      <c r="A186" s="73">
        <v>4</v>
      </c>
      <c r="C186" s="74" t="s">
        <v>101</v>
      </c>
      <c r="E186" s="73">
        <v>4</v>
      </c>
      <c r="F186" s="130"/>
      <c r="G186" s="131"/>
      <c r="H186" s="132">
        <f>SUM(H184:H185)</f>
        <v>0</v>
      </c>
      <c r="I186" s="131"/>
      <c r="J186" s="62"/>
      <c r="K186" s="62"/>
    </row>
    <row r="187" spans="1:11" ht="12">
      <c r="A187" s="73">
        <v>5</v>
      </c>
      <c r="E187" s="73">
        <v>5</v>
      </c>
      <c r="F187" s="130"/>
      <c r="G187" s="131"/>
      <c r="H187" s="132"/>
      <c r="I187" s="131"/>
      <c r="J187" s="62"/>
      <c r="K187" s="62"/>
    </row>
    <row r="188" spans="1:11" ht="12">
      <c r="A188" s="73">
        <v>6</v>
      </c>
      <c r="C188" s="74" t="s">
        <v>102</v>
      </c>
      <c r="E188" s="73">
        <v>6</v>
      </c>
      <c r="F188" s="130"/>
      <c r="G188" s="131"/>
      <c r="H188" s="132">
        <v>0</v>
      </c>
      <c r="I188" s="131"/>
      <c r="J188" s="62"/>
      <c r="K188" s="62"/>
    </row>
    <row r="189" spans="1:11" ht="12">
      <c r="A189" s="73">
        <v>7</v>
      </c>
      <c r="C189" s="74" t="s">
        <v>103</v>
      </c>
      <c r="E189" s="73">
        <v>7</v>
      </c>
      <c r="F189" s="130"/>
      <c r="G189" s="131"/>
      <c r="H189" s="132">
        <v>0</v>
      </c>
      <c r="I189" s="131"/>
      <c r="J189" s="62"/>
      <c r="K189" s="62"/>
    </row>
    <row r="190" spans="1:11" ht="12">
      <c r="A190" s="73">
        <v>8</v>
      </c>
      <c r="C190" s="74" t="s">
        <v>104</v>
      </c>
      <c r="E190" s="73">
        <v>8</v>
      </c>
      <c r="F190" s="130"/>
      <c r="G190" s="131"/>
      <c r="H190" s="132">
        <f>SUM(H188:H189)</f>
        <v>0</v>
      </c>
      <c r="I190" s="131"/>
      <c r="J190" s="62"/>
      <c r="K190" s="62"/>
    </row>
    <row r="191" spans="1:11" ht="12">
      <c r="A191" s="73">
        <v>9</v>
      </c>
      <c r="E191" s="73">
        <v>9</v>
      </c>
      <c r="F191" s="130"/>
      <c r="G191" s="131"/>
      <c r="H191" s="132"/>
      <c r="I191" s="131"/>
      <c r="J191" s="62"/>
      <c r="K191" s="62"/>
    </row>
    <row r="192" spans="1:11" ht="12">
      <c r="A192" s="73">
        <v>10</v>
      </c>
      <c r="C192" s="74" t="s">
        <v>105</v>
      </c>
      <c r="E192" s="73">
        <v>10</v>
      </c>
      <c r="F192" s="130"/>
      <c r="G192" s="131"/>
      <c r="H192" s="132">
        <f>H184+H188</f>
        <v>0</v>
      </c>
      <c r="I192" s="131"/>
      <c r="J192" s="62"/>
      <c r="K192" s="62"/>
    </row>
    <row r="193" spans="1:11" ht="12">
      <c r="A193" s="73">
        <v>11</v>
      </c>
      <c r="C193" s="74" t="s">
        <v>106</v>
      </c>
      <c r="E193" s="73">
        <v>11</v>
      </c>
      <c r="F193" s="130"/>
      <c r="G193" s="131"/>
      <c r="H193" s="132">
        <f>H185+H189</f>
        <v>0</v>
      </c>
      <c r="I193" s="131"/>
      <c r="J193" s="62"/>
      <c r="K193" s="62"/>
    </row>
    <row r="194" spans="1:11" ht="12">
      <c r="A194" s="73">
        <v>12</v>
      </c>
      <c r="C194" s="74" t="s">
        <v>107</v>
      </c>
      <c r="E194" s="73">
        <v>12</v>
      </c>
      <c r="F194" s="130"/>
      <c r="G194" s="131"/>
      <c r="H194" s="132">
        <f>H192+H193</f>
        <v>0</v>
      </c>
      <c r="I194" s="131"/>
      <c r="J194" s="62"/>
      <c r="K194" s="62"/>
    </row>
    <row r="195" spans="1:11" ht="12">
      <c r="A195" s="73">
        <v>13</v>
      </c>
      <c r="E195" s="73">
        <v>13</v>
      </c>
      <c r="G195" s="131"/>
      <c r="H195" s="134"/>
      <c r="I195" s="135"/>
      <c r="J195" s="62"/>
      <c r="K195" s="62"/>
    </row>
    <row r="196" spans="1:11" ht="12">
      <c r="A196" s="73">
        <v>15</v>
      </c>
      <c r="C196" s="74" t="s">
        <v>108</v>
      </c>
      <c r="E196" s="73">
        <v>15</v>
      </c>
      <c r="G196" s="131"/>
      <c r="H196" s="136"/>
      <c r="I196" s="135"/>
      <c r="J196" s="62"/>
      <c r="K196" s="62"/>
    </row>
    <row r="197" spans="1:11" ht="12">
      <c r="A197" s="73">
        <v>16</v>
      </c>
      <c r="C197" s="74" t="s">
        <v>109</v>
      </c>
      <c r="E197" s="73">
        <v>16</v>
      </c>
      <c r="G197" s="131"/>
      <c r="H197" s="134" t="e">
        <f>(H101)/H194</f>
        <v>#DIV/0!</v>
      </c>
      <c r="I197" s="137"/>
      <c r="J197" s="62"/>
      <c r="K197" s="62"/>
    </row>
    <row r="198" spans="1:11" ht="12">
      <c r="A198" s="73">
        <v>17</v>
      </c>
      <c r="C198" s="74" t="s">
        <v>110</v>
      </c>
      <c r="E198" s="73">
        <v>17</v>
      </c>
      <c r="G198" s="131"/>
      <c r="H198" s="135">
        <v>1860</v>
      </c>
      <c r="I198" s="135"/>
      <c r="J198" s="62"/>
      <c r="K198" s="62"/>
    </row>
    <row r="199" spans="1:11" ht="12">
      <c r="A199" s="73">
        <v>18</v>
      </c>
      <c r="E199" s="73">
        <v>18</v>
      </c>
      <c r="G199" s="131"/>
      <c r="H199" s="135"/>
      <c r="I199" s="135"/>
      <c r="J199" s="62"/>
      <c r="K199" s="62"/>
    </row>
    <row r="200" spans="1:11" ht="12">
      <c r="A200" s="62">
        <v>19</v>
      </c>
      <c r="C200" s="74" t="s">
        <v>111</v>
      </c>
      <c r="E200" s="62">
        <v>19</v>
      </c>
      <c r="G200" s="131"/>
      <c r="H200" s="135"/>
      <c r="I200" s="135"/>
      <c r="J200" s="62"/>
      <c r="K200" s="62"/>
    </row>
    <row r="201" spans="1:11" ht="12">
      <c r="A201" s="73">
        <v>20</v>
      </c>
      <c r="C201" s="74" t="s">
        <v>112</v>
      </c>
      <c r="E201" s="73">
        <v>20</v>
      </c>
      <c r="F201" s="75"/>
      <c r="G201" s="138"/>
      <c r="H201" s="139">
        <f>G459+G498</f>
        <v>0</v>
      </c>
      <c r="I201" s="138"/>
      <c r="J201" s="62"/>
      <c r="K201" s="62"/>
    </row>
    <row r="202" spans="1:11" ht="12">
      <c r="A202" s="73">
        <v>21</v>
      </c>
      <c r="C202" s="74" t="s">
        <v>113</v>
      </c>
      <c r="E202" s="73">
        <v>21</v>
      </c>
      <c r="F202" s="75"/>
      <c r="G202" s="138"/>
      <c r="H202" s="139">
        <f>G455+G494</f>
        <v>0</v>
      </c>
      <c r="I202" s="138"/>
      <c r="J202" s="62"/>
      <c r="K202" s="62"/>
    </row>
    <row r="203" spans="1:11" ht="12">
      <c r="A203" s="73">
        <v>22</v>
      </c>
      <c r="C203" s="74" t="s">
        <v>114</v>
      </c>
      <c r="E203" s="73">
        <v>22</v>
      </c>
      <c r="F203" s="75"/>
      <c r="G203" s="138"/>
      <c r="H203" s="139">
        <f>G457+G496</f>
        <v>0</v>
      </c>
      <c r="I203" s="138"/>
      <c r="J203" s="62"/>
      <c r="K203" s="62"/>
    </row>
    <row r="204" spans="1:11" ht="12">
      <c r="A204" s="73">
        <v>23</v>
      </c>
      <c r="E204" s="73">
        <v>23</v>
      </c>
      <c r="F204" s="75"/>
      <c r="G204" s="138"/>
      <c r="H204" s="139"/>
      <c r="I204" s="138"/>
      <c r="J204" s="62"/>
      <c r="K204" s="62"/>
    </row>
    <row r="205" spans="1:11" ht="12">
      <c r="A205" s="73">
        <v>24</v>
      </c>
      <c r="C205" s="74" t="s">
        <v>115</v>
      </c>
      <c r="E205" s="73">
        <v>24</v>
      </c>
      <c r="F205" s="75"/>
      <c r="G205" s="138"/>
      <c r="H205" s="138"/>
      <c r="I205" s="138"/>
      <c r="K205" s="62"/>
    </row>
    <row r="206" spans="1:11" ht="12">
      <c r="A206" s="73">
        <v>25</v>
      </c>
      <c r="C206" s="74" t="s">
        <v>116</v>
      </c>
      <c r="E206" s="73">
        <v>25</v>
      </c>
      <c r="G206" s="131"/>
      <c r="H206" s="135">
        <f>IF(G459=0,0,H459/G459)+IF(G498=0,0,H498/G498)</f>
        <v>0</v>
      </c>
      <c r="I206" s="135"/>
      <c r="K206" s="62"/>
    </row>
    <row r="207" spans="1:11" ht="12">
      <c r="A207" s="73">
        <v>26</v>
      </c>
      <c r="C207" s="74" t="s">
        <v>117</v>
      </c>
      <c r="E207" s="73">
        <v>26</v>
      </c>
      <c r="G207" s="131"/>
      <c r="H207" s="135">
        <f>IF(H202=0,0,(H455+H456+H494+H495)/H202)</f>
        <v>0</v>
      </c>
      <c r="I207" s="135"/>
      <c r="J207" s="62"/>
      <c r="K207" s="62"/>
    </row>
    <row r="208" spans="1:11" ht="12">
      <c r="A208" s="73">
        <v>27</v>
      </c>
      <c r="C208" s="74" t="s">
        <v>118</v>
      </c>
      <c r="E208" s="73">
        <v>27</v>
      </c>
      <c r="G208" s="131"/>
      <c r="H208" s="135">
        <f>IF(H203=0,0,(H457+H458+H496+H497)/H203)</f>
        <v>0</v>
      </c>
      <c r="I208" s="135"/>
      <c r="J208" s="62"/>
      <c r="K208" s="62"/>
    </row>
    <row r="209" spans="1:11" ht="12">
      <c r="A209" s="73">
        <v>28</v>
      </c>
      <c r="E209" s="73">
        <v>28</v>
      </c>
      <c r="G209" s="131"/>
      <c r="H209" s="135"/>
      <c r="I209" s="135"/>
      <c r="J209" s="62"/>
      <c r="K209" s="62"/>
    </row>
    <row r="210" spans="1:11" ht="12">
      <c r="A210" s="73">
        <v>29</v>
      </c>
      <c r="C210" s="74" t="s">
        <v>119</v>
      </c>
      <c r="E210" s="73">
        <v>29</v>
      </c>
      <c r="F210" s="140"/>
      <c r="G210" s="131"/>
      <c r="H210" s="132">
        <f>G101</f>
        <v>0</v>
      </c>
      <c r="I210" s="131"/>
      <c r="J210" s="62"/>
      <c r="K210" s="62"/>
    </row>
    <row r="211" spans="1:11" ht="12">
      <c r="A211" s="74"/>
      <c r="H211" s="119"/>
      <c r="J211" s="62"/>
      <c r="K211" s="62"/>
    </row>
    <row r="212" spans="1:11" ht="12">
      <c r="A212" s="74"/>
      <c r="H212" s="119"/>
      <c r="K212" s="119"/>
    </row>
    <row r="213" spans="1:11" ht="30" customHeight="1">
      <c r="A213" s="74"/>
      <c r="C213" s="365" t="s">
        <v>120</v>
      </c>
      <c r="D213" s="365"/>
      <c r="E213" s="365"/>
      <c r="F213" s="365"/>
      <c r="G213" s="365"/>
      <c r="H213" s="365"/>
      <c r="I213" s="365"/>
      <c r="K213" s="119"/>
    </row>
    <row r="214" spans="1:11" ht="12">
      <c r="A214" s="74"/>
      <c r="H214" s="119"/>
      <c r="K214" s="119"/>
    </row>
    <row r="215" spans="1:11" ht="12">
      <c r="A215" s="74"/>
      <c r="H215" s="119"/>
      <c r="K215" s="119"/>
    </row>
    <row r="216" spans="1:11" ht="12">
      <c r="A216" s="74"/>
      <c r="H216" s="119"/>
      <c r="K216" s="119"/>
    </row>
    <row r="217" spans="1:11" ht="12">
      <c r="A217" s="74"/>
      <c r="C217" s="105"/>
      <c r="D217" s="105"/>
      <c r="E217" s="105"/>
      <c r="F217" s="105"/>
      <c r="G217" s="141"/>
      <c r="H217" s="118"/>
      <c r="K217" s="119"/>
    </row>
    <row r="218" spans="1:11" ht="12">
      <c r="A218" s="74"/>
      <c r="H218" s="119"/>
      <c r="K218" s="119"/>
    </row>
    <row r="219" spans="1:11" ht="12">
      <c r="A219" s="74"/>
      <c r="H219" s="119"/>
      <c r="K219" s="119"/>
    </row>
    <row r="220" spans="1:11" ht="12">
      <c r="A220" s="74"/>
      <c r="H220" s="119"/>
      <c r="K220" s="119"/>
    </row>
    <row r="221" spans="1:11" ht="12">
      <c r="A221" s="74"/>
      <c r="H221" s="119"/>
      <c r="K221" s="119"/>
    </row>
    <row r="222" spans="1:11" ht="12">
      <c r="A222" s="74"/>
      <c r="H222" s="119"/>
      <c r="K222" s="119"/>
    </row>
    <row r="223" spans="1:11" ht="12">
      <c r="A223" s="74"/>
      <c r="H223" s="119"/>
      <c r="K223" s="119"/>
    </row>
    <row r="224" spans="5:13" ht="12">
      <c r="E224" s="115"/>
      <c r="G224" s="79"/>
      <c r="H224" s="119"/>
      <c r="I224" s="82"/>
      <c r="K224" s="119"/>
      <c r="M224" s="127"/>
    </row>
    <row r="225" spans="1:11" ht="12">
      <c r="A225" s="74"/>
      <c r="H225" s="119"/>
      <c r="K225" s="119"/>
    </row>
    <row r="226" spans="1:11" ht="12">
      <c r="A226" s="81" t="str">
        <f>$A$83</f>
        <v>Institution No.:  </v>
      </c>
      <c r="C226" s="142"/>
      <c r="G226" s="62"/>
      <c r="H226" s="62"/>
      <c r="I226" s="101" t="s">
        <v>121</v>
      </c>
      <c r="J226" s="62"/>
      <c r="K226" s="62"/>
    </row>
    <row r="227" spans="1:11" ht="12">
      <c r="A227" s="143"/>
      <c r="B227" s="366" t="s">
        <v>122</v>
      </c>
      <c r="C227" s="366"/>
      <c r="D227" s="366"/>
      <c r="E227" s="366"/>
      <c r="F227" s="366"/>
      <c r="G227" s="366"/>
      <c r="H227" s="366"/>
      <c r="I227" s="366"/>
      <c r="J227" s="366"/>
      <c r="K227" s="366"/>
    </row>
    <row r="228" spans="1:11" ht="12">
      <c r="A228" s="81" t="str">
        <f>$A$42</f>
        <v>NAME: </v>
      </c>
      <c r="C228" s="62" t="str">
        <f>$D$20</f>
        <v>University of Colorado</v>
      </c>
      <c r="G228" s="62"/>
      <c r="H228" s="62"/>
      <c r="I228" s="83" t="str">
        <f>$K$3</f>
        <v>Date: October 1, 2013</v>
      </c>
      <c r="J228" s="62"/>
      <c r="K228" s="62"/>
    </row>
    <row r="229" spans="1:11" ht="12">
      <c r="A229" s="84"/>
      <c r="C229" s="84" t="s">
        <v>17</v>
      </c>
      <c r="D229" s="84" t="s">
        <v>17</v>
      </c>
      <c r="E229" s="84" t="s">
        <v>17</v>
      </c>
      <c r="F229" s="84" t="s">
        <v>17</v>
      </c>
      <c r="G229" s="84" t="s">
        <v>17</v>
      </c>
      <c r="H229" s="84" t="s">
        <v>17</v>
      </c>
      <c r="I229" s="84" t="s">
        <v>17</v>
      </c>
      <c r="J229" s="84" t="s">
        <v>17</v>
      </c>
      <c r="K229" s="62"/>
    </row>
    <row r="230" spans="1:11" ht="12">
      <c r="A230" s="87"/>
      <c r="D230" s="91" t="s">
        <v>20</v>
      </c>
      <c r="G230" s="62"/>
      <c r="H230" s="62"/>
      <c r="J230" s="62"/>
      <c r="K230" s="62"/>
    </row>
    <row r="231" spans="1:11" ht="12">
      <c r="A231" s="87"/>
      <c r="D231" s="91" t="s">
        <v>123</v>
      </c>
      <c r="G231" s="62"/>
      <c r="H231" s="62"/>
      <c r="J231" s="62"/>
      <c r="K231" s="62"/>
    </row>
    <row r="232" spans="1:11" ht="12">
      <c r="A232" s="84"/>
      <c r="D232" s="91" t="s">
        <v>124</v>
      </c>
      <c r="E232" s="91" t="s">
        <v>124</v>
      </c>
      <c r="F232" s="91" t="s">
        <v>125</v>
      </c>
      <c r="G232" s="91"/>
      <c r="H232" s="62"/>
      <c r="J232" s="62"/>
      <c r="K232" s="62"/>
    </row>
    <row r="233" spans="1:11" ht="12">
      <c r="A233" s="74"/>
      <c r="C233" s="91" t="s">
        <v>126</v>
      </c>
      <c r="D233" s="91" t="s">
        <v>127</v>
      </c>
      <c r="E233" s="91" t="s">
        <v>128</v>
      </c>
      <c r="F233" s="91" t="s">
        <v>129</v>
      </c>
      <c r="G233" s="91"/>
      <c r="H233" s="62"/>
      <c r="J233" s="62"/>
      <c r="K233" s="62"/>
    </row>
    <row r="234" spans="1:11" ht="12">
      <c r="A234" s="74"/>
      <c r="C234" s="84" t="s">
        <v>17</v>
      </c>
      <c r="D234" s="84" t="s">
        <v>17</v>
      </c>
      <c r="E234" s="84" t="s">
        <v>17</v>
      </c>
      <c r="F234" s="84" t="s">
        <v>17</v>
      </c>
      <c r="G234" s="84" t="s">
        <v>17</v>
      </c>
      <c r="H234" s="62"/>
      <c r="J234" s="62"/>
      <c r="K234" s="62"/>
    </row>
    <row r="235" spans="1:11" ht="12">
      <c r="A235" s="74"/>
      <c r="G235" s="62"/>
      <c r="H235" s="62"/>
      <c r="J235" s="62"/>
      <c r="K235" s="62"/>
    </row>
    <row r="236" spans="1:11" ht="12">
      <c r="A236" s="74"/>
      <c r="C236" s="74" t="s">
        <v>130</v>
      </c>
      <c r="D236" s="144">
        <v>0</v>
      </c>
      <c r="E236" s="144">
        <v>0</v>
      </c>
      <c r="F236" s="132">
        <v>0</v>
      </c>
      <c r="G236" s="62"/>
      <c r="H236" s="62"/>
      <c r="J236" s="62"/>
      <c r="K236" s="62"/>
    </row>
    <row r="237" spans="1:11" ht="12">
      <c r="A237" s="74"/>
      <c r="D237" s="144"/>
      <c r="E237" s="144"/>
      <c r="F237" s="144"/>
      <c r="G237" s="62"/>
      <c r="H237" s="62"/>
      <c r="J237" s="62"/>
      <c r="K237" s="62"/>
    </row>
    <row r="238" spans="1:11" ht="12">
      <c r="A238" s="74"/>
      <c r="C238" s="74" t="s">
        <v>131</v>
      </c>
      <c r="D238" s="132">
        <v>0</v>
      </c>
      <c r="E238" s="132">
        <v>0</v>
      </c>
      <c r="F238" s="132" t="e">
        <f>D238/E238</f>
        <v>#DIV/0!</v>
      </c>
      <c r="G238" s="73"/>
      <c r="H238" s="62"/>
      <c r="J238" s="62"/>
      <c r="K238" s="62"/>
    </row>
    <row r="239" spans="1:11" ht="12">
      <c r="A239" s="74"/>
      <c r="D239" s="134"/>
      <c r="E239" s="134"/>
      <c r="F239" s="134"/>
      <c r="G239" s="62"/>
      <c r="H239" s="62"/>
      <c r="J239" s="62"/>
      <c r="K239" s="62"/>
    </row>
    <row r="240" spans="1:11" ht="12">
      <c r="A240" s="74"/>
      <c r="C240" s="74" t="s">
        <v>132</v>
      </c>
      <c r="D240" s="132">
        <v>0</v>
      </c>
      <c r="E240" s="132">
        <v>0</v>
      </c>
      <c r="F240" s="132" t="e">
        <f>D240/E240</f>
        <v>#DIV/0!</v>
      </c>
      <c r="G240" s="73"/>
      <c r="H240" s="62"/>
      <c r="J240" s="62"/>
      <c r="K240" s="62"/>
    </row>
    <row r="241" spans="1:11" ht="12">
      <c r="A241" s="74"/>
      <c r="D241" s="134"/>
      <c r="E241" s="134"/>
      <c r="F241" s="134"/>
      <c r="G241" s="62"/>
      <c r="H241" s="62"/>
      <c r="J241" s="62"/>
      <c r="K241" s="62"/>
    </row>
    <row r="242" spans="1:11" ht="12">
      <c r="A242" s="74"/>
      <c r="C242" s="74" t="s">
        <v>133</v>
      </c>
      <c r="D242" s="132">
        <f>SUM(D236:D240)</f>
        <v>0</v>
      </c>
      <c r="E242" s="132">
        <f>SUM(E236:E240)</f>
        <v>0</v>
      </c>
      <c r="F242" s="132" t="e">
        <f>D242/E242</f>
        <v>#DIV/0!</v>
      </c>
      <c r="G242" s="98"/>
      <c r="H242" s="145"/>
      <c r="J242" s="62"/>
      <c r="K242" s="62"/>
    </row>
    <row r="243" spans="1:11" ht="12">
      <c r="A243" s="74"/>
      <c r="D243" s="146"/>
      <c r="E243" s="146"/>
      <c r="F243" s="146"/>
      <c r="G243" s="62"/>
      <c r="H243" s="62"/>
      <c r="J243" s="62"/>
      <c r="K243" s="62"/>
    </row>
    <row r="244" spans="1:11" ht="12">
      <c r="A244" s="74"/>
      <c r="D244" s="146"/>
      <c r="E244" s="146"/>
      <c r="F244" s="146"/>
      <c r="G244" s="62"/>
      <c r="H244" s="62"/>
      <c r="J244" s="62"/>
      <c r="K244" s="62"/>
    </row>
    <row r="245" spans="1:11" ht="12">
      <c r="A245" s="74"/>
      <c r="C245" s="74" t="s">
        <v>134</v>
      </c>
      <c r="D245" s="134">
        <v>0</v>
      </c>
      <c r="E245" s="134">
        <v>0</v>
      </c>
      <c r="F245" s="132" t="e">
        <f>D245/E245</f>
        <v>#DIV/0!</v>
      </c>
      <c r="G245" s="73"/>
      <c r="H245" s="62"/>
      <c r="J245" s="62"/>
      <c r="K245" s="62"/>
    </row>
    <row r="246" spans="1:11" ht="12">
      <c r="A246" s="74"/>
      <c r="D246" s="134"/>
      <c r="E246" s="134"/>
      <c r="F246" s="132"/>
      <c r="G246" s="62"/>
      <c r="H246" s="62"/>
      <c r="J246" s="62"/>
      <c r="K246" s="62"/>
    </row>
    <row r="247" spans="1:11" ht="12">
      <c r="A247" s="74"/>
      <c r="B247" s="74" t="s">
        <v>51</v>
      </c>
      <c r="C247" s="74" t="s">
        <v>135</v>
      </c>
      <c r="D247" s="134">
        <v>0</v>
      </c>
      <c r="E247" s="134">
        <v>0</v>
      </c>
      <c r="F247" s="132" t="e">
        <f>D247/E247</f>
        <v>#DIV/0!</v>
      </c>
      <c r="G247" s="73"/>
      <c r="H247" s="62"/>
      <c r="J247" s="62"/>
      <c r="K247" s="62"/>
    </row>
    <row r="248" spans="1:11" ht="12">
      <c r="A248" s="74"/>
      <c r="D248" s="134"/>
      <c r="E248" s="134"/>
      <c r="F248" s="132"/>
      <c r="G248" s="62"/>
      <c r="H248" s="62"/>
      <c r="J248" s="62"/>
      <c r="K248" s="62"/>
    </row>
    <row r="249" spans="1:11" ht="12">
      <c r="A249" s="74"/>
      <c r="C249" s="74" t="s">
        <v>136</v>
      </c>
      <c r="D249" s="134">
        <f>SUM(D245:D247)</f>
        <v>0</v>
      </c>
      <c r="E249" s="134">
        <f>SUM(E245:E247)</f>
        <v>0</v>
      </c>
      <c r="F249" s="132" t="e">
        <f>D249/E249</f>
        <v>#DIV/0!</v>
      </c>
      <c r="G249" s="73"/>
      <c r="H249" s="62"/>
      <c r="J249" s="62"/>
      <c r="K249" s="62"/>
    </row>
    <row r="250" spans="1:11" ht="12">
      <c r="A250" s="74"/>
      <c r="D250" s="147"/>
      <c r="E250" s="147"/>
      <c r="F250" s="132"/>
      <c r="G250" s="62"/>
      <c r="H250" s="62"/>
      <c r="J250" s="62"/>
      <c r="K250" s="62"/>
    </row>
    <row r="251" spans="1:11" ht="12">
      <c r="A251" s="74"/>
      <c r="C251" s="74" t="s">
        <v>137</v>
      </c>
      <c r="D251" s="148">
        <f>SUM(D242,D249)</f>
        <v>0</v>
      </c>
      <c r="E251" s="148">
        <f>SUM(E242,E249)</f>
        <v>0</v>
      </c>
      <c r="F251" s="132" t="e">
        <f>D251/E251</f>
        <v>#DIV/0!</v>
      </c>
      <c r="G251" s="73"/>
      <c r="H251" s="62"/>
      <c r="J251" s="62"/>
      <c r="K251" s="62"/>
    </row>
    <row r="252" spans="1:11" ht="12">
      <c r="A252" s="74"/>
      <c r="G252" s="62"/>
      <c r="H252" s="62"/>
      <c r="J252" s="62"/>
      <c r="K252" s="62"/>
    </row>
    <row r="253" spans="1:11" ht="12">
      <c r="A253" s="74"/>
      <c r="G253" s="62"/>
      <c r="H253" s="62"/>
      <c r="J253" s="62"/>
      <c r="K253" s="62"/>
    </row>
    <row r="254" spans="1:11" ht="12">
      <c r="A254" s="74"/>
      <c r="G254" s="62"/>
      <c r="H254" s="62"/>
      <c r="J254" s="62"/>
      <c r="K254" s="62"/>
    </row>
    <row r="255" spans="1:11" ht="12">
      <c r="A255" s="74"/>
      <c r="G255" s="62"/>
      <c r="H255" s="62"/>
      <c r="J255" s="62"/>
      <c r="K255" s="62"/>
    </row>
    <row r="256" spans="1:11" ht="12">
      <c r="A256" s="74"/>
      <c r="C256" s="74" t="s">
        <v>138</v>
      </c>
      <c r="G256" s="62"/>
      <c r="H256" s="62"/>
      <c r="J256" s="62"/>
      <c r="K256" s="62"/>
    </row>
    <row r="257" spans="1:11" ht="12">
      <c r="A257" s="74"/>
      <c r="C257" s="74" t="s">
        <v>139</v>
      </c>
      <c r="G257" s="62"/>
      <c r="H257" s="62"/>
      <c r="J257" s="62"/>
      <c r="K257" s="62"/>
    </row>
    <row r="258" spans="1:11" ht="12">
      <c r="A258" s="74"/>
      <c r="H258" s="119"/>
      <c r="K258" s="119"/>
    </row>
    <row r="259" spans="1:11" ht="12">
      <c r="A259" s="74"/>
      <c r="H259" s="119"/>
      <c r="K259" s="119"/>
    </row>
    <row r="260" spans="1:11" ht="12">
      <c r="A260" s="74"/>
      <c r="H260" s="119"/>
      <c r="K260" s="119"/>
    </row>
    <row r="261" spans="1:11" ht="12">
      <c r="A261" s="74"/>
      <c r="H261" s="119"/>
      <c r="K261" s="119"/>
    </row>
    <row r="262" spans="1:11" ht="12">
      <c r="A262" s="74"/>
      <c r="H262" s="119"/>
      <c r="K262" s="119"/>
    </row>
    <row r="263" spans="1:11" ht="12">
      <c r="A263" s="74"/>
      <c r="H263" s="119"/>
      <c r="K263" s="119"/>
    </row>
    <row r="264" spans="1:11" ht="12">
      <c r="A264" s="74"/>
      <c r="H264" s="119"/>
      <c r="K264" s="119"/>
    </row>
    <row r="265" spans="1:11" ht="12">
      <c r="A265" s="74"/>
      <c r="H265" s="119"/>
      <c r="K265" s="119"/>
    </row>
    <row r="266" spans="1:11" ht="12">
      <c r="A266" s="74"/>
      <c r="H266" s="119"/>
      <c r="K266" s="119"/>
    </row>
    <row r="267" spans="1:11" ht="12">
      <c r="A267" s="74"/>
      <c r="H267" s="119"/>
      <c r="K267" s="119"/>
    </row>
    <row r="268" spans="1:11" ht="12">
      <c r="A268" s="74"/>
      <c r="H268" s="119"/>
      <c r="K268" s="119"/>
    </row>
    <row r="269" spans="1:11" ht="12">
      <c r="A269" s="74"/>
      <c r="H269" s="119"/>
      <c r="K269" s="119"/>
    </row>
    <row r="270" spans="1:11" ht="12">
      <c r="A270" s="74"/>
      <c r="H270" s="119"/>
      <c r="K270" s="119"/>
    </row>
    <row r="271" spans="1:11" ht="12">
      <c r="A271" s="74"/>
      <c r="H271" s="119"/>
      <c r="K271" s="119"/>
    </row>
    <row r="272" spans="1:11" ht="12">
      <c r="A272" s="74"/>
      <c r="H272" s="119"/>
      <c r="K272" s="119"/>
    </row>
    <row r="273" spans="1:11" ht="12">
      <c r="A273" s="74"/>
      <c r="H273" s="119"/>
      <c r="K273" s="119"/>
    </row>
    <row r="274" spans="1:11" ht="12">
      <c r="A274" s="74"/>
      <c r="H274" s="119"/>
      <c r="K274" s="119"/>
    </row>
    <row r="275" spans="1:11" s="105" customFormat="1" ht="12">
      <c r="A275" s="81" t="str">
        <f>$A$83</f>
        <v>Institution No.:  </v>
      </c>
      <c r="E275" s="116"/>
      <c r="G275" s="117"/>
      <c r="H275" s="118"/>
      <c r="J275" s="117"/>
      <c r="K275" s="80" t="s">
        <v>140</v>
      </c>
    </row>
    <row r="276" spans="5:11" s="105" customFormat="1" ht="12">
      <c r="E276" s="116" t="s">
        <v>141</v>
      </c>
      <c r="G276" s="117"/>
      <c r="H276" s="118"/>
      <c r="J276" s="117"/>
      <c r="K276" s="118"/>
    </row>
    <row r="277" spans="1:11" ht="12">
      <c r="A277" s="81" t="str">
        <f>$A$42</f>
        <v>NAME: </v>
      </c>
      <c r="C277" s="62" t="str">
        <f>$D$20</f>
        <v>University of Colorado</v>
      </c>
      <c r="F277" s="102"/>
      <c r="G277" s="149"/>
      <c r="H277" s="150"/>
      <c r="J277" s="79"/>
      <c r="K277" s="83" t="str">
        <f>$K$3</f>
        <v>Date: October 1, 2013</v>
      </c>
    </row>
    <row r="278" spans="1:11" ht="12">
      <c r="A278" s="84" t="s">
        <v>17</v>
      </c>
      <c r="B278" s="84" t="s">
        <v>17</v>
      </c>
      <c r="C278" s="84" t="s">
        <v>17</v>
      </c>
      <c r="D278" s="84" t="s">
        <v>17</v>
      </c>
      <c r="E278" s="84" t="s">
        <v>17</v>
      </c>
      <c r="F278" s="84" t="s">
        <v>17</v>
      </c>
      <c r="G278" s="85" t="s">
        <v>17</v>
      </c>
      <c r="H278" s="86" t="s">
        <v>17</v>
      </c>
      <c r="I278" s="84" t="s">
        <v>17</v>
      </c>
      <c r="J278" s="85" t="s">
        <v>17</v>
      </c>
      <c r="K278" s="86" t="s">
        <v>17</v>
      </c>
    </row>
    <row r="279" spans="1:11" ht="12">
      <c r="A279" s="87" t="s">
        <v>18</v>
      </c>
      <c r="E279" s="87" t="s">
        <v>18</v>
      </c>
      <c r="F279" s="88"/>
      <c r="G279" s="89"/>
      <c r="H279" s="90" t="s">
        <v>20</v>
      </c>
      <c r="I279" s="88"/>
      <c r="J279" s="62"/>
      <c r="K279" s="62"/>
    </row>
    <row r="280" spans="1:11" ht="33.75" customHeight="1">
      <c r="A280" s="87" t="s">
        <v>22</v>
      </c>
      <c r="C280" s="91" t="s">
        <v>69</v>
      </c>
      <c r="D280" s="151" t="s">
        <v>142</v>
      </c>
      <c r="E280" s="87" t="s">
        <v>22</v>
      </c>
      <c r="F280" s="88"/>
      <c r="G280" s="89" t="s">
        <v>24</v>
      </c>
      <c r="H280" s="90" t="s">
        <v>25</v>
      </c>
      <c r="I280" s="88"/>
      <c r="J280" s="62"/>
      <c r="K280" s="62"/>
    </row>
    <row r="281" spans="1:11" ht="12">
      <c r="A281" s="84" t="s">
        <v>17</v>
      </c>
      <c r="B281" s="84" t="s">
        <v>17</v>
      </c>
      <c r="C281" s="84" t="s">
        <v>17</v>
      </c>
      <c r="D281" s="84" t="s">
        <v>17</v>
      </c>
      <c r="E281" s="84" t="s">
        <v>17</v>
      </c>
      <c r="F281" s="84" t="s">
        <v>17</v>
      </c>
      <c r="G281" s="85" t="s">
        <v>17</v>
      </c>
      <c r="H281" s="86" t="s">
        <v>17</v>
      </c>
      <c r="I281" s="84" t="s">
        <v>17</v>
      </c>
      <c r="J281" s="62"/>
      <c r="K281" s="62"/>
    </row>
    <row r="282" spans="1:11" ht="12">
      <c r="A282" s="73">
        <v>1</v>
      </c>
      <c r="C282" s="74" t="s">
        <v>143</v>
      </c>
      <c r="E282" s="73">
        <v>1</v>
      </c>
      <c r="G282" s="79"/>
      <c r="H282" s="119"/>
      <c r="J282" s="62"/>
      <c r="K282" s="62"/>
    </row>
    <row r="283" spans="1:11" ht="12">
      <c r="A283" s="73">
        <f>(A282+1)</f>
        <v>2</v>
      </c>
      <c r="C283" s="74" t="s">
        <v>144</v>
      </c>
      <c r="D283" s="74" t="s">
        <v>145</v>
      </c>
      <c r="E283" s="73">
        <f>(E282+1)</f>
        <v>2</v>
      </c>
      <c r="F283" s="75"/>
      <c r="G283" s="139">
        <v>0</v>
      </c>
      <c r="H283" s="138">
        <v>0</v>
      </c>
      <c r="I283" s="138"/>
      <c r="J283" s="62"/>
      <c r="K283" s="62"/>
    </row>
    <row r="284" spans="1:11" ht="12">
      <c r="A284" s="73">
        <f>(A283+1)</f>
        <v>3</v>
      </c>
      <c r="D284" s="74" t="s">
        <v>146</v>
      </c>
      <c r="E284" s="73">
        <f>(E283+1)</f>
        <v>3</v>
      </c>
      <c r="F284" s="75"/>
      <c r="G284" s="139">
        <v>0</v>
      </c>
      <c r="H284" s="138">
        <v>0</v>
      </c>
      <c r="I284" s="138"/>
      <c r="J284" s="62"/>
      <c r="K284" s="62"/>
    </row>
    <row r="285" spans="1:11" ht="12">
      <c r="A285" s="73">
        <v>4</v>
      </c>
      <c r="C285" s="74" t="s">
        <v>147</v>
      </c>
      <c r="D285" s="74" t="s">
        <v>148</v>
      </c>
      <c r="E285" s="73">
        <v>4</v>
      </c>
      <c r="F285" s="75"/>
      <c r="G285" s="139">
        <v>0</v>
      </c>
      <c r="H285" s="138">
        <v>0</v>
      </c>
      <c r="I285" s="138"/>
      <c r="J285" s="62"/>
      <c r="K285" s="62"/>
    </row>
    <row r="286" spans="1:11" ht="12">
      <c r="A286" s="73">
        <f>(A285+1)</f>
        <v>5</v>
      </c>
      <c r="D286" s="74" t="s">
        <v>149</v>
      </c>
      <c r="E286" s="73">
        <f>(E285+1)</f>
        <v>5</v>
      </c>
      <c r="F286" s="75"/>
      <c r="G286" s="139">
        <v>0</v>
      </c>
      <c r="H286" s="138">
        <v>0</v>
      </c>
      <c r="I286" s="138"/>
      <c r="J286" s="62"/>
      <c r="K286" s="62"/>
    </row>
    <row r="287" spans="1:11" ht="12">
      <c r="A287" s="73">
        <f>(A286+1)</f>
        <v>6</v>
      </c>
      <c r="C287" s="74" t="s">
        <v>150</v>
      </c>
      <c r="E287" s="73">
        <f>(E286+1)</f>
        <v>6</v>
      </c>
      <c r="G287" s="135">
        <f>SUM(G283:G286)</f>
        <v>0</v>
      </c>
      <c r="H287" s="135">
        <f>SUM(H283:H286)</f>
        <v>0</v>
      </c>
      <c r="I287" s="135"/>
      <c r="J287" s="62"/>
      <c r="K287" s="62"/>
    </row>
    <row r="288" spans="1:11" ht="12">
      <c r="A288" s="73">
        <f>(A287+1)</f>
        <v>7</v>
      </c>
      <c r="C288" s="74" t="s">
        <v>151</v>
      </c>
      <c r="E288" s="73">
        <f>(E287+1)</f>
        <v>7</v>
      </c>
      <c r="G288" s="132"/>
      <c r="H288" s="131"/>
      <c r="I288" s="135"/>
      <c r="J288" s="62"/>
      <c r="K288" s="62"/>
    </row>
    <row r="289" spans="1:11" ht="12">
      <c r="A289" s="73">
        <f>(A288+1)</f>
        <v>8</v>
      </c>
      <c r="C289" s="74" t="s">
        <v>144</v>
      </c>
      <c r="D289" s="74" t="s">
        <v>145</v>
      </c>
      <c r="E289" s="73">
        <f>(E288+1)</f>
        <v>8</v>
      </c>
      <c r="F289" s="75"/>
      <c r="G289" s="139">
        <v>0</v>
      </c>
      <c r="H289" s="138">
        <v>0</v>
      </c>
      <c r="I289" s="138"/>
      <c r="J289" s="62"/>
      <c r="K289" s="62"/>
    </row>
    <row r="290" spans="1:11" ht="12">
      <c r="A290" s="73">
        <v>9</v>
      </c>
      <c r="D290" s="74" t="s">
        <v>146</v>
      </c>
      <c r="E290" s="73">
        <v>9</v>
      </c>
      <c r="F290" s="75"/>
      <c r="G290" s="139">
        <v>0</v>
      </c>
      <c r="H290" s="138">
        <v>0</v>
      </c>
      <c r="I290" s="138"/>
      <c r="J290" s="62"/>
      <c r="K290" s="62"/>
    </row>
    <row r="291" spans="1:11" ht="12">
      <c r="A291" s="73">
        <v>10</v>
      </c>
      <c r="C291" s="74" t="s">
        <v>147</v>
      </c>
      <c r="D291" s="74" t="s">
        <v>148</v>
      </c>
      <c r="E291" s="73">
        <v>10</v>
      </c>
      <c r="F291" s="75"/>
      <c r="G291" s="139">
        <v>0</v>
      </c>
      <c r="H291" s="138">
        <v>0</v>
      </c>
      <c r="I291" s="138"/>
      <c r="J291" s="62"/>
      <c r="K291" s="62"/>
    </row>
    <row r="292" spans="1:11" ht="12">
      <c r="A292" s="73">
        <f>(A291+1)</f>
        <v>11</v>
      </c>
      <c r="D292" s="74" t="s">
        <v>149</v>
      </c>
      <c r="E292" s="73">
        <f>(E291+1)</f>
        <v>11</v>
      </c>
      <c r="F292" s="75"/>
      <c r="G292" s="139">
        <v>0</v>
      </c>
      <c r="H292" s="138">
        <v>0</v>
      </c>
      <c r="I292" s="138"/>
      <c r="J292" s="62"/>
      <c r="K292" s="62"/>
    </row>
    <row r="293" spans="1:11" ht="12">
      <c r="A293" s="73">
        <f>(A292+1)</f>
        <v>12</v>
      </c>
      <c r="C293" s="74" t="s">
        <v>152</v>
      </c>
      <c r="E293" s="73">
        <f>(E292+1)</f>
        <v>12</v>
      </c>
      <c r="G293" s="134">
        <f>SUM(G289:G292)</f>
        <v>0</v>
      </c>
      <c r="H293" s="135">
        <f>SUM(H289:H292)</f>
        <v>0</v>
      </c>
      <c r="I293" s="135"/>
      <c r="J293" s="62"/>
      <c r="K293" s="62"/>
    </row>
    <row r="294" spans="1:11" ht="12">
      <c r="A294" s="73">
        <f>(A293+1)</f>
        <v>13</v>
      </c>
      <c r="C294" s="74" t="s">
        <v>153</v>
      </c>
      <c r="E294" s="73">
        <f>(E293+1)</f>
        <v>13</v>
      </c>
      <c r="G294" s="132"/>
      <c r="H294" s="131"/>
      <c r="I294" s="135"/>
      <c r="J294" s="62"/>
      <c r="K294" s="62"/>
    </row>
    <row r="295" spans="1:11" ht="12">
      <c r="A295" s="73">
        <f>(A294+1)</f>
        <v>14</v>
      </c>
      <c r="C295" s="74" t="s">
        <v>144</v>
      </c>
      <c r="D295" s="74" t="s">
        <v>145</v>
      </c>
      <c r="E295" s="73">
        <f>(E294+1)</f>
        <v>14</v>
      </c>
      <c r="F295" s="75"/>
      <c r="G295" s="139"/>
      <c r="H295" s="138">
        <v>0</v>
      </c>
      <c r="I295" s="138"/>
      <c r="J295" s="62"/>
      <c r="K295" s="62"/>
    </row>
    <row r="296" spans="1:11" ht="12">
      <c r="A296" s="73">
        <v>15</v>
      </c>
      <c r="C296" s="74"/>
      <c r="D296" s="74" t="s">
        <v>146</v>
      </c>
      <c r="E296" s="73">
        <v>15</v>
      </c>
      <c r="F296" s="75"/>
      <c r="G296" s="139"/>
      <c r="H296" s="138">
        <v>0</v>
      </c>
      <c r="I296" s="138"/>
      <c r="J296" s="62"/>
      <c r="K296" s="62"/>
    </row>
    <row r="297" spans="1:11" ht="12">
      <c r="A297" s="73">
        <v>16</v>
      </c>
      <c r="C297" s="74" t="s">
        <v>147</v>
      </c>
      <c r="D297" s="74" t="s">
        <v>148</v>
      </c>
      <c r="E297" s="73">
        <v>16</v>
      </c>
      <c r="F297" s="75"/>
      <c r="G297" s="139"/>
      <c r="H297" s="138">
        <v>0</v>
      </c>
      <c r="I297" s="138"/>
      <c r="J297" s="62"/>
      <c r="K297" s="62"/>
    </row>
    <row r="298" spans="1:11" ht="12">
      <c r="A298" s="73">
        <v>17</v>
      </c>
      <c r="C298" s="74"/>
      <c r="D298" s="74" t="s">
        <v>149</v>
      </c>
      <c r="E298" s="73">
        <v>17</v>
      </c>
      <c r="G298" s="134"/>
      <c r="H298" s="135">
        <v>0</v>
      </c>
      <c r="I298" s="135"/>
      <c r="J298" s="62"/>
      <c r="K298" s="62"/>
    </row>
    <row r="299" spans="1:11" ht="12">
      <c r="A299" s="73">
        <v>18</v>
      </c>
      <c r="C299" s="74" t="s">
        <v>154</v>
      </c>
      <c r="D299" s="74"/>
      <c r="E299" s="73">
        <v>18</v>
      </c>
      <c r="G299" s="134">
        <f>SUM(G295:G298)</f>
        <v>0</v>
      </c>
      <c r="H299" s="135">
        <f>SUM(H295:H298)</f>
        <v>0</v>
      </c>
      <c r="I299" s="135"/>
      <c r="J299" s="62"/>
      <c r="K299" s="62"/>
    </row>
    <row r="300" spans="1:11" ht="12">
      <c r="A300" s="73">
        <v>19</v>
      </c>
      <c r="C300" s="74" t="s">
        <v>155</v>
      </c>
      <c r="D300" s="74"/>
      <c r="E300" s="73">
        <v>19</v>
      </c>
      <c r="G300" s="134"/>
      <c r="H300" s="135"/>
      <c r="I300" s="135"/>
      <c r="J300" s="62"/>
      <c r="K300" s="62"/>
    </row>
    <row r="301" spans="1:11" ht="12">
      <c r="A301" s="73">
        <v>20</v>
      </c>
      <c r="C301" s="74" t="s">
        <v>144</v>
      </c>
      <c r="D301" s="74" t="s">
        <v>145</v>
      </c>
      <c r="E301" s="73">
        <v>20</v>
      </c>
      <c r="F301" s="152"/>
      <c r="G301" s="139">
        <v>0</v>
      </c>
      <c r="H301" s="138">
        <v>0</v>
      </c>
      <c r="I301" s="138"/>
      <c r="J301" s="62"/>
      <c r="K301" s="62"/>
    </row>
    <row r="302" spans="1:11" ht="12">
      <c r="A302" s="73">
        <v>21</v>
      </c>
      <c r="C302" s="74"/>
      <c r="D302" s="74" t="s">
        <v>146</v>
      </c>
      <c r="E302" s="73">
        <v>21</v>
      </c>
      <c r="F302" s="152"/>
      <c r="G302" s="139">
        <v>0</v>
      </c>
      <c r="H302" s="138">
        <v>0</v>
      </c>
      <c r="I302" s="138"/>
      <c r="J302" s="62"/>
      <c r="K302" s="62"/>
    </row>
    <row r="303" spans="1:11" ht="12">
      <c r="A303" s="73">
        <v>22</v>
      </c>
      <c r="C303" s="74" t="s">
        <v>147</v>
      </c>
      <c r="D303" s="74" t="s">
        <v>148</v>
      </c>
      <c r="E303" s="73">
        <v>22</v>
      </c>
      <c r="F303" s="152"/>
      <c r="G303" s="139">
        <v>0</v>
      </c>
      <c r="H303" s="138">
        <v>0</v>
      </c>
      <c r="I303" s="138"/>
      <c r="J303" s="62"/>
      <c r="K303" s="62"/>
    </row>
    <row r="304" spans="1:11" ht="12">
      <c r="A304" s="73">
        <v>23</v>
      </c>
      <c r="D304" s="74" t="s">
        <v>149</v>
      </c>
      <c r="E304" s="73">
        <v>23</v>
      </c>
      <c r="F304" s="152"/>
      <c r="G304" s="139">
        <v>0</v>
      </c>
      <c r="H304" s="138">
        <v>0</v>
      </c>
      <c r="I304" s="138"/>
      <c r="J304" s="62"/>
      <c r="K304" s="62"/>
    </row>
    <row r="305" spans="1:11" ht="12">
      <c r="A305" s="73">
        <v>24</v>
      </c>
      <c r="C305" s="74" t="s">
        <v>156</v>
      </c>
      <c r="E305" s="73">
        <v>24</v>
      </c>
      <c r="F305" s="127"/>
      <c r="G305" s="132">
        <f>SUM(G301:G304)</f>
        <v>0</v>
      </c>
      <c r="H305" s="131">
        <f>SUM(H301:H304)</f>
        <v>0</v>
      </c>
      <c r="I305" s="131"/>
      <c r="J305" s="62"/>
      <c r="K305" s="62"/>
    </row>
    <row r="306" spans="1:11" ht="12">
      <c r="A306" s="73">
        <v>25</v>
      </c>
      <c r="C306" s="74" t="s">
        <v>157</v>
      </c>
      <c r="E306" s="73">
        <v>25</v>
      </c>
      <c r="G306" s="134"/>
      <c r="H306" s="135"/>
      <c r="I306" s="135"/>
      <c r="J306" s="62"/>
      <c r="K306" s="62"/>
    </row>
    <row r="307" spans="1:11" ht="12">
      <c r="A307" s="73">
        <v>26</v>
      </c>
      <c r="C307" s="74" t="s">
        <v>144</v>
      </c>
      <c r="D307" s="74" t="s">
        <v>145</v>
      </c>
      <c r="E307" s="73">
        <v>26</v>
      </c>
      <c r="G307" s="134">
        <f aca="true" t="shared" si="0" ref="G307:H310">G283+G289+G295+G301</f>
        <v>0</v>
      </c>
      <c r="H307" s="135">
        <f t="shared" si="0"/>
        <v>0</v>
      </c>
      <c r="I307" s="135"/>
      <c r="J307" s="62"/>
      <c r="K307" s="62"/>
    </row>
    <row r="308" spans="1:11" ht="12">
      <c r="A308" s="73">
        <v>27</v>
      </c>
      <c r="C308" s="74"/>
      <c r="D308" s="74" t="s">
        <v>146</v>
      </c>
      <c r="E308" s="73">
        <v>27</v>
      </c>
      <c r="G308" s="134">
        <f t="shared" si="0"/>
        <v>0</v>
      </c>
      <c r="H308" s="135">
        <f t="shared" si="0"/>
        <v>0</v>
      </c>
      <c r="I308" s="135"/>
      <c r="J308" s="62"/>
      <c r="K308" s="62"/>
    </row>
    <row r="309" spans="1:11" ht="12">
      <c r="A309" s="73">
        <v>28</v>
      </c>
      <c r="C309" s="74" t="s">
        <v>147</v>
      </c>
      <c r="D309" s="74" t="s">
        <v>148</v>
      </c>
      <c r="E309" s="73">
        <v>28</v>
      </c>
      <c r="G309" s="134">
        <f t="shared" si="0"/>
        <v>0</v>
      </c>
      <c r="H309" s="135">
        <f t="shared" si="0"/>
        <v>0</v>
      </c>
      <c r="I309" s="135"/>
      <c r="J309" s="62"/>
      <c r="K309" s="62"/>
    </row>
    <row r="310" spans="1:11" ht="12">
      <c r="A310" s="73">
        <v>29</v>
      </c>
      <c r="D310" s="74" t="s">
        <v>149</v>
      </c>
      <c r="E310" s="73">
        <v>29</v>
      </c>
      <c r="G310" s="134">
        <f t="shared" si="0"/>
        <v>0</v>
      </c>
      <c r="H310" s="135">
        <f t="shared" si="0"/>
        <v>0</v>
      </c>
      <c r="I310" s="135"/>
      <c r="J310" s="62"/>
      <c r="K310" s="62"/>
    </row>
    <row r="311" spans="1:11" ht="12">
      <c r="A311" s="73">
        <v>30</v>
      </c>
      <c r="E311" s="73">
        <v>30</v>
      </c>
      <c r="G311" s="132"/>
      <c r="H311" s="131"/>
      <c r="I311" s="135"/>
      <c r="J311" s="62"/>
      <c r="K311" s="62"/>
    </row>
    <row r="312" spans="1:11" ht="12">
      <c r="A312" s="73">
        <v>31</v>
      </c>
      <c r="C312" s="74" t="s">
        <v>158</v>
      </c>
      <c r="E312" s="73">
        <v>31</v>
      </c>
      <c r="G312" s="134">
        <f>SUM(G307:G308)</f>
        <v>0</v>
      </c>
      <c r="H312" s="135">
        <f>SUM(H307:H308)</f>
        <v>0</v>
      </c>
      <c r="I312" s="135"/>
      <c r="J312" s="62"/>
      <c r="K312" s="62"/>
    </row>
    <row r="313" spans="1:11" ht="12">
      <c r="A313" s="73">
        <v>32</v>
      </c>
      <c r="C313" s="74" t="s">
        <v>159</v>
      </c>
      <c r="E313" s="73">
        <v>32</v>
      </c>
      <c r="G313" s="134">
        <f>SUM(G309:G310)</f>
        <v>0</v>
      </c>
      <c r="H313" s="135">
        <f>SUM(H309:H310)</f>
        <v>0</v>
      </c>
      <c r="I313" s="135"/>
      <c r="J313" s="62"/>
      <c r="K313" s="62"/>
    </row>
    <row r="314" spans="1:11" ht="12">
      <c r="A314" s="73">
        <v>33</v>
      </c>
      <c r="C314" s="74" t="s">
        <v>160</v>
      </c>
      <c r="E314" s="73">
        <v>33</v>
      </c>
      <c r="F314" s="127"/>
      <c r="G314" s="132">
        <f>SUM(G307,G309)</f>
        <v>0</v>
      </c>
      <c r="H314" s="131">
        <f>SUM(H307,H309)</f>
        <v>0</v>
      </c>
      <c r="I314" s="131"/>
      <c r="J314" s="62"/>
      <c r="K314" s="62"/>
    </row>
    <row r="315" spans="1:11" ht="12">
      <c r="A315" s="73">
        <v>34</v>
      </c>
      <c r="C315" s="74" t="s">
        <v>161</v>
      </c>
      <c r="E315" s="73">
        <v>34</v>
      </c>
      <c r="F315" s="127"/>
      <c r="G315" s="132">
        <f>SUM(G308,G310)</f>
        <v>0</v>
      </c>
      <c r="H315" s="131">
        <f>SUM(H308,H310)</f>
        <v>0</v>
      </c>
      <c r="I315" s="131"/>
      <c r="J315" s="62"/>
      <c r="K315" s="62"/>
    </row>
    <row r="316" spans="1:11" ht="12">
      <c r="A316" s="74"/>
      <c r="C316" s="84" t="s">
        <v>17</v>
      </c>
      <c r="D316" s="84" t="s">
        <v>17</v>
      </c>
      <c r="E316" s="84" t="s">
        <v>17</v>
      </c>
      <c r="F316" s="84" t="s">
        <v>17</v>
      </c>
      <c r="G316" s="84" t="s">
        <v>17</v>
      </c>
      <c r="H316" s="84" t="s">
        <v>17</v>
      </c>
      <c r="I316" s="84" t="s">
        <v>17</v>
      </c>
      <c r="J316" s="62"/>
      <c r="K316" s="62"/>
    </row>
    <row r="317" spans="1:11" ht="12">
      <c r="A317" s="73">
        <v>35</v>
      </c>
      <c r="C317" s="62" t="s">
        <v>162</v>
      </c>
      <c r="E317" s="73">
        <v>35</v>
      </c>
      <c r="G317" s="134">
        <f>SUM(G314:G315)</f>
        <v>0</v>
      </c>
      <c r="H317" s="135">
        <f>SUM(H314:H315)</f>
        <v>0</v>
      </c>
      <c r="I317" s="135"/>
      <c r="J317" s="62"/>
      <c r="K317" s="62"/>
    </row>
    <row r="318" spans="3:11" ht="12">
      <c r="C318" s="74" t="s">
        <v>163</v>
      </c>
      <c r="F318" s="153" t="s">
        <v>17</v>
      </c>
      <c r="G318" s="85"/>
      <c r="H318" s="86"/>
      <c r="I318" s="153"/>
      <c r="J318" s="62"/>
      <c r="K318" s="62"/>
    </row>
    <row r="319" spans="3:11" ht="12">
      <c r="C319" s="74"/>
      <c r="F319" s="153"/>
      <c r="G319" s="85"/>
      <c r="H319" s="86"/>
      <c r="I319" s="153"/>
      <c r="J319" s="62"/>
      <c r="K319" s="62"/>
    </row>
    <row r="320" spans="10:11" ht="12">
      <c r="J320" s="62"/>
      <c r="K320" s="62"/>
    </row>
    <row r="321" spans="1:11" ht="36" customHeight="1">
      <c r="A321" s="62">
        <v>36</v>
      </c>
      <c r="B321" s="103"/>
      <c r="C321" s="362" t="s">
        <v>64</v>
      </c>
      <c r="D321" s="362"/>
      <c r="E321" s="362"/>
      <c r="F321" s="362"/>
      <c r="G321" s="362"/>
      <c r="H321" s="362"/>
      <c r="I321" s="362"/>
      <c r="J321" s="362"/>
      <c r="K321" s="62"/>
    </row>
    <row r="322" spans="3:11" ht="12">
      <c r="C322" s="62" t="s">
        <v>164</v>
      </c>
      <c r="F322" s="153"/>
      <c r="G322" s="85"/>
      <c r="H322" s="119"/>
      <c r="I322" s="153"/>
      <c r="J322" s="85"/>
      <c r="K322" s="119"/>
    </row>
    <row r="323" spans="3:11" ht="12">
      <c r="C323" s="62" t="s">
        <v>12</v>
      </c>
      <c r="F323" s="153"/>
      <c r="G323" s="85"/>
      <c r="H323" s="119"/>
      <c r="I323" s="153"/>
      <c r="J323" s="85"/>
      <c r="K323" s="119"/>
    </row>
    <row r="324" ht="12">
      <c r="A324" s="74"/>
    </row>
    <row r="325" spans="1:11" s="105" customFormat="1" ht="12">
      <c r="A325" s="81" t="str">
        <f>$A$83</f>
        <v>Institution No.:  </v>
      </c>
      <c r="E325" s="116"/>
      <c r="G325" s="117"/>
      <c r="H325" s="118"/>
      <c r="J325" s="117"/>
      <c r="K325" s="154" t="s">
        <v>165</v>
      </c>
    </row>
    <row r="326" spans="4:11" s="105" customFormat="1" ht="12">
      <c r="D326" s="128" t="s">
        <v>166</v>
      </c>
      <c r="E326" s="116"/>
      <c r="G326" s="117"/>
      <c r="H326" s="118"/>
      <c r="J326" s="117"/>
      <c r="K326" s="118"/>
    </row>
    <row r="327" spans="1:11" ht="12">
      <c r="A327" s="81" t="str">
        <f>$A$42</f>
        <v>NAME: </v>
      </c>
      <c r="C327" s="62" t="str">
        <f>$D$20</f>
        <v>University of Colorado</v>
      </c>
      <c r="F327" s="155"/>
      <c r="G327" s="149"/>
      <c r="H327" s="150"/>
      <c r="J327" s="79"/>
      <c r="K327" s="83" t="str">
        <f>$K$3</f>
        <v>Date: October 1, 2013</v>
      </c>
    </row>
    <row r="328" spans="1:11" ht="12">
      <c r="A328" s="84" t="s">
        <v>17</v>
      </c>
      <c r="B328" s="84" t="s">
        <v>17</v>
      </c>
      <c r="C328" s="84" t="s">
        <v>17</v>
      </c>
      <c r="D328" s="84" t="s">
        <v>17</v>
      </c>
      <c r="E328" s="84" t="s">
        <v>17</v>
      </c>
      <c r="F328" s="84" t="s">
        <v>17</v>
      </c>
      <c r="G328" s="85" t="s">
        <v>17</v>
      </c>
      <c r="H328" s="86" t="s">
        <v>17</v>
      </c>
      <c r="I328" s="84" t="s">
        <v>17</v>
      </c>
      <c r="J328" s="85" t="s">
        <v>17</v>
      </c>
      <c r="K328" s="86" t="s">
        <v>17</v>
      </c>
    </row>
    <row r="329" spans="1:11" ht="12">
      <c r="A329" s="87" t="s">
        <v>18</v>
      </c>
      <c r="E329" s="87" t="s">
        <v>18</v>
      </c>
      <c r="G329" s="89"/>
      <c r="H329" s="90" t="s">
        <v>20</v>
      </c>
      <c r="I329" s="88"/>
      <c r="J329" s="89"/>
      <c r="K329" s="90" t="s">
        <v>21</v>
      </c>
    </row>
    <row r="330" spans="1:11" ht="12">
      <c r="A330" s="87" t="s">
        <v>22</v>
      </c>
      <c r="C330" s="91" t="s">
        <v>69</v>
      </c>
      <c r="E330" s="87" t="s">
        <v>22</v>
      </c>
      <c r="G330" s="79"/>
      <c r="H330" s="90" t="s">
        <v>25</v>
      </c>
      <c r="J330" s="79"/>
      <c r="K330" s="90" t="s">
        <v>26</v>
      </c>
    </row>
    <row r="331" spans="1:11" ht="12">
      <c r="A331" s="84" t="s">
        <v>17</v>
      </c>
      <c r="B331" s="84" t="s">
        <v>17</v>
      </c>
      <c r="C331" s="84" t="s">
        <v>17</v>
      </c>
      <c r="D331" s="84" t="s">
        <v>17</v>
      </c>
      <c r="E331" s="84" t="s">
        <v>17</v>
      </c>
      <c r="F331" s="84" t="s">
        <v>17</v>
      </c>
      <c r="G331" s="85" t="s">
        <v>17</v>
      </c>
      <c r="H331" s="86" t="s">
        <v>17</v>
      </c>
      <c r="I331" s="84" t="s">
        <v>17</v>
      </c>
      <c r="J331" s="85" t="s">
        <v>17</v>
      </c>
      <c r="K331" s="86" t="s">
        <v>17</v>
      </c>
    </row>
    <row r="332" spans="1:11" ht="12">
      <c r="A332" s="156">
        <v>1</v>
      </c>
      <c r="C332" s="74" t="s">
        <v>167</v>
      </c>
      <c r="E332" s="156">
        <v>1</v>
      </c>
      <c r="G332" s="79"/>
      <c r="H332" s="119" t="s">
        <v>168</v>
      </c>
      <c r="J332" s="79"/>
      <c r="K332" s="119" t="s">
        <v>168</v>
      </c>
    </row>
    <row r="333" spans="1:11" ht="12">
      <c r="A333" s="156">
        <v>2</v>
      </c>
      <c r="C333" s="74" t="s">
        <v>61</v>
      </c>
      <c r="E333" s="156">
        <v>2</v>
      </c>
      <c r="G333" s="79"/>
      <c r="H333" s="119">
        <v>0</v>
      </c>
      <c r="J333" s="79"/>
      <c r="K333" s="119">
        <v>0</v>
      </c>
    </row>
    <row r="334" spans="1:11" ht="12">
      <c r="A334" s="62">
        <v>3</v>
      </c>
      <c r="C334" s="62" t="s">
        <v>169</v>
      </c>
      <c r="E334" s="62">
        <v>3</v>
      </c>
      <c r="F334" s="119"/>
      <c r="G334" s="119"/>
      <c r="H334" s="119"/>
      <c r="I334" s="119"/>
      <c r="J334" s="119"/>
      <c r="K334" s="119"/>
    </row>
    <row r="335" spans="1:11" ht="12">
      <c r="A335" s="156">
        <v>4</v>
      </c>
      <c r="C335" s="62" t="s">
        <v>170</v>
      </c>
      <c r="E335" s="156">
        <v>4</v>
      </c>
      <c r="F335" s="119"/>
      <c r="G335" s="119"/>
      <c r="H335" s="119"/>
      <c r="I335" s="119"/>
      <c r="J335" s="119"/>
      <c r="K335" s="119"/>
    </row>
    <row r="336" spans="1:11" ht="12">
      <c r="A336" s="156">
        <v>5</v>
      </c>
      <c r="C336" s="62" t="s">
        <v>171</v>
      </c>
      <c r="E336" s="156">
        <v>5</v>
      </c>
      <c r="F336" s="119"/>
      <c r="G336" s="119"/>
      <c r="H336" s="119"/>
      <c r="I336" s="119"/>
      <c r="J336" s="119"/>
      <c r="K336" s="119"/>
    </row>
    <row r="337" spans="1:11" ht="12">
      <c r="A337" s="156">
        <v>6</v>
      </c>
      <c r="E337" s="156">
        <v>6</v>
      </c>
      <c r="F337" s="119"/>
      <c r="G337" s="119"/>
      <c r="H337" s="119"/>
      <c r="I337" s="119"/>
      <c r="J337" s="119"/>
      <c r="K337" s="119"/>
    </row>
    <row r="338" spans="1:11" ht="12">
      <c r="A338" s="156">
        <v>7</v>
      </c>
      <c r="E338" s="156">
        <v>7</v>
      </c>
      <c r="F338" s="119"/>
      <c r="G338" s="119"/>
      <c r="H338" s="119"/>
      <c r="I338" s="119"/>
      <c r="J338" s="119"/>
      <c r="K338" s="119"/>
    </row>
    <row r="339" spans="1:11" ht="12">
      <c r="A339" s="156">
        <v>8</v>
      </c>
      <c r="E339" s="156">
        <v>8</v>
      </c>
      <c r="F339" s="119"/>
      <c r="G339" s="119"/>
      <c r="H339" s="119"/>
      <c r="I339" s="119"/>
      <c r="J339" s="119"/>
      <c r="K339" s="119"/>
    </row>
    <row r="340" spans="1:11" ht="12">
      <c r="A340" s="156">
        <v>9</v>
      </c>
      <c r="E340" s="156">
        <v>9</v>
      </c>
      <c r="F340" s="119"/>
      <c r="G340" s="119"/>
      <c r="H340" s="119"/>
      <c r="I340" s="119"/>
      <c r="J340" s="119"/>
      <c r="K340" s="119"/>
    </row>
    <row r="341" spans="1:11" ht="12">
      <c r="A341" s="156">
        <v>10</v>
      </c>
      <c r="E341" s="156">
        <v>10</v>
      </c>
      <c r="F341" s="119"/>
      <c r="G341" s="119"/>
      <c r="H341" s="119"/>
      <c r="I341" s="119"/>
      <c r="J341" s="119"/>
      <c r="K341" s="119"/>
    </row>
    <row r="342" spans="1:11" ht="12">
      <c r="A342" s="156">
        <v>11</v>
      </c>
      <c r="E342" s="156">
        <v>11</v>
      </c>
      <c r="F342" s="119"/>
      <c r="G342" s="119"/>
      <c r="H342" s="119"/>
      <c r="I342" s="119"/>
      <c r="J342" s="119"/>
      <c r="K342" s="119"/>
    </row>
    <row r="343" spans="1:11" ht="12">
      <c r="A343" s="156">
        <v>12</v>
      </c>
      <c r="E343" s="156">
        <v>12</v>
      </c>
      <c r="F343" s="119"/>
      <c r="G343" s="119"/>
      <c r="H343" s="119"/>
      <c r="I343" s="119"/>
      <c r="J343" s="119"/>
      <c r="K343" s="119"/>
    </row>
    <row r="344" spans="1:11" ht="12">
      <c r="A344" s="156">
        <v>13</v>
      </c>
      <c r="E344" s="156">
        <v>13</v>
      </c>
      <c r="F344" s="119"/>
      <c r="G344" s="119"/>
      <c r="H344" s="119"/>
      <c r="I344" s="119"/>
      <c r="J344" s="119"/>
      <c r="K344" s="119"/>
    </row>
    <row r="345" spans="1:11" ht="12">
      <c r="A345" s="156">
        <v>14</v>
      </c>
      <c r="C345" s="157" t="s">
        <v>51</v>
      </c>
      <c r="D345" s="158"/>
      <c r="E345" s="156">
        <v>14</v>
      </c>
      <c r="F345" s="119"/>
      <c r="G345" s="119"/>
      <c r="H345" s="119"/>
      <c r="I345" s="119"/>
      <c r="J345" s="119"/>
      <c r="K345" s="119"/>
    </row>
    <row r="346" spans="1:11" ht="12">
      <c r="A346" s="156">
        <v>15</v>
      </c>
      <c r="C346" s="157"/>
      <c r="D346" s="158"/>
      <c r="E346" s="156">
        <v>15</v>
      </c>
      <c r="F346" s="119"/>
      <c r="G346" s="119"/>
      <c r="H346" s="119"/>
      <c r="I346" s="119"/>
      <c r="J346" s="119"/>
      <c r="K346" s="119"/>
    </row>
    <row r="347" spans="1:11" ht="12">
      <c r="A347" s="156">
        <v>16</v>
      </c>
      <c r="E347" s="156">
        <v>16</v>
      </c>
      <c r="F347" s="119"/>
      <c r="G347" s="119"/>
      <c r="H347" s="119"/>
      <c r="I347" s="119"/>
      <c r="J347" s="119"/>
      <c r="K347" s="119"/>
    </row>
    <row r="348" spans="1:11" ht="12">
      <c r="A348" s="156">
        <v>17</v>
      </c>
      <c r="C348" s="74" t="s">
        <v>51</v>
      </c>
      <c r="E348" s="156">
        <v>17</v>
      </c>
      <c r="F348" s="119"/>
      <c r="G348" s="119"/>
      <c r="H348" s="119"/>
      <c r="I348" s="119"/>
      <c r="J348" s="119"/>
      <c r="K348" s="119"/>
    </row>
    <row r="349" spans="1:11" ht="12">
      <c r="A349" s="156">
        <v>18</v>
      </c>
      <c r="E349" s="156">
        <v>18</v>
      </c>
      <c r="F349" s="119"/>
      <c r="G349" s="119"/>
      <c r="H349" s="119"/>
      <c r="I349" s="119"/>
      <c r="J349" s="119" t="s">
        <v>51</v>
      </c>
      <c r="K349" s="119"/>
    </row>
    <row r="350" spans="1:11" ht="12">
      <c r="A350" s="156">
        <v>19</v>
      </c>
      <c r="E350" s="156">
        <v>19</v>
      </c>
      <c r="F350" s="119"/>
      <c r="G350" s="119"/>
      <c r="H350" s="119"/>
      <c r="I350" s="119"/>
      <c r="J350" s="119"/>
      <c r="K350" s="119"/>
    </row>
    <row r="351" spans="1:11" ht="12">
      <c r="A351" s="156"/>
      <c r="C351" s="157"/>
      <c r="E351" s="156"/>
      <c r="F351" s="153" t="s">
        <v>17</v>
      </c>
      <c r="G351" s="85" t="s">
        <v>17</v>
      </c>
      <c r="H351" s="86" t="s">
        <v>17</v>
      </c>
      <c r="I351" s="153" t="s">
        <v>17</v>
      </c>
      <c r="J351" s="85" t="s">
        <v>17</v>
      </c>
      <c r="K351" s="86" t="s">
        <v>17</v>
      </c>
    </row>
    <row r="352" spans="1:11" ht="12">
      <c r="A352" s="156">
        <v>20</v>
      </c>
      <c r="C352" s="157" t="s">
        <v>172</v>
      </c>
      <c r="E352" s="156">
        <v>20</v>
      </c>
      <c r="G352" s="131"/>
      <c r="H352" s="135">
        <f>SUM(H332:H350)</f>
        <v>0</v>
      </c>
      <c r="I352" s="135"/>
      <c r="J352" s="131"/>
      <c r="K352" s="135">
        <f>SUM(K332:K350)</f>
        <v>0</v>
      </c>
    </row>
    <row r="353" spans="1:11" ht="12">
      <c r="A353" s="159"/>
      <c r="C353" s="74"/>
      <c r="E353" s="115"/>
      <c r="F353" s="153" t="s">
        <v>17</v>
      </c>
      <c r="G353" s="85" t="s">
        <v>17</v>
      </c>
      <c r="H353" s="86" t="s">
        <v>17</v>
      </c>
      <c r="I353" s="153" t="s">
        <v>17</v>
      </c>
      <c r="J353" s="85" t="s">
        <v>17</v>
      </c>
      <c r="K353" s="86" t="s">
        <v>17</v>
      </c>
    </row>
    <row r="354" spans="3:11" ht="12">
      <c r="C354" s="62" t="s">
        <v>173</v>
      </c>
      <c r="F354" s="153"/>
      <c r="G354" s="85"/>
      <c r="H354" s="119"/>
      <c r="I354" s="153"/>
      <c r="J354" s="85"/>
      <c r="K354" s="119"/>
    </row>
    <row r="355" spans="3:11" ht="12">
      <c r="C355" s="62" t="s">
        <v>174</v>
      </c>
      <c r="F355" s="153"/>
      <c r="G355" s="85"/>
      <c r="H355" s="119"/>
      <c r="I355" s="153"/>
      <c r="J355" s="85"/>
      <c r="K355" s="119"/>
    </row>
    <row r="356" ht="12">
      <c r="A356" s="74"/>
    </row>
    <row r="357" spans="1:11" s="105" customFormat="1" ht="12">
      <c r="A357" s="81" t="str">
        <f>$A$83</f>
        <v>Institution No.:  </v>
      </c>
      <c r="E357" s="116"/>
      <c r="G357" s="117"/>
      <c r="H357" s="118"/>
      <c r="J357" s="117"/>
      <c r="K357" s="80" t="s">
        <v>175</v>
      </c>
    </row>
    <row r="358" spans="4:11" s="105" customFormat="1" ht="12">
      <c r="D358" s="128" t="s">
        <v>176</v>
      </c>
      <c r="E358" s="116"/>
      <c r="G358" s="117"/>
      <c r="H358" s="118"/>
      <c r="J358" s="117"/>
      <c r="K358" s="118"/>
    </row>
    <row r="359" spans="1:11" ht="12">
      <c r="A359" s="81" t="str">
        <f>$A$42</f>
        <v>NAME: </v>
      </c>
      <c r="C359" s="62" t="str">
        <f>$D$20</f>
        <v>University of Colorado</v>
      </c>
      <c r="F359" s="155"/>
      <c r="G359" s="149"/>
      <c r="H359" s="119"/>
      <c r="J359" s="79"/>
      <c r="K359" s="83" t="str">
        <f>$K$3</f>
        <v>Date: October 1, 2013</v>
      </c>
    </row>
    <row r="360" spans="1:11" ht="12">
      <c r="A360" s="84" t="s">
        <v>17</v>
      </c>
      <c r="B360" s="84" t="s">
        <v>17</v>
      </c>
      <c r="C360" s="84" t="s">
        <v>17</v>
      </c>
      <c r="D360" s="84" t="s">
        <v>17</v>
      </c>
      <c r="E360" s="84" t="s">
        <v>17</v>
      </c>
      <c r="F360" s="84" t="s">
        <v>17</v>
      </c>
      <c r="G360" s="85" t="s">
        <v>17</v>
      </c>
      <c r="H360" s="86" t="s">
        <v>17</v>
      </c>
      <c r="I360" s="84" t="s">
        <v>17</v>
      </c>
      <c r="J360" s="85" t="s">
        <v>17</v>
      </c>
      <c r="K360" s="86" t="s">
        <v>17</v>
      </c>
    </row>
    <row r="361" spans="1:11" ht="12">
      <c r="A361" s="87" t="s">
        <v>18</v>
      </c>
      <c r="E361" s="87" t="s">
        <v>18</v>
      </c>
      <c r="G361" s="89"/>
      <c r="H361" s="90" t="s">
        <v>20</v>
      </c>
      <c r="I361" s="88"/>
      <c r="J361" s="89"/>
      <c r="K361" s="90" t="s">
        <v>21</v>
      </c>
    </row>
    <row r="362" spans="1:11" ht="12">
      <c r="A362" s="87" t="s">
        <v>22</v>
      </c>
      <c r="C362" s="91" t="s">
        <v>69</v>
      </c>
      <c r="E362" s="87" t="s">
        <v>22</v>
      </c>
      <c r="G362" s="79"/>
      <c r="H362" s="90" t="s">
        <v>25</v>
      </c>
      <c r="J362" s="79"/>
      <c r="K362" s="90" t="s">
        <v>26</v>
      </c>
    </row>
    <row r="363" spans="1:11" ht="12">
      <c r="A363" s="84" t="s">
        <v>17</v>
      </c>
      <c r="B363" s="84" t="s">
        <v>17</v>
      </c>
      <c r="C363" s="84" t="s">
        <v>17</v>
      </c>
      <c r="D363" s="84" t="s">
        <v>17</v>
      </c>
      <c r="E363" s="84" t="s">
        <v>17</v>
      </c>
      <c r="F363" s="84" t="s">
        <v>17</v>
      </c>
      <c r="G363" s="85" t="s">
        <v>17</v>
      </c>
      <c r="H363" s="86" t="s">
        <v>17</v>
      </c>
      <c r="I363" s="84" t="s">
        <v>17</v>
      </c>
      <c r="J363" s="85" t="s">
        <v>17</v>
      </c>
      <c r="K363" s="86" t="s">
        <v>17</v>
      </c>
    </row>
    <row r="364" spans="1:11" ht="12">
      <c r="A364" s="156"/>
      <c r="C364" s="101" t="s">
        <v>177</v>
      </c>
      <c r="E364" s="156"/>
      <c r="G364" s="131"/>
      <c r="H364" s="131"/>
      <c r="I364" s="135"/>
      <c r="J364" s="131"/>
      <c r="K364" s="131"/>
    </row>
    <row r="365" spans="1:11" ht="12">
      <c r="A365" s="156">
        <v>1</v>
      </c>
      <c r="C365" s="160" t="s">
        <v>178</v>
      </c>
      <c r="E365" s="156">
        <v>1</v>
      </c>
      <c r="G365" s="131"/>
      <c r="H365" s="131"/>
      <c r="I365" s="135"/>
      <c r="J365" s="131"/>
      <c r="K365" s="131"/>
    </row>
    <row r="366" spans="1:11" ht="12">
      <c r="A366" s="156">
        <v>2</v>
      </c>
      <c r="C366" s="75" t="s">
        <v>179</v>
      </c>
      <c r="E366" s="156">
        <v>2</v>
      </c>
      <c r="F366" s="75"/>
      <c r="G366" s="138"/>
      <c r="H366" s="138">
        <v>27786</v>
      </c>
      <c r="I366" s="138"/>
      <c r="J366" s="138"/>
      <c r="K366" s="138">
        <v>33333</v>
      </c>
    </row>
    <row r="367" spans="1:11" ht="12">
      <c r="A367" s="156">
        <v>3</v>
      </c>
      <c r="C367" s="75" t="s">
        <v>180</v>
      </c>
      <c r="E367" s="156">
        <v>3</v>
      </c>
      <c r="F367" s="75"/>
      <c r="G367" s="138"/>
      <c r="H367" s="138">
        <v>469166</v>
      </c>
      <c r="I367" s="138"/>
      <c r="J367" s="138"/>
      <c r="K367" s="138">
        <v>200000</v>
      </c>
    </row>
    <row r="368" spans="1:11" ht="12">
      <c r="A368" s="156">
        <v>4</v>
      </c>
      <c r="C368" s="75" t="s">
        <v>181</v>
      </c>
      <c r="E368" s="156">
        <v>4</v>
      </c>
      <c r="F368" s="75"/>
      <c r="G368" s="138"/>
      <c r="H368" s="138"/>
      <c r="I368" s="138"/>
      <c r="J368" s="138"/>
      <c r="K368" s="138"/>
    </row>
    <row r="369" spans="1:11" ht="12">
      <c r="A369" s="156">
        <v>5</v>
      </c>
      <c r="C369" s="75" t="s">
        <v>182</v>
      </c>
      <c r="E369" s="156">
        <v>5</v>
      </c>
      <c r="F369" s="75"/>
      <c r="G369" s="138"/>
      <c r="H369" s="138"/>
      <c r="I369" s="138"/>
      <c r="J369" s="138"/>
      <c r="K369" s="138"/>
    </row>
    <row r="370" spans="1:11" ht="12">
      <c r="A370" s="156">
        <v>6</v>
      </c>
      <c r="C370" s="75" t="s">
        <v>183</v>
      </c>
      <c r="E370" s="156">
        <v>6</v>
      </c>
      <c r="F370" s="75"/>
      <c r="G370" s="138"/>
      <c r="H370" s="138"/>
      <c r="I370" s="138"/>
      <c r="J370" s="138"/>
      <c r="K370" s="138"/>
    </row>
    <row r="371" spans="1:11" ht="12">
      <c r="A371" s="156">
        <v>7</v>
      </c>
      <c r="C371" s="75" t="s">
        <v>184</v>
      </c>
      <c r="E371" s="156">
        <v>7</v>
      </c>
      <c r="F371" s="75"/>
      <c r="G371" s="138"/>
      <c r="H371" s="138"/>
      <c r="I371" s="138"/>
      <c r="J371" s="138"/>
      <c r="K371" s="138"/>
    </row>
    <row r="372" spans="1:11" ht="12">
      <c r="A372" s="156">
        <v>8</v>
      </c>
      <c r="C372" s="75" t="s">
        <v>185</v>
      </c>
      <c r="E372" s="156">
        <v>8</v>
      </c>
      <c r="F372" s="153"/>
      <c r="G372" s="85"/>
      <c r="H372" s="86"/>
      <c r="I372" s="153"/>
      <c r="J372" s="85"/>
      <c r="K372" s="86"/>
    </row>
    <row r="373" spans="1:11" ht="12">
      <c r="A373" s="156">
        <v>9</v>
      </c>
      <c r="C373" s="75"/>
      <c r="E373" s="156">
        <v>9</v>
      </c>
      <c r="F373" s="153"/>
      <c r="G373" s="85"/>
      <c r="H373" s="86"/>
      <c r="I373" s="153"/>
      <c r="J373" s="85"/>
      <c r="K373" s="86"/>
    </row>
    <row r="374" spans="1:11" ht="12">
      <c r="A374" s="156">
        <v>10</v>
      </c>
      <c r="C374" s="75"/>
      <c r="E374" s="156">
        <v>10</v>
      </c>
      <c r="F374" s="153"/>
      <c r="G374" s="85"/>
      <c r="H374" s="86"/>
      <c r="I374" s="153"/>
      <c r="J374" s="85"/>
      <c r="K374" s="86"/>
    </row>
    <row r="375" spans="1:11" ht="12">
      <c r="A375" s="156">
        <v>11</v>
      </c>
      <c r="C375" s="75"/>
      <c r="E375" s="156">
        <v>11</v>
      </c>
      <c r="F375" s="153"/>
      <c r="G375" s="85"/>
      <c r="H375" s="86"/>
      <c r="I375" s="153"/>
      <c r="J375" s="85"/>
      <c r="K375" s="86"/>
    </row>
    <row r="376" spans="1:11" ht="12">
      <c r="A376" s="156">
        <v>12</v>
      </c>
      <c r="C376" s="75"/>
      <c r="E376" s="156">
        <v>12</v>
      </c>
      <c r="F376" s="153"/>
      <c r="G376" s="85"/>
      <c r="H376" s="86"/>
      <c r="I376" s="153"/>
      <c r="J376" s="85"/>
      <c r="K376" s="86"/>
    </row>
    <row r="377" spans="1:11" ht="12">
      <c r="A377" s="156">
        <v>13</v>
      </c>
      <c r="C377" s="75"/>
      <c r="E377" s="156">
        <v>13</v>
      </c>
      <c r="F377" s="153"/>
      <c r="G377" s="85"/>
      <c r="H377" s="86"/>
      <c r="I377" s="153"/>
      <c r="J377" s="85"/>
      <c r="K377" s="86"/>
    </row>
    <row r="378" spans="1:11" ht="12">
      <c r="A378" s="156">
        <v>14</v>
      </c>
      <c r="C378" s="75"/>
      <c r="E378" s="156">
        <v>14</v>
      </c>
      <c r="F378" s="153"/>
      <c r="G378" s="85"/>
      <c r="H378" s="86"/>
      <c r="I378" s="153"/>
      <c r="J378" s="85"/>
      <c r="K378" s="86"/>
    </row>
    <row r="379" spans="1:11" ht="12">
      <c r="A379" s="156">
        <v>15</v>
      </c>
      <c r="E379" s="156">
        <v>15</v>
      </c>
      <c r="F379" s="75"/>
      <c r="G379" s="138"/>
      <c r="H379" s="138"/>
      <c r="I379" s="138"/>
      <c r="J379" s="138"/>
      <c r="K379" s="138"/>
    </row>
    <row r="380" spans="1:11" ht="12">
      <c r="A380" s="156"/>
      <c r="C380" s="75"/>
      <c r="E380" s="156"/>
      <c r="F380" s="75"/>
      <c r="G380" s="138"/>
      <c r="H380" s="138"/>
      <c r="I380" s="138"/>
      <c r="J380" s="138"/>
      <c r="K380" s="138"/>
    </row>
    <row r="381" spans="1:11" ht="12">
      <c r="A381" s="156">
        <v>16</v>
      </c>
      <c r="C381" s="75" t="s">
        <v>186</v>
      </c>
      <c r="E381" s="156">
        <v>16</v>
      </c>
      <c r="F381" s="75"/>
      <c r="G381" s="138"/>
      <c r="H381" s="138"/>
      <c r="I381" s="138"/>
      <c r="J381" s="138"/>
      <c r="K381" s="138"/>
    </row>
    <row r="382" spans="1:11" ht="12">
      <c r="A382" s="156">
        <v>17</v>
      </c>
      <c r="C382" s="75" t="s">
        <v>187</v>
      </c>
      <c r="E382" s="156">
        <v>17</v>
      </c>
      <c r="F382" s="75"/>
      <c r="G382" s="138"/>
      <c r="H382" s="138">
        <v>12950596</v>
      </c>
      <c r="I382" s="138"/>
      <c r="J382" s="138"/>
      <c r="K382" s="138">
        <v>13000000</v>
      </c>
    </row>
    <row r="383" spans="1:11" ht="12">
      <c r="A383" s="156">
        <v>18</v>
      </c>
      <c r="C383" s="75" t="s">
        <v>188</v>
      </c>
      <c r="E383" s="156">
        <v>18</v>
      </c>
      <c r="F383" s="75"/>
      <c r="G383" s="138"/>
      <c r="H383" s="138"/>
      <c r="I383" s="138"/>
      <c r="J383" s="138"/>
      <c r="K383" s="138"/>
    </row>
    <row r="384" spans="1:11" ht="12">
      <c r="A384" s="156">
        <v>19</v>
      </c>
      <c r="C384" s="75" t="s">
        <v>51</v>
      </c>
      <c r="E384" s="156">
        <v>19</v>
      </c>
      <c r="F384" s="75"/>
      <c r="G384" s="138"/>
      <c r="H384" s="138"/>
      <c r="I384" s="138"/>
      <c r="J384" s="138"/>
      <c r="K384" s="138"/>
    </row>
    <row r="385" spans="1:11" ht="12">
      <c r="A385" s="62">
        <v>20</v>
      </c>
      <c r="C385" s="75"/>
      <c r="E385" s="62">
        <v>20</v>
      </c>
      <c r="F385" s="153"/>
      <c r="G385" s="85"/>
      <c r="H385" s="86"/>
      <c r="I385" s="153"/>
      <c r="J385" s="85"/>
      <c r="K385" s="86"/>
    </row>
    <row r="386" spans="1:11" ht="12">
      <c r="A386" s="62">
        <v>21</v>
      </c>
      <c r="C386" s="75"/>
      <c r="E386" s="62">
        <v>21</v>
      </c>
      <c r="F386" s="153"/>
      <c r="G386" s="85"/>
      <c r="H386" s="86"/>
      <c r="I386" s="153"/>
      <c r="J386" s="85"/>
      <c r="K386" s="86"/>
    </row>
    <row r="387" spans="1:11" ht="12">
      <c r="A387" s="62">
        <v>22</v>
      </c>
      <c r="C387" s="75"/>
      <c r="E387" s="62">
        <v>22</v>
      </c>
      <c r="F387" s="153"/>
      <c r="G387" s="85"/>
      <c r="H387" s="86"/>
      <c r="I387" s="153"/>
      <c r="J387" s="85"/>
      <c r="K387" s="86"/>
    </row>
    <row r="388" spans="1:11" ht="12">
      <c r="A388" s="62">
        <v>23</v>
      </c>
      <c r="C388" s="75"/>
      <c r="E388" s="62">
        <v>23</v>
      </c>
      <c r="F388" s="153"/>
      <c r="G388" s="85"/>
      <c r="H388" s="86"/>
      <c r="I388" s="153"/>
      <c r="J388" s="85"/>
      <c r="K388" s="86"/>
    </row>
    <row r="389" spans="1:11" ht="12">
      <c r="A389" s="62">
        <v>24</v>
      </c>
      <c r="C389" s="75"/>
      <c r="E389" s="62">
        <v>24</v>
      </c>
      <c r="F389" s="153"/>
      <c r="G389" s="85"/>
      <c r="H389" s="86"/>
      <c r="I389" s="153"/>
      <c r="J389" s="85"/>
      <c r="K389" s="86"/>
    </row>
    <row r="390" spans="1:11" ht="12">
      <c r="A390" s="156"/>
      <c r="C390" s="75"/>
      <c r="E390" s="156"/>
      <c r="F390" s="153" t="s">
        <v>17</v>
      </c>
      <c r="G390" s="85" t="s">
        <v>17</v>
      </c>
      <c r="H390" s="86"/>
      <c r="I390" s="153"/>
      <c r="J390" s="85"/>
      <c r="K390" s="86"/>
    </row>
    <row r="391" spans="1:11" ht="12">
      <c r="A391" s="156">
        <v>25</v>
      </c>
      <c r="C391" s="74" t="s">
        <v>189</v>
      </c>
      <c r="E391" s="156">
        <v>25</v>
      </c>
      <c r="G391" s="131"/>
      <c r="H391" s="135">
        <f>SUM(H365:H389)</f>
        <v>13447548</v>
      </c>
      <c r="I391" s="135"/>
      <c r="J391" s="131"/>
      <c r="K391" s="135">
        <f>SUM(K365:K389)</f>
        <v>13233333</v>
      </c>
    </row>
    <row r="392" spans="1:11" ht="12">
      <c r="A392" s="156"/>
      <c r="C392" s="74"/>
      <c r="E392" s="156"/>
      <c r="F392" s="153" t="s">
        <v>17</v>
      </c>
      <c r="G392" s="85" t="s">
        <v>17</v>
      </c>
      <c r="H392" s="86"/>
      <c r="I392" s="153"/>
      <c r="J392" s="85"/>
      <c r="K392" s="86"/>
    </row>
    <row r="393" spans="1:11" ht="12">
      <c r="A393" s="156">
        <v>26</v>
      </c>
      <c r="C393" s="74" t="s">
        <v>190</v>
      </c>
      <c r="E393" s="156">
        <v>26</v>
      </c>
      <c r="G393" s="131"/>
      <c r="H393" s="131">
        <v>1590620</v>
      </c>
      <c r="I393" s="135"/>
      <c r="J393" s="131"/>
      <c r="K393" s="131">
        <v>0</v>
      </c>
    </row>
    <row r="394" spans="1:11" ht="12">
      <c r="A394" s="156">
        <v>27</v>
      </c>
      <c r="E394" s="156">
        <v>27</v>
      </c>
      <c r="G394" s="131"/>
      <c r="H394" s="131"/>
      <c r="I394" s="135"/>
      <c r="J394" s="131"/>
      <c r="K394" s="131"/>
    </row>
    <row r="395" spans="1:11" ht="12">
      <c r="A395" s="156">
        <v>28</v>
      </c>
      <c r="E395" s="156">
        <v>28</v>
      </c>
      <c r="G395" s="135"/>
      <c r="H395" s="135"/>
      <c r="I395" s="135"/>
      <c r="J395" s="135"/>
      <c r="K395" s="135"/>
    </row>
    <row r="396" spans="1:11" ht="12">
      <c r="A396" s="156">
        <v>29</v>
      </c>
      <c r="C396" s="62" t="s">
        <v>51</v>
      </c>
      <c r="E396" s="156">
        <v>29</v>
      </c>
      <c r="G396" s="135"/>
      <c r="H396" s="135"/>
      <c r="I396" s="135"/>
      <c r="J396" s="135"/>
      <c r="K396" s="135"/>
    </row>
    <row r="397" spans="1:11" ht="12">
      <c r="A397" s="156"/>
      <c r="C397" s="157"/>
      <c r="E397" s="156"/>
      <c r="F397" s="153" t="s">
        <v>17</v>
      </c>
      <c r="G397" s="85" t="s">
        <v>17</v>
      </c>
      <c r="H397" s="86"/>
      <c r="I397" s="153"/>
      <c r="J397" s="85"/>
      <c r="K397" s="86"/>
    </row>
    <row r="398" spans="1:11" ht="12">
      <c r="A398" s="156">
        <v>30</v>
      </c>
      <c r="C398" s="157" t="s">
        <v>191</v>
      </c>
      <c r="E398" s="156">
        <v>30</v>
      </c>
      <c r="G398" s="131"/>
      <c r="H398" s="135">
        <f>SUM(H391:H396)</f>
        <v>15038168</v>
      </c>
      <c r="I398" s="135"/>
      <c r="J398" s="131"/>
      <c r="K398" s="135">
        <f>SUM(K391:K396)</f>
        <v>13233333</v>
      </c>
    </row>
    <row r="399" spans="1:11" ht="12">
      <c r="A399" s="159"/>
      <c r="C399" s="74"/>
      <c r="E399" s="115"/>
      <c r="F399" s="153" t="s">
        <v>17</v>
      </c>
      <c r="G399" s="85" t="s">
        <v>17</v>
      </c>
      <c r="H399" s="86" t="s">
        <v>17</v>
      </c>
      <c r="I399" s="153" t="s">
        <v>17</v>
      </c>
      <c r="J399" s="85" t="s">
        <v>17</v>
      </c>
      <c r="K399" s="86" t="s">
        <v>17</v>
      </c>
    </row>
    <row r="400" spans="3:11" ht="12">
      <c r="C400" s="62" t="s">
        <v>173</v>
      </c>
      <c r="F400" s="153"/>
      <c r="G400" s="85"/>
      <c r="H400" s="119"/>
      <c r="I400" s="153"/>
      <c r="J400" s="85"/>
      <c r="K400" s="119"/>
    </row>
    <row r="401" spans="3:11" ht="12">
      <c r="C401" s="62" t="s">
        <v>174</v>
      </c>
      <c r="F401" s="153"/>
      <c r="G401" s="85"/>
      <c r="H401" s="119"/>
      <c r="I401" s="153"/>
      <c r="J401" s="85"/>
      <c r="K401" s="119"/>
    </row>
    <row r="402" spans="3:11" ht="12">
      <c r="C402" s="62" t="s">
        <v>192</v>
      </c>
      <c r="F402" s="153"/>
      <c r="G402" s="85"/>
      <c r="H402" s="119"/>
      <c r="I402" s="153"/>
      <c r="J402" s="85"/>
      <c r="K402" s="119"/>
    </row>
    <row r="403" spans="3:11" ht="12">
      <c r="C403" s="62" t="s">
        <v>193</v>
      </c>
      <c r="F403" s="153"/>
      <c r="G403" s="85"/>
      <c r="H403" s="119"/>
      <c r="I403" s="153"/>
      <c r="J403" s="85"/>
      <c r="K403" s="119"/>
    </row>
    <row r="404" spans="3:11" ht="12">
      <c r="C404" s="62" t="s">
        <v>194</v>
      </c>
      <c r="F404" s="153"/>
      <c r="G404" s="85"/>
      <c r="H404" s="119"/>
      <c r="I404" s="153"/>
      <c r="J404" s="85"/>
      <c r="K404" s="119"/>
    </row>
    <row r="405" spans="3:11" ht="12">
      <c r="C405" s="62" t="s">
        <v>195</v>
      </c>
      <c r="F405" s="153"/>
      <c r="G405" s="85"/>
      <c r="H405" s="119"/>
      <c r="I405" s="153"/>
      <c r="J405" s="85"/>
      <c r="K405" s="119"/>
    </row>
    <row r="406" spans="6:11" ht="12">
      <c r="F406" s="153"/>
      <c r="G406" s="85"/>
      <c r="H406" s="119"/>
      <c r="I406" s="153"/>
      <c r="J406" s="85"/>
      <c r="K406" s="119"/>
    </row>
    <row r="407" spans="1:11" ht="12">
      <c r="A407" s="159"/>
      <c r="C407" s="74"/>
      <c r="E407" s="115"/>
      <c r="F407" s="153"/>
      <c r="G407" s="85"/>
      <c r="H407" s="86"/>
      <c r="I407" s="153"/>
      <c r="J407" s="85"/>
      <c r="K407" s="86"/>
    </row>
    <row r="410" spans="1:11" s="105" customFormat="1" ht="12">
      <c r="A410" s="81" t="str">
        <f>$A$83</f>
        <v>Institution No.:  </v>
      </c>
      <c r="E410" s="116"/>
      <c r="G410" s="117"/>
      <c r="H410" s="118"/>
      <c r="J410" s="117"/>
      <c r="K410" s="80" t="s">
        <v>196</v>
      </c>
    </row>
    <row r="411" spans="1:11" ht="12.75" customHeight="1">
      <c r="A411" s="364" t="s">
        <v>197</v>
      </c>
      <c r="B411" s="364"/>
      <c r="C411" s="364"/>
      <c r="D411" s="364"/>
      <c r="E411" s="364"/>
      <c r="F411" s="364"/>
      <c r="G411" s="364"/>
      <c r="H411" s="364"/>
      <c r="I411" s="364"/>
      <c r="J411" s="364"/>
      <c r="K411" s="364"/>
    </row>
    <row r="412" spans="1:11" ht="12">
      <c r="A412" s="81" t="str">
        <f>$A$42</f>
        <v>NAME: </v>
      </c>
      <c r="C412" s="62" t="str">
        <f>$D$20</f>
        <v>University of Colorado</v>
      </c>
      <c r="H412" s="119"/>
      <c r="J412" s="79"/>
      <c r="K412" s="83" t="str">
        <f>$K$3</f>
        <v>Date: October 1, 2013</v>
      </c>
    </row>
    <row r="413" spans="1:11" ht="12">
      <c r="A413" s="84" t="s">
        <v>17</v>
      </c>
      <c r="B413" s="84" t="s">
        <v>17</v>
      </c>
      <c r="C413" s="84" t="s">
        <v>17</v>
      </c>
      <c r="D413" s="84" t="s">
        <v>17</v>
      </c>
      <c r="E413" s="84" t="s">
        <v>17</v>
      </c>
      <c r="F413" s="84" t="s">
        <v>17</v>
      </c>
      <c r="G413" s="85" t="s">
        <v>17</v>
      </c>
      <c r="H413" s="86" t="s">
        <v>17</v>
      </c>
      <c r="I413" s="84" t="s">
        <v>17</v>
      </c>
      <c r="J413" s="85" t="s">
        <v>17</v>
      </c>
      <c r="K413" s="86" t="s">
        <v>17</v>
      </c>
    </row>
    <row r="414" spans="1:11" ht="12">
      <c r="A414" s="87" t="s">
        <v>18</v>
      </c>
      <c r="E414" s="87" t="s">
        <v>18</v>
      </c>
      <c r="F414" s="88"/>
      <c r="G414" s="89"/>
      <c r="H414" s="90" t="s">
        <v>20</v>
      </c>
      <c r="I414" s="88"/>
      <c r="J414" s="89"/>
      <c r="K414" s="90" t="s">
        <v>21</v>
      </c>
    </row>
    <row r="415" spans="1:11" ht="12">
      <c r="A415" s="87" t="s">
        <v>22</v>
      </c>
      <c r="C415" s="91" t="s">
        <v>69</v>
      </c>
      <c r="E415" s="87" t="s">
        <v>22</v>
      </c>
      <c r="F415" s="88"/>
      <c r="G415" s="89"/>
      <c r="H415" s="90" t="s">
        <v>25</v>
      </c>
      <c r="I415" s="88"/>
      <c r="J415" s="89"/>
      <c r="K415" s="90" t="s">
        <v>26</v>
      </c>
    </row>
    <row r="416" spans="1:11" ht="12">
      <c r="A416" s="84" t="s">
        <v>17</v>
      </c>
      <c r="B416" s="84" t="s">
        <v>17</v>
      </c>
      <c r="C416" s="84" t="s">
        <v>17</v>
      </c>
      <c r="D416" s="84" t="s">
        <v>17</v>
      </c>
      <c r="E416" s="84" t="s">
        <v>17</v>
      </c>
      <c r="F416" s="84" t="s">
        <v>17</v>
      </c>
      <c r="G416" s="85" t="s">
        <v>17</v>
      </c>
      <c r="H416" s="86" t="s">
        <v>17</v>
      </c>
      <c r="I416" s="84" t="s">
        <v>17</v>
      </c>
      <c r="J416" s="85" t="s">
        <v>17</v>
      </c>
      <c r="K416" s="86" t="s">
        <v>17</v>
      </c>
    </row>
    <row r="417" spans="1:11" ht="12">
      <c r="A417" s="161">
        <v>1</v>
      </c>
      <c r="C417" s="74" t="s">
        <v>198</v>
      </c>
      <c r="E417" s="161">
        <v>1</v>
      </c>
      <c r="F417" s="75"/>
      <c r="G417" s="76"/>
      <c r="I417" s="75"/>
      <c r="J417" s="76"/>
      <c r="K417" s="77"/>
    </row>
    <row r="418" spans="1:11" ht="12">
      <c r="A418" s="161">
        <f aca="true" t="shared" si="1" ref="A418:A440">(A417+1)</f>
        <v>2</v>
      </c>
      <c r="C418" s="74" t="s">
        <v>199</v>
      </c>
      <c r="E418" s="161">
        <f aca="true" t="shared" si="2" ref="E418:E440">(E417+1)</f>
        <v>2</v>
      </c>
      <c r="F418" s="75"/>
      <c r="G418" s="162"/>
      <c r="H418" s="162"/>
      <c r="I418" s="162"/>
      <c r="J418" s="162"/>
      <c r="K418" s="162"/>
    </row>
    <row r="419" spans="1:11" ht="12">
      <c r="A419" s="161">
        <f t="shared" si="1"/>
        <v>3</v>
      </c>
      <c r="C419" s="74"/>
      <c r="E419" s="161">
        <f t="shared" si="2"/>
        <v>3</v>
      </c>
      <c r="F419" s="75"/>
      <c r="G419" s="162"/>
      <c r="H419" s="162"/>
      <c r="I419" s="162"/>
      <c r="J419" s="162"/>
      <c r="K419" s="162"/>
    </row>
    <row r="420" spans="1:11" ht="12">
      <c r="A420" s="161">
        <f t="shared" si="1"/>
        <v>4</v>
      </c>
      <c r="C420" s="74"/>
      <c r="E420" s="161">
        <f t="shared" si="2"/>
        <v>4</v>
      </c>
      <c r="F420" s="75"/>
      <c r="G420" s="162"/>
      <c r="H420" s="162"/>
      <c r="I420" s="162"/>
      <c r="J420" s="162"/>
      <c r="K420" s="162"/>
    </row>
    <row r="421" spans="1:11" ht="12">
      <c r="A421" s="161">
        <f t="shared" si="1"/>
        <v>5</v>
      </c>
      <c r="C421" s="75"/>
      <c r="E421" s="161">
        <f t="shared" si="2"/>
        <v>5</v>
      </c>
      <c r="F421" s="75"/>
      <c r="G421" s="162"/>
      <c r="H421" s="162"/>
      <c r="I421" s="162"/>
      <c r="J421" s="162"/>
      <c r="K421" s="162"/>
    </row>
    <row r="422" spans="1:11" ht="12">
      <c r="A422" s="161">
        <f t="shared" si="1"/>
        <v>6</v>
      </c>
      <c r="C422" s="75"/>
      <c r="E422" s="161">
        <f t="shared" si="2"/>
        <v>6</v>
      </c>
      <c r="F422" s="75"/>
      <c r="G422" s="162"/>
      <c r="H422" s="162"/>
      <c r="I422" s="162"/>
      <c r="J422" s="162"/>
      <c r="K422" s="162"/>
    </row>
    <row r="423" spans="1:11" ht="12">
      <c r="A423" s="161">
        <f t="shared" si="1"/>
        <v>7</v>
      </c>
      <c r="C423" s="74"/>
      <c r="E423" s="161">
        <f t="shared" si="2"/>
        <v>7</v>
      </c>
      <c r="F423" s="75"/>
      <c r="G423" s="162"/>
      <c r="H423" s="162"/>
      <c r="I423" s="162"/>
      <c r="J423" s="162"/>
      <c r="K423" s="162"/>
    </row>
    <row r="424" spans="1:11" ht="12">
      <c r="A424" s="161">
        <f t="shared" si="1"/>
        <v>8</v>
      </c>
      <c r="C424" s="75"/>
      <c r="E424" s="161">
        <f t="shared" si="2"/>
        <v>8</v>
      </c>
      <c r="F424" s="75"/>
      <c r="G424" s="162"/>
      <c r="H424" s="162"/>
      <c r="I424" s="162"/>
      <c r="J424" s="162"/>
      <c r="K424" s="162"/>
    </row>
    <row r="425" spans="1:11" ht="12">
      <c r="A425" s="161">
        <f t="shared" si="1"/>
        <v>9</v>
      </c>
      <c r="C425" s="75"/>
      <c r="E425" s="161">
        <f t="shared" si="2"/>
        <v>9</v>
      </c>
      <c r="F425" s="75"/>
      <c r="G425" s="162"/>
      <c r="H425" s="162"/>
      <c r="I425" s="162"/>
      <c r="J425" s="162"/>
      <c r="K425" s="162"/>
    </row>
    <row r="426" spans="1:11" ht="12">
      <c r="A426" s="161">
        <f t="shared" si="1"/>
        <v>10</v>
      </c>
      <c r="E426" s="161">
        <f t="shared" si="2"/>
        <v>10</v>
      </c>
      <c r="F426" s="75"/>
      <c r="G426" s="162"/>
      <c r="H426" s="162"/>
      <c r="I426" s="162"/>
      <c r="J426" s="162"/>
      <c r="K426" s="162"/>
    </row>
    <row r="427" spans="1:11" ht="12">
      <c r="A427" s="161">
        <f t="shared" si="1"/>
        <v>11</v>
      </c>
      <c r="E427" s="161">
        <f t="shared" si="2"/>
        <v>11</v>
      </c>
      <c r="F427" s="75"/>
      <c r="G427" s="162"/>
      <c r="H427" s="162"/>
      <c r="I427" s="162"/>
      <c r="J427" s="162"/>
      <c r="K427" s="162"/>
    </row>
    <row r="428" spans="1:11" ht="12">
      <c r="A428" s="161">
        <f t="shared" si="1"/>
        <v>12</v>
      </c>
      <c r="E428" s="161">
        <f t="shared" si="2"/>
        <v>12</v>
      </c>
      <c r="F428" s="75"/>
      <c r="G428" s="162"/>
      <c r="H428" s="162"/>
      <c r="I428" s="162"/>
      <c r="J428" s="162"/>
      <c r="K428" s="162"/>
    </row>
    <row r="429" spans="1:11" ht="12">
      <c r="A429" s="161">
        <f t="shared" si="1"/>
        <v>13</v>
      </c>
      <c r="C429" s="75"/>
      <c r="E429" s="161">
        <f t="shared" si="2"/>
        <v>13</v>
      </c>
      <c r="F429" s="75"/>
      <c r="G429" s="162"/>
      <c r="H429" s="162"/>
      <c r="I429" s="162"/>
      <c r="J429" s="162"/>
      <c r="K429" s="162"/>
    </row>
    <row r="430" spans="1:11" ht="12">
      <c r="A430" s="161">
        <f t="shared" si="1"/>
        <v>14</v>
      </c>
      <c r="C430" s="75" t="s">
        <v>200</v>
      </c>
      <c r="E430" s="161">
        <f t="shared" si="2"/>
        <v>14</v>
      </c>
      <c r="F430" s="75"/>
      <c r="G430" s="162"/>
      <c r="H430" s="162"/>
      <c r="I430" s="162"/>
      <c r="J430" s="162"/>
      <c r="K430" s="162"/>
    </row>
    <row r="431" spans="1:11" ht="12">
      <c r="A431" s="161">
        <f t="shared" si="1"/>
        <v>15</v>
      </c>
      <c r="C431" s="75"/>
      <c r="E431" s="161">
        <f t="shared" si="2"/>
        <v>15</v>
      </c>
      <c r="F431" s="75"/>
      <c r="G431" s="162"/>
      <c r="H431" s="162"/>
      <c r="I431" s="162"/>
      <c r="J431" s="162"/>
      <c r="K431" s="162"/>
    </row>
    <row r="432" spans="1:11" ht="12">
      <c r="A432" s="161">
        <f t="shared" si="1"/>
        <v>16</v>
      </c>
      <c r="C432" s="75"/>
      <c r="E432" s="161">
        <f t="shared" si="2"/>
        <v>16</v>
      </c>
      <c r="F432" s="75"/>
      <c r="G432" s="162"/>
      <c r="H432" s="162"/>
      <c r="I432" s="162"/>
      <c r="J432" s="162"/>
      <c r="K432" s="162"/>
    </row>
    <row r="433" spans="1:11" ht="12">
      <c r="A433" s="161">
        <f t="shared" si="1"/>
        <v>17</v>
      </c>
      <c r="C433" s="75"/>
      <c r="E433" s="161">
        <f t="shared" si="2"/>
        <v>17</v>
      </c>
      <c r="F433" s="75"/>
      <c r="G433" s="162"/>
      <c r="H433" s="162"/>
      <c r="I433" s="162"/>
      <c r="J433" s="162"/>
      <c r="K433" s="162"/>
    </row>
    <row r="434" spans="1:11" ht="12">
      <c r="A434" s="161">
        <f t="shared" si="1"/>
        <v>18</v>
      </c>
      <c r="C434" s="75"/>
      <c r="E434" s="161">
        <f t="shared" si="2"/>
        <v>18</v>
      </c>
      <c r="F434" s="75"/>
      <c r="G434" s="162"/>
      <c r="H434" s="162"/>
      <c r="I434" s="162"/>
      <c r="J434" s="162"/>
      <c r="K434" s="162"/>
    </row>
    <row r="435" spans="1:11" ht="12">
      <c r="A435" s="161">
        <f t="shared" si="1"/>
        <v>19</v>
      </c>
      <c r="C435" s="75"/>
      <c r="E435" s="161">
        <f t="shared" si="2"/>
        <v>19</v>
      </c>
      <c r="F435" s="75"/>
      <c r="G435" s="162"/>
      <c r="H435" s="162"/>
      <c r="I435" s="162"/>
      <c r="J435" s="162"/>
      <c r="K435" s="162"/>
    </row>
    <row r="436" spans="1:11" ht="12">
      <c r="A436" s="161">
        <f t="shared" si="1"/>
        <v>20</v>
      </c>
      <c r="C436" s="75"/>
      <c r="E436" s="161">
        <f t="shared" si="2"/>
        <v>20</v>
      </c>
      <c r="F436" s="75"/>
      <c r="G436" s="162"/>
      <c r="H436" s="162"/>
      <c r="I436" s="162"/>
      <c r="J436" s="162"/>
      <c r="K436" s="162"/>
    </row>
    <row r="437" spans="1:11" ht="12">
      <c r="A437" s="161">
        <f t="shared" si="1"/>
        <v>21</v>
      </c>
      <c r="C437" s="75"/>
      <c r="E437" s="161">
        <f t="shared" si="2"/>
        <v>21</v>
      </c>
      <c r="F437" s="75"/>
      <c r="G437" s="162"/>
      <c r="H437" s="162"/>
      <c r="I437" s="162"/>
      <c r="J437" s="162"/>
      <c r="K437" s="162"/>
    </row>
    <row r="438" spans="1:11" ht="12">
      <c r="A438" s="161">
        <f t="shared" si="1"/>
        <v>22</v>
      </c>
      <c r="C438" s="75"/>
      <c r="E438" s="161">
        <f t="shared" si="2"/>
        <v>22</v>
      </c>
      <c r="F438" s="75"/>
      <c r="G438" s="162"/>
      <c r="H438" s="162"/>
      <c r="I438" s="162"/>
      <c r="J438" s="162"/>
      <c r="K438" s="162"/>
    </row>
    <row r="439" spans="1:11" ht="12">
      <c r="A439" s="161">
        <f t="shared" si="1"/>
        <v>23</v>
      </c>
      <c r="C439" s="75"/>
      <c r="E439" s="161">
        <f t="shared" si="2"/>
        <v>23</v>
      </c>
      <c r="F439" s="75"/>
      <c r="G439" s="162"/>
      <c r="H439" s="162"/>
      <c r="I439" s="162"/>
      <c r="J439" s="162"/>
      <c r="K439" s="162"/>
    </row>
    <row r="440" spans="1:11" ht="12">
      <c r="A440" s="161">
        <f t="shared" si="1"/>
        <v>24</v>
      </c>
      <c r="C440" s="75"/>
      <c r="E440" s="161">
        <f t="shared" si="2"/>
        <v>24</v>
      </c>
      <c r="F440" s="75"/>
      <c r="G440" s="162"/>
      <c r="H440" s="162"/>
      <c r="I440" s="162"/>
      <c r="J440" s="162"/>
      <c r="K440" s="162"/>
    </row>
    <row r="441" spans="1:11" ht="12">
      <c r="A441" s="163"/>
      <c r="E441" s="163"/>
      <c r="F441" s="153" t="s">
        <v>17</v>
      </c>
      <c r="G441" s="85" t="s">
        <v>17</v>
      </c>
      <c r="H441" s="86"/>
      <c r="I441" s="153"/>
      <c r="J441" s="85"/>
      <c r="K441" s="86"/>
    </row>
    <row r="442" spans="1:11" ht="12">
      <c r="A442" s="161">
        <f>(A440+1)</f>
        <v>25</v>
      </c>
      <c r="C442" s="74" t="s">
        <v>201</v>
      </c>
      <c r="E442" s="161">
        <f>(E440+1)</f>
        <v>25</v>
      </c>
      <c r="G442" s="164"/>
      <c r="H442" s="165">
        <f>SUM(H417:H440)</f>
        <v>0</v>
      </c>
      <c r="I442" s="165"/>
      <c r="J442" s="164"/>
      <c r="K442" s="165">
        <f>SUM(K417:K440)</f>
        <v>0</v>
      </c>
    </row>
    <row r="443" spans="1:11" ht="12">
      <c r="A443" s="161"/>
      <c r="C443" s="74"/>
      <c r="E443" s="161"/>
      <c r="F443" s="153" t="s">
        <v>17</v>
      </c>
      <c r="G443" s="85" t="s">
        <v>17</v>
      </c>
      <c r="H443" s="86"/>
      <c r="I443" s="153"/>
      <c r="J443" s="85"/>
      <c r="K443" s="86"/>
    </row>
    <row r="444" ht="12">
      <c r="E444" s="115"/>
    </row>
    <row r="445" ht="12">
      <c r="E445" s="115"/>
    </row>
    <row r="447" spans="5:11" ht="12">
      <c r="E447" s="115"/>
      <c r="G447" s="79"/>
      <c r="H447" s="119"/>
      <c r="J447" s="79"/>
      <c r="K447" s="119"/>
    </row>
    <row r="448" spans="1:11" s="105" customFormat="1" ht="12">
      <c r="A448" s="81" t="str">
        <f>$A$83</f>
        <v>Institution No.:  </v>
      </c>
      <c r="E448" s="116"/>
      <c r="G448" s="117"/>
      <c r="H448" s="118"/>
      <c r="J448" s="117"/>
      <c r="K448" s="80" t="s">
        <v>202</v>
      </c>
    </row>
    <row r="449" spans="1:11" s="105" customFormat="1" ht="12">
      <c r="A449" s="361" t="s">
        <v>203</v>
      </c>
      <c r="B449" s="361"/>
      <c r="C449" s="361"/>
      <c r="D449" s="361"/>
      <c r="E449" s="361"/>
      <c r="F449" s="361"/>
      <c r="G449" s="361"/>
      <c r="H449" s="361"/>
      <c r="I449" s="361"/>
      <c r="J449" s="361"/>
      <c r="K449" s="361"/>
    </row>
    <row r="450" spans="1:11" ht="12">
      <c r="A450" s="81" t="str">
        <f>$A$42</f>
        <v>NAME: </v>
      </c>
      <c r="C450" s="62" t="str">
        <f>$D$20</f>
        <v>University of Colorado</v>
      </c>
      <c r="G450" s="166"/>
      <c r="H450" s="119"/>
      <c r="J450" s="79"/>
      <c r="K450" s="83" t="str">
        <f>$K$3</f>
        <v>Date: October 1, 2013</v>
      </c>
    </row>
    <row r="451" spans="1:11" ht="12">
      <c r="A451" s="84" t="s">
        <v>17</v>
      </c>
      <c r="B451" s="84" t="s">
        <v>17</v>
      </c>
      <c r="C451" s="84" t="s">
        <v>17</v>
      </c>
      <c r="D451" s="84" t="s">
        <v>17</v>
      </c>
      <c r="E451" s="84" t="s">
        <v>17</v>
      </c>
      <c r="F451" s="84" t="s">
        <v>17</v>
      </c>
      <c r="G451" s="85" t="s">
        <v>17</v>
      </c>
      <c r="H451" s="86" t="s">
        <v>17</v>
      </c>
      <c r="I451" s="84" t="s">
        <v>17</v>
      </c>
      <c r="J451" s="85" t="s">
        <v>17</v>
      </c>
      <c r="K451" s="86" t="s">
        <v>17</v>
      </c>
    </row>
    <row r="452" spans="1:11" ht="12">
      <c r="A452" s="87" t="s">
        <v>18</v>
      </c>
      <c r="E452" s="87" t="s">
        <v>18</v>
      </c>
      <c r="F452" s="88"/>
      <c r="G452" s="89"/>
      <c r="H452" s="90" t="s">
        <v>20</v>
      </c>
      <c r="I452" s="88"/>
      <c r="J452" s="89"/>
      <c r="K452" s="90" t="s">
        <v>21</v>
      </c>
    </row>
    <row r="453" spans="1:11" ht="12">
      <c r="A453" s="87" t="s">
        <v>22</v>
      </c>
      <c r="C453" s="91" t="s">
        <v>69</v>
      </c>
      <c r="E453" s="87" t="s">
        <v>22</v>
      </c>
      <c r="F453" s="88"/>
      <c r="G453" s="89" t="s">
        <v>24</v>
      </c>
      <c r="H453" s="90" t="s">
        <v>25</v>
      </c>
      <c r="I453" s="88"/>
      <c r="J453" s="89" t="s">
        <v>24</v>
      </c>
      <c r="K453" s="90" t="s">
        <v>26</v>
      </c>
    </row>
    <row r="454" spans="1:11" ht="12">
      <c r="A454" s="84" t="s">
        <v>17</v>
      </c>
      <c r="B454" s="84" t="s">
        <v>17</v>
      </c>
      <c r="C454" s="84" t="s">
        <v>17</v>
      </c>
      <c r="D454" s="84" t="s">
        <v>17</v>
      </c>
      <c r="E454" s="84" t="s">
        <v>17</v>
      </c>
      <c r="F454" s="84" t="s">
        <v>17</v>
      </c>
      <c r="G454" s="85" t="s">
        <v>17</v>
      </c>
      <c r="H454" s="86" t="s">
        <v>17</v>
      </c>
      <c r="I454" s="84" t="s">
        <v>17</v>
      </c>
      <c r="J454" s="85" t="s">
        <v>17</v>
      </c>
      <c r="K454" s="86" t="s">
        <v>17</v>
      </c>
    </row>
    <row r="455" spans="1:11" ht="12">
      <c r="A455" s="73">
        <v>1</v>
      </c>
      <c r="B455" s="84"/>
      <c r="C455" s="74" t="s">
        <v>204</v>
      </c>
      <c r="D455" s="84"/>
      <c r="E455" s="73">
        <v>1</v>
      </c>
      <c r="F455" s="84"/>
      <c r="G455" s="167">
        <v>0</v>
      </c>
      <c r="H455" s="167">
        <v>0</v>
      </c>
      <c r="I455" s="167"/>
      <c r="J455" s="167">
        <v>0</v>
      </c>
      <c r="K455" s="167">
        <v>0</v>
      </c>
    </row>
    <row r="456" spans="1:11" ht="12">
      <c r="A456" s="73">
        <v>2</v>
      </c>
      <c r="B456" s="84"/>
      <c r="C456" s="74" t="s">
        <v>205</v>
      </c>
      <c r="D456" s="84"/>
      <c r="E456" s="73">
        <v>2</v>
      </c>
      <c r="F456" s="84"/>
      <c r="G456" s="85"/>
      <c r="H456" s="167">
        <v>0</v>
      </c>
      <c r="I456" s="84"/>
      <c r="J456" s="85"/>
      <c r="K456" s="168">
        <v>0</v>
      </c>
    </row>
    <row r="457" spans="1:11" ht="12">
      <c r="A457" s="73">
        <v>3</v>
      </c>
      <c r="C457" s="74" t="s">
        <v>206</v>
      </c>
      <c r="E457" s="73">
        <v>3</v>
      </c>
      <c r="F457" s="75"/>
      <c r="G457" s="167">
        <v>0</v>
      </c>
      <c r="H457" s="169">
        <v>0</v>
      </c>
      <c r="I457" s="169"/>
      <c r="J457" s="167">
        <v>0</v>
      </c>
      <c r="K457" s="169">
        <v>0</v>
      </c>
    </row>
    <row r="458" spans="1:11" ht="12">
      <c r="A458" s="73">
        <v>4</v>
      </c>
      <c r="C458" s="74" t="s">
        <v>207</v>
      </c>
      <c r="E458" s="73">
        <v>4</v>
      </c>
      <c r="F458" s="75"/>
      <c r="G458" s="167"/>
      <c r="H458" s="169">
        <v>0</v>
      </c>
      <c r="I458" s="169"/>
      <c r="J458" s="167"/>
      <c r="K458" s="169">
        <v>0</v>
      </c>
    </row>
    <row r="459" spans="1:11" ht="12">
      <c r="A459" s="73">
        <v>5</v>
      </c>
      <c r="C459" s="74" t="s">
        <v>208</v>
      </c>
      <c r="E459" s="73">
        <v>5</v>
      </c>
      <c r="F459" s="75"/>
      <c r="G459" s="167">
        <f>G455+G457</f>
        <v>0</v>
      </c>
      <c r="H459" s="167">
        <f>SUM(H455:H458)</f>
        <v>0</v>
      </c>
      <c r="I459" s="169"/>
      <c r="J459" s="167">
        <f>SUM(J455:J458)</f>
        <v>0</v>
      </c>
      <c r="K459" s="167">
        <f>SUM(K455:K458)</f>
        <v>0</v>
      </c>
    </row>
    <row r="460" spans="1:11" ht="12">
      <c r="A460" s="73">
        <v>6</v>
      </c>
      <c r="C460" s="74" t="s">
        <v>209</v>
      </c>
      <c r="E460" s="73">
        <v>6</v>
      </c>
      <c r="F460" s="75"/>
      <c r="G460" s="167"/>
      <c r="H460" s="169">
        <v>0</v>
      </c>
      <c r="I460" s="169"/>
      <c r="J460" s="167"/>
      <c r="K460" s="169"/>
    </row>
    <row r="461" spans="1:11" ht="12">
      <c r="A461" s="73">
        <v>7</v>
      </c>
      <c r="C461" s="74" t="s">
        <v>210</v>
      </c>
      <c r="E461" s="73">
        <v>7</v>
      </c>
      <c r="F461" s="75"/>
      <c r="G461" s="167"/>
      <c r="H461" s="169"/>
      <c r="I461" s="169"/>
      <c r="J461" s="167"/>
      <c r="K461" s="169"/>
    </row>
    <row r="462" spans="1:11" ht="12">
      <c r="A462" s="73">
        <v>8</v>
      </c>
      <c r="C462" s="74" t="s">
        <v>211</v>
      </c>
      <c r="E462" s="73">
        <v>8</v>
      </c>
      <c r="F462" s="75"/>
      <c r="G462" s="167">
        <f>G459+G460+G461</f>
        <v>0</v>
      </c>
      <c r="H462" s="167">
        <f>H459+H460+H461</f>
        <v>0</v>
      </c>
      <c r="I462" s="167"/>
      <c r="J462" s="167">
        <f>J459+J460+J461</f>
        <v>0</v>
      </c>
      <c r="K462" s="167">
        <f>K459+K460+K461</f>
        <v>0</v>
      </c>
    </row>
    <row r="463" spans="1:11" ht="12">
      <c r="A463" s="73">
        <v>9</v>
      </c>
      <c r="E463" s="73">
        <v>9</v>
      </c>
      <c r="F463" s="75"/>
      <c r="G463" s="167"/>
      <c r="H463" s="169"/>
      <c r="I463" s="165"/>
      <c r="J463" s="167"/>
      <c r="K463" s="169"/>
    </row>
    <row r="464" spans="1:11" ht="12">
      <c r="A464" s="73">
        <v>10</v>
      </c>
      <c r="C464" s="74" t="s">
        <v>212</v>
      </c>
      <c r="E464" s="73">
        <v>10</v>
      </c>
      <c r="F464" s="75"/>
      <c r="G464" s="167">
        <v>0</v>
      </c>
      <c r="H464" s="169">
        <v>0</v>
      </c>
      <c r="I464" s="169"/>
      <c r="J464" s="167">
        <v>0</v>
      </c>
      <c r="K464" s="169">
        <v>0</v>
      </c>
    </row>
    <row r="465" spans="1:11" ht="12">
      <c r="A465" s="73">
        <v>11</v>
      </c>
      <c r="C465" s="74" t="s">
        <v>213</v>
      </c>
      <c r="E465" s="73">
        <v>11</v>
      </c>
      <c r="F465" s="75"/>
      <c r="G465" s="167">
        <v>0</v>
      </c>
      <c r="H465" s="169">
        <v>0</v>
      </c>
      <c r="I465" s="169"/>
      <c r="J465" s="167">
        <v>0</v>
      </c>
      <c r="K465" s="169">
        <v>0</v>
      </c>
    </row>
    <row r="466" spans="1:11" ht="12">
      <c r="A466" s="73">
        <v>12</v>
      </c>
      <c r="C466" s="74" t="s">
        <v>214</v>
      </c>
      <c r="E466" s="73">
        <v>12</v>
      </c>
      <c r="F466" s="75"/>
      <c r="G466" s="167"/>
      <c r="H466" s="169">
        <v>0</v>
      </c>
      <c r="I466" s="169"/>
      <c r="J466" s="167"/>
      <c r="K466" s="169">
        <v>0</v>
      </c>
    </row>
    <row r="467" spans="1:11" ht="12">
      <c r="A467" s="73">
        <v>13</v>
      </c>
      <c r="C467" s="74" t="s">
        <v>215</v>
      </c>
      <c r="E467" s="73">
        <v>13</v>
      </c>
      <c r="F467" s="75"/>
      <c r="G467" s="167">
        <f>SUM(G464:G466)</f>
        <v>0</v>
      </c>
      <c r="H467" s="169">
        <f>SUM(H464:H466)</f>
        <v>0</v>
      </c>
      <c r="I467" s="164"/>
      <c r="J467" s="167">
        <f>SUM(J464:J466)</f>
        <v>0</v>
      </c>
      <c r="K467" s="169">
        <f>SUM(K464:K466)</f>
        <v>0</v>
      </c>
    </row>
    <row r="468" spans="1:11" ht="12">
      <c r="A468" s="73">
        <v>14</v>
      </c>
      <c r="E468" s="73">
        <v>14</v>
      </c>
      <c r="F468" s="75"/>
      <c r="G468" s="170"/>
      <c r="H468" s="169"/>
      <c r="I468" s="165"/>
      <c r="J468" s="170"/>
      <c r="K468" s="169"/>
    </row>
    <row r="469" spans="1:11" ht="12">
      <c r="A469" s="73">
        <v>15</v>
      </c>
      <c r="C469" s="74" t="s">
        <v>216</v>
      </c>
      <c r="E469" s="73">
        <v>15</v>
      </c>
      <c r="G469" s="171">
        <f>SUM(G462+G467)</f>
        <v>0</v>
      </c>
      <c r="H469" s="165">
        <f>SUM(H462+H467)</f>
        <v>0</v>
      </c>
      <c r="I469" s="165"/>
      <c r="J469" s="171">
        <f>SUM(J462+J467)</f>
        <v>0</v>
      </c>
      <c r="K469" s="165">
        <f>SUM(K462+K467)</f>
        <v>0</v>
      </c>
    </row>
    <row r="470" spans="1:11" ht="12">
      <c r="A470" s="73">
        <v>16</v>
      </c>
      <c r="E470" s="73">
        <v>16</v>
      </c>
      <c r="G470" s="171"/>
      <c r="H470" s="165"/>
      <c r="I470" s="165"/>
      <c r="J470" s="171"/>
      <c r="K470" s="165"/>
    </row>
    <row r="471" spans="1:11" ht="12">
      <c r="A471" s="73">
        <v>17</v>
      </c>
      <c r="C471" s="74" t="s">
        <v>217</v>
      </c>
      <c r="E471" s="73">
        <v>17</v>
      </c>
      <c r="F471" s="75"/>
      <c r="G471" s="167"/>
      <c r="H471" s="169">
        <v>0</v>
      </c>
      <c r="I471" s="169"/>
      <c r="J471" s="167"/>
      <c r="K471" s="169">
        <v>0</v>
      </c>
    </row>
    <row r="472" spans="1:11" ht="12">
      <c r="A472" s="73">
        <v>18</v>
      </c>
      <c r="E472" s="73">
        <v>18</v>
      </c>
      <c r="F472" s="75"/>
      <c r="G472" s="167"/>
      <c r="H472" s="169"/>
      <c r="I472" s="169"/>
      <c r="J472" s="167"/>
      <c r="K472" s="169"/>
    </row>
    <row r="473" spans="1:11" ht="12">
      <c r="A473" s="73">
        <v>19</v>
      </c>
      <c r="C473" s="74" t="s">
        <v>218</v>
      </c>
      <c r="E473" s="73">
        <v>19</v>
      </c>
      <c r="F473" s="75"/>
      <c r="G473" s="167"/>
      <c r="H473" s="169">
        <v>0</v>
      </c>
      <c r="I473" s="169"/>
      <c r="J473" s="167"/>
      <c r="K473" s="169"/>
    </row>
    <row r="474" spans="1:11" ht="12" customHeight="1">
      <c r="A474" s="73">
        <v>20</v>
      </c>
      <c r="C474" s="172" t="s">
        <v>219</v>
      </c>
      <c r="E474" s="73">
        <v>20</v>
      </c>
      <c r="F474" s="75"/>
      <c r="G474" s="167"/>
      <c r="H474" s="169">
        <v>0</v>
      </c>
      <c r="I474" s="169"/>
      <c r="J474" s="167"/>
      <c r="K474" s="169">
        <v>0</v>
      </c>
    </row>
    <row r="475" spans="1:11" s="173" customFormat="1" ht="12" customHeight="1">
      <c r="A475" s="73">
        <v>21</v>
      </c>
      <c r="B475" s="62"/>
      <c r="C475" s="172"/>
      <c r="D475" s="62"/>
      <c r="E475" s="73">
        <v>21</v>
      </c>
      <c r="F475" s="75"/>
      <c r="G475" s="167"/>
      <c r="H475" s="169"/>
      <c r="I475" s="169"/>
      <c r="J475" s="167"/>
      <c r="K475" s="169"/>
    </row>
    <row r="476" spans="1:11" ht="12">
      <c r="A476" s="73">
        <v>22</v>
      </c>
      <c r="C476" s="74"/>
      <c r="E476" s="73">
        <v>22</v>
      </c>
      <c r="G476" s="167"/>
      <c r="H476" s="169"/>
      <c r="I476" s="169"/>
      <c r="J476" s="167"/>
      <c r="K476" s="169"/>
    </row>
    <row r="477" spans="1:11" ht="12">
      <c r="A477" s="73">
        <v>23</v>
      </c>
      <c r="C477" s="74" t="s">
        <v>220</v>
      </c>
      <c r="E477" s="73">
        <v>23</v>
      </c>
      <c r="G477" s="167"/>
      <c r="H477" s="169">
        <v>0</v>
      </c>
      <c r="I477" s="169"/>
      <c r="J477" s="167"/>
      <c r="K477" s="169">
        <v>0</v>
      </c>
    </row>
    <row r="478" spans="1:11" ht="12">
      <c r="A478" s="73">
        <v>24</v>
      </c>
      <c r="C478" s="74"/>
      <c r="E478" s="73">
        <v>24</v>
      </c>
      <c r="G478" s="167"/>
      <c r="H478" s="169"/>
      <c r="I478" s="169"/>
      <c r="J478" s="167"/>
      <c r="K478" s="169"/>
    </row>
    <row r="479" spans="1:11" ht="12">
      <c r="A479" s="73"/>
      <c r="E479" s="73"/>
      <c r="F479" s="153" t="s">
        <v>17</v>
      </c>
      <c r="G479" s="174"/>
      <c r="H479" s="86"/>
      <c r="I479" s="153"/>
      <c r="J479" s="174"/>
      <c r="K479" s="86"/>
    </row>
    <row r="480" spans="1:11" ht="12">
      <c r="A480" s="73">
        <v>25</v>
      </c>
      <c r="C480" s="74" t="s">
        <v>221</v>
      </c>
      <c r="E480" s="73">
        <v>25</v>
      </c>
      <c r="G480" s="165">
        <f>SUM(G469:G478)</f>
        <v>0</v>
      </c>
      <c r="H480" s="165">
        <f>SUM(H469:H478)</f>
        <v>0</v>
      </c>
      <c r="I480" s="175"/>
      <c r="J480" s="165">
        <f>SUM(J469:J478)</f>
        <v>0</v>
      </c>
      <c r="K480" s="165">
        <f>SUM(K469:K478)</f>
        <v>0</v>
      </c>
    </row>
    <row r="481" spans="6:11" ht="12">
      <c r="F481" s="153" t="s">
        <v>17</v>
      </c>
      <c r="G481" s="85"/>
      <c r="H481" s="86"/>
      <c r="I481" s="153"/>
      <c r="J481" s="85"/>
      <c r="K481" s="86"/>
    </row>
    <row r="482" spans="6:11" ht="12">
      <c r="F482" s="153"/>
      <c r="G482" s="85"/>
      <c r="H482" s="86"/>
      <c r="I482" s="153"/>
      <c r="J482" s="85"/>
      <c r="K482" s="86"/>
    </row>
    <row r="483" spans="3:11" ht="20.25" customHeight="1">
      <c r="C483" s="176"/>
      <c r="D483" s="176"/>
      <c r="E483" s="176"/>
      <c r="F483" s="153"/>
      <c r="G483" s="85"/>
      <c r="H483" s="86"/>
      <c r="I483" s="153"/>
      <c r="J483" s="85"/>
      <c r="K483" s="86"/>
    </row>
    <row r="484" spans="3:11" ht="12">
      <c r="C484" s="62" t="s">
        <v>65</v>
      </c>
      <c r="F484" s="153"/>
      <c r="G484" s="85"/>
      <c r="H484" s="86"/>
      <c r="I484" s="153"/>
      <c r="J484" s="85"/>
      <c r="K484" s="86"/>
    </row>
    <row r="485" ht="12">
      <c r="A485" s="74"/>
    </row>
    <row r="486" spans="5:11" ht="12">
      <c r="E486" s="115"/>
      <c r="G486" s="79"/>
      <c r="H486" s="119"/>
      <c r="J486" s="79"/>
      <c r="K486" s="119"/>
    </row>
    <row r="487" spans="1:11" s="105" customFormat="1" ht="12">
      <c r="A487" s="81" t="str">
        <f>$A$83</f>
        <v>Institution No.:  </v>
      </c>
      <c r="E487" s="116"/>
      <c r="G487" s="117"/>
      <c r="H487" s="118"/>
      <c r="J487" s="117"/>
      <c r="K487" s="80" t="s">
        <v>222</v>
      </c>
    </row>
    <row r="488" spans="1:11" s="105" customFormat="1" ht="12">
      <c r="A488" s="361" t="s">
        <v>223</v>
      </c>
      <c r="B488" s="361"/>
      <c r="C488" s="361"/>
      <c r="D488" s="361"/>
      <c r="E488" s="361"/>
      <c r="F488" s="361"/>
      <c r="G488" s="361"/>
      <c r="H488" s="361"/>
      <c r="I488" s="361"/>
      <c r="J488" s="361"/>
      <c r="K488" s="361"/>
    </row>
    <row r="489" spans="1:11" ht="12">
      <c r="A489" s="81" t="str">
        <f>$A$42</f>
        <v>NAME: </v>
      </c>
      <c r="C489" s="62" t="str">
        <f>$D$20</f>
        <v>University of Colorado</v>
      </c>
      <c r="G489" s="166"/>
      <c r="H489" s="119"/>
      <c r="J489" s="79"/>
      <c r="K489" s="83" t="str">
        <f>$K$3</f>
        <v>Date: October 1, 2013</v>
      </c>
    </row>
    <row r="490" spans="1:11" ht="12">
      <c r="A490" s="84" t="s">
        <v>17</v>
      </c>
      <c r="B490" s="84" t="s">
        <v>17</v>
      </c>
      <c r="C490" s="84" t="s">
        <v>17</v>
      </c>
      <c r="D490" s="84" t="s">
        <v>17</v>
      </c>
      <c r="E490" s="84" t="s">
        <v>17</v>
      </c>
      <c r="F490" s="84" t="s">
        <v>17</v>
      </c>
      <c r="G490" s="85" t="s">
        <v>17</v>
      </c>
      <c r="H490" s="86" t="s">
        <v>17</v>
      </c>
      <c r="I490" s="84" t="s">
        <v>17</v>
      </c>
      <c r="J490" s="85" t="s">
        <v>17</v>
      </c>
      <c r="K490" s="86" t="s">
        <v>17</v>
      </c>
    </row>
    <row r="491" spans="1:11" ht="12">
      <c r="A491" s="87" t="s">
        <v>18</v>
      </c>
      <c r="E491" s="87" t="s">
        <v>18</v>
      </c>
      <c r="F491" s="88"/>
      <c r="G491" s="89"/>
      <c r="H491" s="90" t="s">
        <v>20</v>
      </c>
      <c r="I491" s="88"/>
      <c r="J491" s="89"/>
      <c r="K491" s="90" t="s">
        <v>21</v>
      </c>
    </row>
    <row r="492" spans="1:11" ht="12">
      <c r="A492" s="87" t="s">
        <v>22</v>
      </c>
      <c r="C492" s="91" t="s">
        <v>69</v>
      </c>
      <c r="E492" s="87" t="s">
        <v>22</v>
      </c>
      <c r="F492" s="88"/>
      <c r="G492" s="89" t="s">
        <v>24</v>
      </c>
      <c r="H492" s="90" t="s">
        <v>25</v>
      </c>
      <c r="I492" s="88"/>
      <c r="J492" s="89" t="s">
        <v>24</v>
      </c>
      <c r="K492" s="90" t="s">
        <v>26</v>
      </c>
    </row>
    <row r="493" spans="1:11" ht="12">
      <c r="A493" s="84" t="s">
        <v>17</v>
      </c>
      <c r="B493" s="84" t="s">
        <v>17</v>
      </c>
      <c r="C493" s="84" t="s">
        <v>17</v>
      </c>
      <c r="D493" s="84" t="s">
        <v>17</v>
      </c>
      <c r="E493" s="84" t="s">
        <v>17</v>
      </c>
      <c r="F493" s="84" t="s">
        <v>17</v>
      </c>
      <c r="G493" s="85" t="s">
        <v>17</v>
      </c>
      <c r="H493" s="86" t="s">
        <v>17</v>
      </c>
      <c r="I493" s="84" t="s">
        <v>17</v>
      </c>
      <c r="J493" s="85" t="s">
        <v>17</v>
      </c>
      <c r="K493" s="86" t="s">
        <v>17</v>
      </c>
    </row>
    <row r="494" spans="1:11" ht="12">
      <c r="A494" s="73">
        <v>1</v>
      </c>
      <c r="B494" s="84"/>
      <c r="C494" s="74" t="s">
        <v>204</v>
      </c>
      <c r="D494" s="84"/>
      <c r="E494" s="73">
        <v>1</v>
      </c>
      <c r="F494" s="84"/>
      <c r="G494" s="167">
        <v>0</v>
      </c>
      <c r="H494" s="167">
        <v>0</v>
      </c>
      <c r="I494" s="84"/>
      <c r="J494" s="167">
        <v>0</v>
      </c>
      <c r="K494" s="168">
        <v>0</v>
      </c>
    </row>
    <row r="495" spans="1:11" ht="12">
      <c r="A495" s="73">
        <v>2</v>
      </c>
      <c r="B495" s="84"/>
      <c r="C495" s="74" t="s">
        <v>205</v>
      </c>
      <c r="D495" s="84"/>
      <c r="E495" s="73">
        <v>2</v>
      </c>
      <c r="F495" s="84"/>
      <c r="G495" s="167"/>
      <c r="H495" s="167">
        <v>0</v>
      </c>
      <c r="I495" s="167"/>
      <c r="J495" s="167">
        <v>0</v>
      </c>
      <c r="K495" s="168">
        <v>0</v>
      </c>
    </row>
    <row r="496" spans="1:11" ht="12">
      <c r="A496" s="73">
        <v>3</v>
      </c>
      <c r="C496" s="74" t="s">
        <v>206</v>
      </c>
      <c r="E496" s="73">
        <v>3</v>
      </c>
      <c r="F496" s="75"/>
      <c r="G496" s="167"/>
      <c r="H496" s="169">
        <v>0</v>
      </c>
      <c r="I496" s="169"/>
      <c r="J496" s="167">
        <v>0</v>
      </c>
      <c r="K496" s="169"/>
    </row>
    <row r="497" spans="1:11" ht="12">
      <c r="A497" s="73">
        <v>4</v>
      </c>
      <c r="C497" s="74" t="s">
        <v>207</v>
      </c>
      <c r="E497" s="73">
        <v>4</v>
      </c>
      <c r="F497" s="75"/>
      <c r="G497" s="167"/>
      <c r="H497" s="169">
        <v>0</v>
      </c>
      <c r="I497" s="169"/>
      <c r="J497" s="167">
        <v>0</v>
      </c>
      <c r="K497" s="169"/>
    </row>
    <row r="498" spans="1:11" ht="12">
      <c r="A498" s="73">
        <v>5</v>
      </c>
      <c r="C498" s="74" t="s">
        <v>208</v>
      </c>
      <c r="E498" s="73">
        <v>5</v>
      </c>
      <c r="F498" s="75"/>
      <c r="G498" s="167">
        <f>SUM(G494:G497)</f>
        <v>0</v>
      </c>
      <c r="H498" s="167">
        <f>SUM(H494:H497)</f>
        <v>0</v>
      </c>
      <c r="I498" s="169"/>
      <c r="J498" s="167">
        <f>SUM(J494:J497)</f>
        <v>0</v>
      </c>
      <c r="K498" s="167">
        <f>SUM(K494:K497)</f>
        <v>0</v>
      </c>
    </row>
    <row r="499" spans="1:11" ht="12">
      <c r="A499" s="73">
        <v>6</v>
      </c>
      <c r="C499" s="74" t="s">
        <v>209</v>
      </c>
      <c r="E499" s="73">
        <v>6</v>
      </c>
      <c r="F499" s="75"/>
      <c r="G499" s="167"/>
      <c r="H499" s="169"/>
      <c r="I499" s="169"/>
      <c r="J499" s="167"/>
      <c r="K499" s="169"/>
    </row>
    <row r="500" spans="1:11" ht="12">
      <c r="A500" s="73">
        <v>7</v>
      </c>
      <c r="C500" s="74" t="s">
        <v>210</v>
      </c>
      <c r="E500" s="73">
        <v>7</v>
      </c>
      <c r="F500" s="75"/>
      <c r="G500" s="167"/>
      <c r="H500" s="169"/>
      <c r="I500" s="169"/>
      <c r="J500" s="167"/>
      <c r="K500" s="169"/>
    </row>
    <row r="501" spans="1:11" ht="12">
      <c r="A501" s="73">
        <v>8</v>
      </c>
      <c r="C501" s="74" t="s">
        <v>224</v>
      </c>
      <c r="E501" s="73">
        <v>8</v>
      </c>
      <c r="F501" s="75"/>
      <c r="G501" s="167">
        <f>G498+G499+G500</f>
        <v>0</v>
      </c>
      <c r="H501" s="167">
        <f>H498+H499+H500</f>
        <v>0</v>
      </c>
      <c r="I501" s="167"/>
      <c r="J501" s="167">
        <f>J498+J499+J500</f>
        <v>0</v>
      </c>
      <c r="K501" s="167">
        <f>K498+K499+K500</f>
        <v>0</v>
      </c>
    </row>
    <row r="502" spans="1:11" ht="12">
      <c r="A502" s="73">
        <v>9</v>
      </c>
      <c r="E502" s="73">
        <v>9</v>
      </c>
      <c r="F502" s="75"/>
      <c r="G502" s="167"/>
      <c r="H502" s="169"/>
      <c r="I502" s="165"/>
      <c r="J502" s="167"/>
      <c r="K502" s="169"/>
    </row>
    <row r="503" spans="1:11" ht="12">
      <c r="A503" s="73">
        <v>10</v>
      </c>
      <c r="C503" s="74" t="s">
        <v>212</v>
      </c>
      <c r="E503" s="73">
        <v>10</v>
      </c>
      <c r="F503" s="75"/>
      <c r="G503" s="167">
        <v>0</v>
      </c>
      <c r="H503" s="169">
        <v>0</v>
      </c>
      <c r="I503" s="169"/>
      <c r="J503" s="167">
        <v>0</v>
      </c>
      <c r="K503" s="169">
        <v>0</v>
      </c>
    </row>
    <row r="504" spans="1:11" ht="12">
      <c r="A504" s="73">
        <v>11</v>
      </c>
      <c r="C504" s="74" t="s">
        <v>213</v>
      </c>
      <c r="E504" s="73">
        <v>11</v>
      </c>
      <c r="F504" s="75"/>
      <c r="G504" s="167">
        <v>0</v>
      </c>
      <c r="H504" s="169">
        <v>0</v>
      </c>
      <c r="I504" s="169"/>
      <c r="J504" s="167">
        <v>0</v>
      </c>
      <c r="K504" s="169"/>
    </row>
    <row r="505" spans="1:11" ht="12">
      <c r="A505" s="73">
        <v>12</v>
      </c>
      <c r="C505" s="74" t="s">
        <v>214</v>
      </c>
      <c r="E505" s="73">
        <v>12</v>
      </c>
      <c r="F505" s="75"/>
      <c r="G505" s="167"/>
      <c r="H505" s="169">
        <v>0</v>
      </c>
      <c r="I505" s="169"/>
      <c r="J505" s="167"/>
      <c r="K505" s="169"/>
    </row>
    <row r="506" spans="1:11" ht="12">
      <c r="A506" s="73">
        <v>13</v>
      </c>
      <c r="C506" s="74" t="s">
        <v>225</v>
      </c>
      <c r="E506" s="73">
        <v>13</v>
      </c>
      <c r="F506" s="75"/>
      <c r="G506" s="167">
        <f>SUM(G503:G505)</f>
        <v>0</v>
      </c>
      <c r="H506" s="169">
        <f>SUM(H503:H505)</f>
        <v>0</v>
      </c>
      <c r="I506" s="164"/>
      <c r="J506" s="167">
        <f>SUM(J503:J505)</f>
        <v>0</v>
      </c>
      <c r="K506" s="169">
        <f>SUM(K503:K505)</f>
        <v>0</v>
      </c>
    </row>
    <row r="507" spans="1:11" ht="12">
      <c r="A507" s="73">
        <v>14</v>
      </c>
      <c r="E507" s="73">
        <v>14</v>
      </c>
      <c r="F507" s="75"/>
      <c r="G507" s="170"/>
      <c r="H507" s="169"/>
      <c r="I507" s="165"/>
      <c r="J507" s="170"/>
      <c r="K507" s="169"/>
    </row>
    <row r="508" spans="1:11" ht="12">
      <c r="A508" s="73">
        <v>15</v>
      </c>
      <c r="C508" s="74" t="s">
        <v>216</v>
      </c>
      <c r="E508" s="73">
        <v>15</v>
      </c>
      <c r="G508" s="171">
        <f>SUM(G501+G506)</f>
        <v>0</v>
      </c>
      <c r="H508" s="165">
        <f>SUM(H501+H506)</f>
        <v>0</v>
      </c>
      <c r="I508" s="165"/>
      <c r="J508" s="171">
        <f>SUM(J501+J506)</f>
        <v>0</v>
      </c>
      <c r="K508" s="165">
        <f>SUM(K501+K506)</f>
        <v>0</v>
      </c>
    </row>
    <row r="509" spans="1:11" ht="12">
      <c r="A509" s="73">
        <v>16</v>
      </c>
      <c r="E509" s="73">
        <v>16</v>
      </c>
      <c r="G509" s="171"/>
      <c r="H509" s="165"/>
      <c r="I509" s="165"/>
      <c r="J509" s="171"/>
      <c r="K509" s="165"/>
    </row>
    <row r="510" spans="1:11" ht="12">
      <c r="A510" s="73">
        <v>17</v>
      </c>
      <c r="C510" s="74" t="s">
        <v>217</v>
      </c>
      <c r="E510" s="73">
        <v>17</v>
      </c>
      <c r="F510" s="75"/>
      <c r="G510" s="167"/>
      <c r="H510" s="169">
        <v>0</v>
      </c>
      <c r="I510" s="169"/>
      <c r="J510" s="167"/>
      <c r="K510" s="169"/>
    </row>
    <row r="511" spans="1:11" ht="12">
      <c r="A511" s="73">
        <v>18</v>
      </c>
      <c r="E511" s="73">
        <v>18</v>
      </c>
      <c r="F511" s="75"/>
      <c r="G511" s="167"/>
      <c r="H511" s="169"/>
      <c r="I511" s="169"/>
      <c r="J511" s="167"/>
      <c r="K511" s="169"/>
    </row>
    <row r="512" spans="1:11" ht="12">
      <c r="A512" s="73">
        <v>19</v>
      </c>
      <c r="C512" s="74" t="s">
        <v>218</v>
      </c>
      <c r="E512" s="73">
        <v>19</v>
      </c>
      <c r="F512" s="75"/>
      <c r="G512" s="167"/>
      <c r="H512" s="169">
        <v>0</v>
      </c>
      <c r="I512" s="169"/>
      <c r="J512" s="167"/>
      <c r="K512" s="169"/>
    </row>
    <row r="513" spans="1:11" ht="12" customHeight="1">
      <c r="A513" s="73">
        <v>20</v>
      </c>
      <c r="C513" s="172" t="s">
        <v>219</v>
      </c>
      <c r="E513" s="73">
        <v>20</v>
      </c>
      <c r="F513" s="75"/>
      <c r="G513" s="167"/>
      <c r="H513" s="169">
        <v>0</v>
      </c>
      <c r="I513" s="169"/>
      <c r="J513" s="167"/>
      <c r="K513" s="169">
        <v>0</v>
      </c>
    </row>
    <row r="514" spans="1:11" s="173" customFormat="1" ht="12" customHeight="1">
      <c r="A514" s="73">
        <v>21</v>
      </c>
      <c r="B514" s="62"/>
      <c r="C514" s="172"/>
      <c r="D514" s="62"/>
      <c r="E514" s="73">
        <v>21</v>
      </c>
      <c r="F514" s="75"/>
      <c r="G514" s="167"/>
      <c r="H514" s="169"/>
      <c r="I514" s="169"/>
      <c r="J514" s="167"/>
      <c r="K514" s="169"/>
    </row>
    <row r="515" spans="1:11" ht="12">
      <c r="A515" s="73">
        <v>22</v>
      </c>
      <c r="C515" s="74"/>
      <c r="E515" s="73">
        <v>22</v>
      </c>
      <c r="G515" s="167"/>
      <c r="H515" s="169"/>
      <c r="I515" s="169"/>
      <c r="J515" s="167"/>
      <c r="K515" s="169"/>
    </row>
    <row r="516" spans="1:11" ht="12">
      <c r="A516" s="73">
        <v>23</v>
      </c>
      <c r="C516" s="74" t="s">
        <v>220</v>
      </c>
      <c r="E516" s="73">
        <v>23</v>
      </c>
      <c r="G516" s="167"/>
      <c r="H516" s="169">
        <v>0</v>
      </c>
      <c r="I516" s="169"/>
      <c r="J516" s="167"/>
      <c r="K516" s="169">
        <v>0</v>
      </c>
    </row>
    <row r="517" spans="1:11" ht="12">
      <c r="A517" s="73">
        <v>24</v>
      </c>
      <c r="C517" s="74"/>
      <c r="E517" s="73">
        <v>24</v>
      </c>
      <c r="G517" s="167"/>
      <c r="H517" s="169"/>
      <c r="I517" s="169"/>
      <c r="J517" s="167"/>
      <c r="K517" s="169"/>
    </row>
    <row r="518" spans="1:11" ht="12">
      <c r="A518" s="73"/>
      <c r="E518" s="73"/>
      <c r="F518" s="153" t="s">
        <v>17</v>
      </c>
      <c r="G518" s="174"/>
      <c r="H518" s="86"/>
      <c r="I518" s="153"/>
      <c r="J518" s="174"/>
      <c r="K518" s="86"/>
    </row>
    <row r="519" spans="1:11" ht="12">
      <c r="A519" s="73">
        <v>25</v>
      </c>
      <c r="C519" s="74" t="s">
        <v>226</v>
      </c>
      <c r="E519" s="73">
        <v>25</v>
      </c>
      <c r="G519" s="165">
        <f>SUM(G508:G517)</f>
        <v>0</v>
      </c>
      <c r="H519" s="165">
        <f>SUM(H508:H517)</f>
        <v>0</v>
      </c>
      <c r="I519" s="175"/>
      <c r="J519" s="165">
        <f>SUM(J508:J517)</f>
        <v>0</v>
      </c>
      <c r="K519" s="165">
        <f>SUM(K508:K517)</f>
        <v>0</v>
      </c>
    </row>
    <row r="520" spans="6:11" ht="12">
      <c r="F520" s="153" t="s">
        <v>17</v>
      </c>
      <c r="G520" s="85"/>
      <c r="H520" s="86"/>
      <c r="I520" s="153"/>
      <c r="J520" s="85"/>
      <c r="K520" s="86"/>
    </row>
    <row r="521" spans="3:11" ht="12">
      <c r="C521" s="62" t="s">
        <v>65</v>
      </c>
      <c r="F521" s="153"/>
      <c r="G521" s="85"/>
      <c r="H521" s="86"/>
      <c r="I521" s="153"/>
      <c r="J521" s="85"/>
      <c r="K521" s="86"/>
    </row>
    <row r="522" ht="12">
      <c r="A522" s="74"/>
    </row>
    <row r="523" spans="8:11" ht="12">
      <c r="H523" s="119"/>
      <c r="K523" s="119"/>
    </row>
    <row r="524" spans="1:11" s="105" customFormat="1" ht="12">
      <c r="A524" s="81" t="str">
        <f>$A$83</f>
        <v>Institution No.:  </v>
      </c>
      <c r="E524" s="116"/>
      <c r="G524" s="117"/>
      <c r="H524" s="118"/>
      <c r="J524" s="117"/>
      <c r="K524" s="80" t="s">
        <v>227</v>
      </c>
    </row>
    <row r="525" spans="1:11" s="105" customFormat="1" ht="12">
      <c r="A525" s="361" t="s">
        <v>228</v>
      </c>
      <c r="B525" s="361"/>
      <c r="C525" s="361"/>
      <c r="D525" s="361"/>
      <c r="E525" s="361"/>
      <c r="F525" s="361"/>
      <c r="G525" s="361"/>
      <c r="H525" s="361"/>
      <c r="I525" s="361"/>
      <c r="J525" s="361"/>
      <c r="K525" s="361"/>
    </row>
    <row r="526" spans="1:11" ht="12">
      <c r="A526" s="81" t="str">
        <f>$A$42</f>
        <v>NAME: </v>
      </c>
      <c r="C526" s="62" t="str">
        <f>$D$20</f>
        <v>University of Colorado</v>
      </c>
      <c r="G526" s="166"/>
      <c r="H526" s="150"/>
      <c r="J526" s="79"/>
      <c r="K526" s="83" t="str">
        <f>$K$3</f>
        <v>Date: October 1, 2013</v>
      </c>
    </row>
    <row r="527" spans="1:11" ht="12">
      <c r="A527" s="84" t="s">
        <v>17</v>
      </c>
      <c r="B527" s="84" t="s">
        <v>17</v>
      </c>
      <c r="C527" s="84" t="s">
        <v>17</v>
      </c>
      <c r="D527" s="84" t="s">
        <v>17</v>
      </c>
      <c r="E527" s="84" t="s">
        <v>17</v>
      </c>
      <c r="F527" s="84" t="s">
        <v>17</v>
      </c>
      <c r="G527" s="85" t="s">
        <v>17</v>
      </c>
      <c r="H527" s="86" t="s">
        <v>17</v>
      </c>
      <c r="I527" s="84" t="s">
        <v>17</v>
      </c>
      <c r="J527" s="85" t="s">
        <v>17</v>
      </c>
      <c r="K527" s="86" t="s">
        <v>17</v>
      </c>
    </row>
    <row r="528" spans="1:11" ht="12">
      <c r="A528" s="87" t="s">
        <v>18</v>
      </c>
      <c r="E528" s="87" t="s">
        <v>18</v>
      </c>
      <c r="F528" s="88"/>
      <c r="G528" s="89"/>
      <c r="H528" s="90" t="s">
        <v>20</v>
      </c>
      <c r="I528" s="88"/>
      <c r="J528" s="89"/>
      <c r="K528" s="90" t="s">
        <v>21</v>
      </c>
    </row>
    <row r="529" spans="1:11" ht="12">
      <c r="A529" s="87" t="s">
        <v>22</v>
      </c>
      <c r="C529" s="91" t="s">
        <v>69</v>
      </c>
      <c r="E529" s="87" t="s">
        <v>22</v>
      </c>
      <c r="F529" s="88"/>
      <c r="G529" s="89" t="s">
        <v>24</v>
      </c>
      <c r="H529" s="90" t="s">
        <v>25</v>
      </c>
      <c r="I529" s="88"/>
      <c r="J529" s="89" t="s">
        <v>24</v>
      </c>
      <c r="K529" s="90" t="s">
        <v>26</v>
      </c>
    </row>
    <row r="530" spans="1:11" ht="12">
      <c r="A530" s="84" t="s">
        <v>17</v>
      </c>
      <c r="B530" s="84" t="s">
        <v>17</v>
      </c>
      <c r="C530" s="84" t="s">
        <v>17</v>
      </c>
      <c r="D530" s="84" t="s">
        <v>17</v>
      </c>
      <c r="E530" s="84" t="s">
        <v>17</v>
      </c>
      <c r="F530" s="84" t="s">
        <v>17</v>
      </c>
      <c r="G530" s="85" t="s">
        <v>17</v>
      </c>
      <c r="H530" s="86" t="s">
        <v>17</v>
      </c>
      <c r="I530" s="84" t="s">
        <v>17</v>
      </c>
      <c r="J530" s="85" t="s">
        <v>17</v>
      </c>
      <c r="K530" s="86" t="s">
        <v>17</v>
      </c>
    </row>
    <row r="531" spans="1:11" ht="12">
      <c r="A531" s="177">
        <v>1</v>
      </c>
      <c r="B531" s="178"/>
      <c r="C531" s="178" t="s">
        <v>229</v>
      </c>
      <c r="D531" s="178"/>
      <c r="E531" s="177">
        <v>1</v>
      </c>
      <c r="F531" s="179"/>
      <c r="G531" s="180"/>
      <c r="H531" s="181"/>
      <c r="I531" s="182"/>
      <c r="J531" s="183"/>
      <c r="K531" s="184"/>
    </row>
    <row r="532" spans="1:11" ht="12">
      <c r="A532" s="177">
        <v>2</v>
      </c>
      <c r="B532" s="178"/>
      <c r="C532" s="178" t="s">
        <v>229</v>
      </c>
      <c r="D532" s="178"/>
      <c r="E532" s="177">
        <v>2</v>
      </c>
      <c r="F532" s="179"/>
      <c r="G532" s="180"/>
      <c r="H532" s="181"/>
      <c r="I532" s="182"/>
      <c r="J532" s="183"/>
      <c r="K532" s="181"/>
    </row>
    <row r="533" spans="1:11" ht="12">
      <c r="A533" s="177">
        <v>3</v>
      </c>
      <c r="B533" s="178"/>
      <c r="C533" s="178" t="s">
        <v>229</v>
      </c>
      <c r="D533" s="178"/>
      <c r="E533" s="177">
        <v>3</v>
      </c>
      <c r="F533" s="179"/>
      <c r="G533" s="180"/>
      <c r="H533" s="181"/>
      <c r="I533" s="182"/>
      <c r="J533" s="183"/>
      <c r="K533" s="181"/>
    </row>
    <row r="534" spans="1:11" ht="12">
      <c r="A534" s="177">
        <v>4</v>
      </c>
      <c r="B534" s="178"/>
      <c r="C534" s="178" t="s">
        <v>229</v>
      </c>
      <c r="D534" s="178"/>
      <c r="E534" s="177">
        <v>4</v>
      </c>
      <c r="F534" s="179"/>
      <c r="G534" s="180"/>
      <c r="H534" s="181"/>
      <c r="I534" s="185"/>
      <c r="J534" s="183"/>
      <c r="K534" s="181"/>
    </row>
    <row r="535" spans="1:11" ht="12">
      <c r="A535" s="177">
        <v>5</v>
      </c>
      <c r="B535" s="178"/>
      <c r="C535" s="178" t="s">
        <v>229</v>
      </c>
      <c r="D535" s="178"/>
      <c r="E535" s="177">
        <v>5</v>
      </c>
      <c r="F535" s="179"/>
      <c r="G535" s="180"/>
      <c r="H535" s="181"/>
      <c r="I535" s="185"/>
      <c r="J535" s="183"/>
      <c r="K535" s="181"/>
    </row>
    <row r="536" spans="1:11" ht="12">
      <c r="A536" s="73">
        <v>6</v>
      </c>
      <c r="C536" s="74" t="s">
        <v>230</v>
      </c>
      <c r="E536" s="73">
        <v>6</v>
      </c>
      <c r="F536" s="75"/>
      <c r="G536" s="186"/>
      <c r="H536" s="138"/>
      <c r="I536" s="94"/>
      <c r="J536" s="139"/>
      <c r="K536" s="138"/>
    </row>
    <row r="537" spans="1:11" ht="12">
      <c r="A537" s="73">
        <v>7</v>
      </c>
      <c r="C537" s="74" t="s">
        <v>231</v>
      </c>
      <c r="E537" s="73">
        <v>7</v>
      </c>
      <c r="F537" s="75"/>
      <c r="G537" s="186"/>
      <c r="H537" s="138"/>
      <c r="I537" s="187"/>
      <c r="J537" s="139"/>
      <c r="K537" s="138"/>
    </row>
    <row r="538" spans="1:11" ht="12">
      <c r="A538" s="73">
        <v>8</v>
      </c>
      <c r="C538" s="74" t="s">
        <v>232</v>
      </c>
      <c r="E538" s="73">
        <v>8</v>
      </c>
      <c r="F538" s="75"/>
      <c r="G538" s="186">
        <f>SUM(G536:G537)</f>
        <v>0</v>
      </c>
      <c r="H538" s="186">
        <f>SUM(H536:H537)</f>
        <v>0</v>
      </c>
      <c r="I538" s="187"/>
      <c r="J538" s="186">
        <f>SUM(J536:J537)</f>
        <v>0</v>
      </c>
      <c r="K538" s="186">
        <f>SUM(K536:K537)</f>
        <v>0</v>
      </c>
    </row>
    <row r="539" spans="1:13" ht="12">
      <c r="A539" s="73">
        <v>9</v>
      </c>
      <c r="C539" s="74"/>
      <c r="E539" s="73">
        <v>9</v>
      </c>
      <c r="F539" s="75"/>
      <c r="G539" s="186"/>
      <c r="H539" s="138"/>
      <c r="I539" s="98"/>
      <c r="J539" s="139"/>
      <c r="K539" s="138"/>
      <c r="M539" s="62" t="s">
        <v>51</v>
      </c>
    </row>
    <row r="540" spans="1:11" ht="12">
      <c r="A540" s="73">
        <v>10</v>
      </c>
      <c r="C540" s="74"/>
      <c r="E540" s="73">
        <v>10</v>
      </c>
      <c r="F540" s="75"/>
      <c r="G540" s="186"/>
      <c r="H540" s="138"/>
      <c r="I540" s="94"/>
      <c r="J540" s="139"/>
      <c r="K540" s="138"/>
    </row>
    <row r="541" spans="1:11" ht="12">
      <c r="A541" s="73">
        <v>11</v>
      </c>
      <c r="C541" s="74" t="s">
        <v>213</v>
      </c>
      <c r="E541" s="73">
        <v>11</v>
      </c>
      <c r="G541" s="134"/>
      <c r="H541" s="134"/>
      <c r="I541" s="98"/>
      <c r="J541" s="134"/>
      <c r="K541" s="135"/>
    </row>
    <row r="542" spans="1:11" ht="12">
      <c r="A542" s="73">
        <v>12</v>
      </c>
      <c r="C542" s="74" t="s">
        <v>214</v>
      </c>
      <c r="E542" s="73">
        <v>12</v>
      </c>
      <c r="G542" s="188"/>
      <c r="H542" s="135"/>
      <c r="I542" s="94"/>
      <c r="J542" s="134"/>
      <c r="K542" s="135"/>
    </row>
    <row r="543" spans="1:11" ht="12">
      <c r="A543" s="73">
        <v>13</v>
      </c>
      <c r="C543" s="74" t="s">
        <v>233</v>
      </c>
      <c r="E543" s="73">
        <v>13</v>
      </c>
      <c r="F543" s="75"/>
      <c r="G543" s="186">
        <f>SUM(G541:G542)</f>
        <v>0</v>
      </c>
      <c r="H543" s="186">
        <f>SUM(H541:H542)</f>
        <v>0</v>
      </c>
      <c r="I543" s="187"/>
      <c r="J543" s="186">
        <f>SUM(J541:J542)</f>
        <v>0</v>
      </c>
      <c r="K543" s="186">
        <f>SUM(K541:K542)</f>
        <v>0</v>
      </c>
    </row>
    <row r="544" spans="1:11" ht="12">
      <c r="A544" s="73">
        <v>14</v>
      </c>
      <c r="E544" s="73">
        <v>14</v>
      </c>
      <c r="F544" s="75"/>
      <c r="G544" s="186"/>
      <c r="H544" s="138"/>
      <c r="I544" s="187"/>
      <c r="J544" s="139"/>
      <c r="K544" s="138"/>
    </row>
    <row r="545" spans="1:11" ht="12">
      <c r="A545" s="73">
        <v>15</v>
      </c>
      <c r="C545" s="74" t="s">
        <v>216</v>
      </c>
      <c r="E545" s="73">
        <v>15</v>
      </c>
      <c r="F545" s="75"/>
      <c r="G545" s="186">
        <f>G538+G543</f>
        <v>0</v>
      </c>
      <c r="H545" s="186">
        <f>H538+H543</f>
        <v>0</v>
      </c>
      <c r="I545" s="187"/>
      <c r="J545" s="186">
        <f>J538+J543</f>
        <v>0</v>
      </c>
      <c r="K545" s="186">
        <f>K538+K543</f>
        <v>0</v>
      </c>
    </row>
    <row r="546" spans="1:11" ht="12">
      <c r="A546" s="73">
        <v>16</v>
      </c>
      <c r="E546" s="73">
        <v>16</v>
      </c>
      <c r="F546" s="75"/>
      <c r="G546" s="186"/>
      <c r="H546" s="138"/>
      <c r="I546" s="187"/>
      <c r="J546" s="139"/>
      <c r="K546" s="138"/>
    </row>
    <row r="547" spans="1:11" ht="12">
      <c r="A547" s="73">
        <v>17</v>
      </c>
      <c r="C547" s="74" t="s">
        <v>217</v>
      </c>
      <c r="E547" s="73">
        <v>17</v>
      </c>
      <c r="F547" s="75"/>
      <c r="G547" s="186"/>
      <c r="H547" s="138"/>
      <c r="I547" s="187"/>
      <c r="J547" s="139"/>
      <c r="K547" s="138"/>
    </row>
    <row r="548" spans="1:11" ht="12">
      <c r="A548" s="73">
        <v>18</v>
      </c>
      <c r="C548" s="74"/>
      <c r="E548" s="73">
        <v>18</v>
      </c>
      <c r="F548" s="75"/>
      <c r="G548" s="186"/>
      <c r="H548" s="138"/>
      <c r="I548" s="187"/>
      <c r="J548" s="139"/>
      <c r="K548" s="138"/>
    </row>
    <row r="549" spans="1:11" ht="12">
      <c r="A549" s="73">
        <v>19</v>
      </c>
      <c r="C549" s="74" t="s">
        <v>218</v>
      </c>
      <c r="E549" s="73">
        <v>19</v>
      </c>
      <c r="F549" s="75"/>
      <c r="G549" s="186"/>
      <c r="H549" s="138"/>
      <c r="I549" s="187"/>
      <c r="J549" s="139"/>
      <c r="K549" s="138"/>
    </row>
    <row r="550" spans="1:11" ht="12">
      <c r="A550" s="73">
        <v>20</v>
      </c>
      <c r="C550" s="74" t="s">
        <v>219</v>
      </c>
      <c r="E550" s="73">
        <v>20</v>
      </c>
      <c r="F550" s="75"/>
      <c r="G550" s="186"/>
      <c r="H550" s="138"/>
      <c r="I550" s="187"/>
      <c r="J550" s="139"/>
      <c r="K550" s="138"/>
    </row>
    <row r="551" spans="1:11" ht="12">
      <c r="A551" s="73">
        <v>21</v>
      </c>
      <c r="C551" s="74"/>
      <c r="E551" s="73">
        <v>21</v>
      </c>
      <c r="F551" s="75"/>
      <c r="G551" s="186"/>
      <c r="H551" s="138"/>
      <c r="I551" s="187"/>
      <c r="J551" s="139"/>
      <c r="K551" s="138"/>
    </row>
    <row r="552" spans="1:11" ht="12">
      <c r="A552" s="73">
        <v>22</v>
      </c>
      <c r="C552" s="74"/>
      <c r="E552" s="73">
        <v>22</v>
      </c>
      <c r="F552" s="75"/>
      <c r="G552" s="186"/>
      <c r="H552" s="138"/>
      <c r="I552" s="187"/>
      <c r="J552" s="139"/>
      <c r="K552" s="138"/>
    </row>
    <row r="553" spans="1:11" ht="12">
      <c r="A553" s="73">
        <v>23</v>
      </c>
      <c r="C553" s="74" t="s">
        <v>234</v>
      </c>
      <c r="E553" s="73">
        <v>23</v>
      </c>
      <c r="F553" s="75"/>
      <c r="G553" s="186"/>
      <c r="H553" s="138"/>
      <c r="I553" s="187"/>
      <c r="J553" s="139"/>
      <c r="K553" s="138"/>
    </row>
    <row r="554" spans="1:11" ht="12">
      <c r="A554" s="73">
        <v>24</v>
      </c>
      <c r="C554" s="74"/>
      <c r="E554" s="73">
        <v>24</v>
      </c>
      <c r="F554" s="75"/>
      <c r="G554" s="186"/>
      <c r="H554" s="138"/>
      <c r="I554" s="187"/>
      <c r="J554" s="139"/>
      <c r="K554" s="138"/>
    </row>
    <row r="555" spans="5:11" ht="12">
      <c r="E555" s="115"/>
      <c r="F555" s="153" t="s">
        <v>17</v>
      </c>
      <c r="G555" s="86" t="s">
        <v>17</v>
      </c>
      <c r="H555" s="86" t="s">
        <v>17</v>
      </c>
      <c r="I555" s="153" t="s">
        <v>17</v>
      </c>
      <c r="J555" s="86" t="s">
        <v>17</v>
      </c>
      <c r="K555" s="86" t="s">
        <v>17</v>
      </c>
    </row>
    <row r="556" spans="1:11" ht="12">
      <c r="A556" s="73">
        <v>25</v>
      </c>
      <c r="C556" s="74" t="s">
        <v>235</v>
      </c>
      <c r="E556" s="73">
        <v>25</v>
      </c>
      <c r="G556" s="134">
        <f>SUM(G545:G555)</f>
        <v>0</v>
      </c>
      <c r="H556" s="134">
        <f>SUM(H545:H555)</f>
        <v>0</v>
      </c>
      <c r="I556" s="135"/>
      <c r="J556" s="134">
        <f>SUM(J545:J555)</f>
        <v>0</v>
      </c>
      <c r="K556" s="134">
        <f>SUM(K545:K555)</f>
        <v>0</v>
      </c>
    </row>
    <row r="557" spans="5:11" ht="12">
      <c r="E557" s="115"/>
      <c r="F557" s="153" t="s">
        <v>17</v>
      </c>
      <c r="G557" s="85" t="s">
        <v>17</v>
      </c>
      <c r="H557" s="86" t="s">
        <v>17</v>
      </c>
      <c r="I557" s="153" t="s">
        <v>17</v>
      </c>
      <c r="J557" s="85" t="s">
        <v>17</v>
      </c>
      <c r="K557" s="86" t="s">
        <v>17</v>
      </c>
    </row>
    <row r="558" spans="3:11" ht="12">
      <c r="C558" s="62" t="s">
        <v>65</v>
      </c>
      <c r="E558" s="115"/>
      <c r="F558" s="153"/>
      <c r="G558" s="85"/>
      <c r="H558" s="86"/>
      <c r="I558" s="153"/>
      <c r="J558" s="85"/>
      <c r="K558" s="86"/>
    </row>
    <row r="559" spans="1:11" ht="12">
      <c r="A559" s="74"/>
      <c r="H559" s="119"/>
      <c r="K559" s="119"/>
    </row>
    <row r="560" spans="8:11" ht="12">
      <c r="H560" s="119"/>
      <c r="K560" s="119"/>
    </row>
    <row r="561" spans="1:11" s="105" customFormat="1" ht="12">
      <c r="A561" s="81" t="str">
        <f>$A$83</f>
        <v>Institution No.:  </v>
      </c>
      <c r="E561" s="116"/>
      <c r="G561" s="117"/>
      <c r="H561" s="118"/>
      <c r="J561" s="117"/>
      <c r="K561" s="80" t="s">
        <v>236</v>
      </c>
    </row>
    <row r="562" spans="1:11" s="105" customFormat="1" ht="12">
      <c r="A562" s="361" t="s">
        <v>237</v>
      </c>
      <c r="B562" s="361"/>
      <c r="C562" s="361"/>
      <c r="D562" s="361"/>
      <c r="E562" s="361"/>
      <c r="F562" s="361"/>
      <c r="G562" s="361"/>
      <c r="H562" s="361"/>
      <c r="I562" s="361"/>
      <c r="J562" s="361"/>
      <c r="K562" s="361"/>
    </row>
    <row r="563" spans="1:11" ht="12">
      <c r="A563" s="81" t="str">
        <f>$A$42</f>
        <v>NAME: </v>
      </c>
      <c r="B563" s="81"/>
      <c r="C563" s="62" t="str">
        <f>$D$20</f>
        <v>University of Colorado</v>
      </c>
      <c r="G563" s="166"/>
      <c r="H563" s="150"/>
      <c r="J563" s="79"/>
      <c r="K563" s="83" t="str">
        <f>$K$3</f>
        <v>Date: October 1, 2013</v>
      </c>
    </row>
    <row r="564" spans="1:11" ht="12">
      <c r="A564" s="84" t="s">
        <v>17</v>
      </c>
      <c r="B564" s="84" t="s">
        <v>17</v>
      </c>
      <c r="C564" s="84" t="s">
        <v>17</v>
      </c>
      <c r="D564" s="84" t="s">
        <v>17</v>
      </c>
      <c r="E564" s="84" t="s">
        <v>17</v>
      </c>
      <c r="F564" s="84" t="s">
        <v>17</v>
      </c>
      <c r="G564" s="85" t="s">
        <v>17</v>
      </c>
      <c r="H564" s="86" t="s">
        <v>17</v>
      </c>
      <c r="I564" s="84" t="s">
        <v>17</v>
      </c>
      <c r="J564" s="85" t="s">
        <v>17</v>
      </c>
      <c r="K564" s="86" t="s">
        <v>17</v>
      </c>
    </row>
    <row r="565" spans="1:11" ht="12">
      <c r="A565" s="87" t="s">
        <v>18</v>
      </c>
      <c r="E565" s="87" t="s">
        <v>18</v>
      </c>
      <c r="F565" s="88"/>
      <c r="G565" s="89"/>
      <c r="H565" s="90" t="s">
        <v>20</v>
      </c>
      <c r="I565" s="88"/>
      <c r="J565" s="89"/>
      <c r="K565" s="90" t="s">
        <v>21</v>
      </c>
    </row>
    <row r="566" spans="1:11" ht="12">
      <c r="A566" s="87" t="s">
        <v>22</v>
      </c>
      <c r="C566" s="91" t="s">
        <v>69</v>
      </c>
      <c r="E566" s="87" t="s">
        <v>22</v>
      </c>
      <c r="F566" s="88"/>
      <c r="G566" s="89" t="s">
        <v>24</v>
      </c>
      <c r="H566" s="90" t="s">
        <v>25</v>
      </c>
      <c r="I566" s="88"/>
      <c r="J566" s="89" t="s">
        <v>24</v>
      </c>
      <c r="K566" s="90" t="s">
        <v>26</v>
      </c>
    </row>
    <row r="567" spans="1:11" ht="12">
      <c r="A567" s="84" t="s">
        <v>17</v>
      </c>
      <c r="B567" s="84" t="s">
        <v>17</v>
      </c>
      <c r="C567" s="84" t="s">
        <v>17</v>
      </c>
      <c r="D567" s="84" t="s">
        <v>17</v>
      </c>
      <c r="E567" s="84" t="s">
        <v>17</v>
      </c>
      <c r="F567" s="84" t="s">
        <v>17</v>
      </c>
      <c r="G567" s="85" t="s">
        <v>17</v>
      </c>
      <c r="H567" s="86" t="s">
        <v>17</v>
      </c>
      <c r="I567" s="84" t="s">
        <v>17</v>
      </c>
      <c r="J567" s="189" t="s">
        <v>17</v>
      </c>
      <c r="K567" s="86" t="s">
        <v>17</v>
      </c>
    </row>
    <row r="568" spans="1:11" ht="12">
      <c r="A568" s="177">
        <v>1</v>
      </c>
      <c r="B568" s="178"/>
      <c r="C568" s="178" t="s">
        <v>229</v>
      </c>
      <c r="D568" s="178"/>
      <c r="E568" s="177">
        <v>1</v>
      </c>
      <c r="F568" s="179"/>
      <c r="G568" s="180"/>
      <c r="H568" s="181"/>
      <c r="I568" s="182"/>
      <c r="J568" s="183"/>
      <c r="K568" s="184"/>
    </row>
    <row r="569" spans="1:11" ht="12">
      <c r="A569" s="177">
        <v>2</v>
      </c>
      <c r="B569" s="178"/>
      <c r="C569" s="178" t="s">
        <v>229</v>
      </c>
      <c r="D569" s="178"/>
      <c r="E569" s="177">
        <v>2</v>
      </c>
      <c r="F569" s="179"/>
      <c r="G569" s="180"/>
      <c r="H569" s="181"/>
      <c r="I569" s="182"/>
      <c r="J569" s="183"/>
      <c r="K569" s="181"/>
    </row>
    <row r="570" spans="1:11" ht="12">
      <c r="A570" s="177">
        <v>3</v>
      </c>
      <c r="B570" s="178"/>
      <c r="C570" s="178" t="s">
        <v>229</v>
      </c>
      <c r="D570" s="178"/>
      <c r="E570" s="177">
        <v>3</v>
      </c>
      <c r="F570" s="179"/>
      <c r="G570" s="180"/>
      <c r="H570" s="181"/>
      <c r="I570" s="182"/>
      <c r="J570" s="183"/>
      <c r="K570" s="181"/>
    </row>
    <row r="571" spans="1:11" ht="12">
      <c r="A571" s="177">
        <v>4</v>
      </c>
      <c r="B571" s="178"/>
      <c r="C571" s="178" t="s">
        <v>229</v>
      </c>
      <c r="D571" s="178"/>
      <c r="E571" s="177">
        <v>4</v>
      </c>
      <c r="F571" s="179"/>
      <c r="G571" s="180"/>
      <c r="H571" s="181"/>
      <c r="I571" s="185"/>
      <c r="J571" s="183"/>
      <c r="K571" s="181"/>
    </row>
    <row r="572" spans="1:11" ht="12">
      <c r="A572" s="177">
        <v>5</v>
      </c>
      <c r="B572" s="178"/>
      <c r="C572" s="178" t="s">
        <v>229</v>
      </c>
      <c r="D572" s="178"/>
      <c r="E572" s="177">
        <v>5</v>
      </c>
      <c r="F572" s="179"/>
      <c r="G572" s="183"/>
      <c r="H572" s="181"/>
      <c r="I572" s="185"/>
      <c r="J572" s="183"/>
      <c r="K572" s="181"/>
    </row>
    <row r="573" spans="1:11" ht="12">
      <c r="A573" s="73">
        <v>6</v>
      </c>
      <c r="C573" s="74" t="s">
        <v>230</v>
      </c>
      <c r="E573" s="73">
        <v>6</v>
      </c>
      <c r="F573" s="75"/>
      <c r="G573" s="139">
        <v>0</v>
      </c>
      <c r="H573" s="138">
        <v>0</v>
      </c>
      <c r="I573" s="94"/>
      <c r="J573" s="139">
        <v>0</v>
      </c>
      <c r="K573" s="138">
        <v>0</v>
      </c>
    </row>
    <row r="574" spans="1:11" ht="12">
      <c r="A574" s="73">
        <v>7</v>
      </c>
      <c r="C574" s="74" t="s">
        <v>231</v>
      </c>
      <c r="E574" s="73">
        <v>7</v>
      </c>
      <c r="F574" s="75"/>
      <c r="G574" s="139"/>
      <c r="H574" s="138">
        <v>0</v>
      </c>
      <c r="I574" s="187"/>
      <c r="J574" s="139"/>
      <c r="K574" s="138">
        <v>0</v>
      </c>
    </row>
    <row r="575" spans="1:11" ht="12">
      <c r="A575" s="73">
        <v>8</v>
      </c>
      <c r="C575" s="74" t="s">
        <v>232</v>
      </c>
      <c r="E575" s="73">
        <v>8</v>
      </c>
      <c r="F575" s="75"/>
      <c r="G575" s="139">
        <f>SUM(G573:G574)</f>
        <v>0</v>
      </c>
      <c r="H575" s="139">
        <f>SUM(H573:H574)</f>
        <v>0</v>
      </c>
      <c r="I575" s="187"/>
      <c r="J575" s="186">
        <f>SUM(J573:J574)</f>
        <v>0</v>
      </c>
      <c r="K575" s="186">
        <f>SUM(K573:K574)</f>
        <v>0</v>
      </c>
    </row>
    <row r="576" spans="1:11" ht="12">
      <c r="A576" s="73">
        <v>9</v>
      </c>
      <c r="C576" s="74"/>
      <c r="E576" s="73">
        <v>9</v>
      </c>
      <c r="F576" s="75"/>
      <c r="G576" s="139"/>
      <c r="H576" s="138"/>
      <c r="I576" s="98"/>
      <c r="J576" s="139"/>
      <c r="K576" s="138"/>
    </row>
    <row r="577" spans="1:11" ht="12">
      <c r="A577" s="73">
        <v>10</v>
      </c>
      <c r="C577" s="74"/>
      <c r="E577" s="73">
        <v>10</v>
      </c>
      <c r="F577" s="75"/>
      <c r="G577" s="139"/>
      <c r="H577" s="138"/>
      <c r="I577" s="94"/>
      <c r="J577" s="139"/>
      <c r="K577" s="138"/>
    </row>
    <row r="578" spans="1:11" ht="12">
      <c r="A578" s="73">
        <v>11</v>
      </c>
      <c r="C578" s="74" t="s">
        <v>213</v>
      </c>
      <c r="E578" s="73">
        <v>11</v>
      </c>
      <c r="G578" s="134">
        <v>0</v>
      </c>
      <c r="H578" s="134">
        <v>0</v>
      </c>
      <c r="I578" s="98"/>
      <c r="J578" s="134">
        <v>0</v>
      </c>
      <c r="K578" s="135">
        <v>0</v>
      </c>
    </row>
    <row r="579" spans="1:11" ht="12">
      <c r="A579" s="73">
        <v>12</v>
      </c>
      <c r="C579" s="74" t="s">
        <v>214</v>
      </c>
      <c r="E579" s="73">
        <v>12</v>
      </c>
      <c r="G579" s="134"/>
      <c r="H579" s="135">
        <v>0</v>
      </c>
      <c r="I579" s="94"/>
      <c r="J579" s="134"/>
      <c r="K579" s="135">
        <v>0</v>
      </c>
    </row>
    <row r="580" spans="1:11" ht="12">
      <c r="A580" s="73">
        <v>13</v>
      </c>
      <c r="C580" s="74" t="s">
        <v>233</v>
      </c>
      <c r="E580" s="73">
        <v>13</v>
      </c>
      <c r="F580" s="75"/>
      <c r="G580" s="139">
        <f>SUM(G578:G579)</f>
        <v>0</v>
      </c>
      <c r="H580" s="139">
        <f>SUM(H578:H579)</f>
        <v>0</v>
      </c>
      <c r="I580" s="187"/>
      <c r="J580" s="186">
        <f>SUM(J578:J579)</f>
        <v>0</v>
      </c>
      <c r="K580" s="186">
        <f>SUM(K578:K579)</f>
        <v>0</v>
      </c>
    </row>
    <row r="581" spans="1:11" ht="12">
      <c r="A581" s="73">
        <v>14</v>
      </c>
      <c r="E581" s="73">
        <v>14</v>
      </c>
      <c r="F581" s="75"/>
      <c r="G581" s="139"/>
      <c r="H581" s="138"/>
      <c r="I581" s="187"/>
      <c r="J581" s="139"/>
      <c r="K581" s="138"/>
    </row>
    <row r="582" spans="1:11" ht="12">
      <c r="A582" s="73">
        <v>15</v>
      </c>
      <c r="C582" s="74" t="s">
        <v>216</v>
      </c>
      <c r="E582" s="73">
        <v>15</v>
      </c>
      <c r="F582" s="75"/>
      <c r="G582" s="139">
        <f>G575+G580</f>
        <v>0</v>
      </c>
      <c r="H582" s="186">
        <f>H575+H580</f>
        <v>0</v>
      </c>
      <c r="I582" s="187"/>
      <c r="J582" s="186">
        <f>J575+J580</f>
        <v>0</v>
      </c>
      <c r="K582" s="186">
        <f>K575+K580</f>
        <v>0</v>
      </c>
    </row>
    <row r="583" spans="1:11" ht="12">
      <c r="A583" s="73">
        <v>16</v>
      </c>
      <c r="E583" s="73">
        <v>16</v>
      </c>
      <c r="F583" s="75"/>
      <c r="G583" s="139"/>
      <c r="H583" s="138"/>
      <c r="I583" s="187"/>
      <c r="J583" s="139"/>
      <c r="K583" s="138"/>
    </row>
    <row r="584" spans="1:11" ht="12">
      <c r="A584" s="73">
        <v>17</v>
      </c>
      <c r="C584" s="74" t="s">
        <v>217</v>
      </c>
      <c r="E584" s="73">
        <v>17</v>
      </c>
      <c r="F584" s="75"/>
      <c r="G584" s="186"/>
      <c r="H584" s="138">
        <v>0</v>
      </c>
      <c r="I584" s="187"/>
      <c r="J584" s="139"/>
      <c r="K584" s="138">
        <v>0</v>
      </c>
    </row>
    <row r="585" spans="1:11" ht="12">
      <c r="A585" s="73">
        <v>18</v>
      </c>
      <c r="C585" s="74"/>
      <c r="E585" s="73">
        <v>18</v>
      </c>
      <c r="F585" s="75"/>
      <c r="G585" s="186"/>
      <c r="H585" s="138"/>
      <c r="I585" s="187"/>
      <c r="J585" s="139"/>
      <c r="K585" s="138"/>
    </row>
    <row r="586" spans="1:11" ht="12">
      <c r="A586" s="73">
        <v>19</v>
      </c>
      <c r="C586" s="74" t="s">
        <v>218</v>
      </c>
      <c r="E586" s="73">
        <v>19</v>
      </c>
      <c r="F586" s="75"/>
      <c r="G586" s="186"/>
      <c r="H586" s="138">
        <v>0</v>
      </c>
      <c r="I586" s="187"/>
      <c r="J586" s="139"/>
      <c r="K586" s="138"/>
    </row>
    <row r="587" spans="1:11" ht="12">
      <c r="A587" s="73">
        <v>20</v>
      </c>
      <c r="C587" s="74" t="s">
        <v>219</v>
      </c>
      <c r="E587" s="73">
        <v>20</v>
      </c>
      <c r="F587" s="75"/>
      <c r="G587" s="186"/>
      <c r="H587" s="138">
        <v>0</v>
      </c>
      <c r="I587" s="187"/>
      <c r="J587" s="139"/>
      <c r="K587" s="138">
        <v>0</v>
      </c>
    </row>
    <row r="588" spans="1:11" ht="12">
      <c r="A588" s="73">
        <v>21</v>
      </c>
      <c r="C588" s="74"/>
      <c r="E588" s="73">
        <v>21</v>
      </c>
      <c r="F588" s="75"/>
      <c r="G588" s="186"/>
      <c r="H588" s="138"/>
      <c r="I588" s="187"/>
      <c r="J588" s="139"/>
      <c r="K588" s="138"/>
    </row>
    <row r="589" spans="1:11" ht="12">
      <c r="A589" s="73">
        <v>22</v>
      </c>
      <c r="C589" s="74"/>
      <c r="E589" s="73">
        <v>22</v>
      </c>
      <c r="F589" s="75"/>
      <c r="G589" s="186"/>
      <c r="H589" s="138"/>
      <c r="I589" s="187"/>
      <c r="J589" s="139"/>
      <c r="K589" s="138"/>
    </row>
    <row r="590" spans="1:11" ht="12">
      <c r="A590" s="73">
        <v>23</v>
      </c>
      <c r="C590" s="74" t="s">
        <v>234</v>
      </c>
      <c r="E590" s="73">
        <v>23</v>
      </c>
      <c r="F590" s="75"/>
      <c r="G590" s="186"/>
      <c r="H590" s="138">
        <v>0</v>
      </c>
      <c r="I590" s="187"/>
      <c r="J590" s="139"/>
      <c r="K590" s="138">
        <v>0</v>
      </c>
    </row>
    <row r="591" spans="1:11" ht="12">
      <c r="A591" s="73">
        <v>24</v>
      </c>
      <c r="C591" s="74"/>
      <c r="E591" s="73">
        <v>24</v>
      </c>
      <c r="F591" s="75"/>
      <c r="G591" s="186"/>
      <c r="H591" s="138"/>
      <c r="I591" s="187"/>
      <c r="J591" s="139"/>
      <c r="K591" s="138"/>
    </row>
    <row r="592" spans="5:11" ht="12">
      <c r="E592" s="115"/>
      <c r="F592" s="153" t="s">
        <v>17</v>
      </c>
      <c r="G592" s="86" t="s">
        <v>17</v>
      </c>
      <c r="H592" s="86" t="s">
        <v>17</v>
      </c>
      <c r="I592" s="153" t="s">
        <v>17</v>
      </c>
      <c r="J592" s="86" t="s">
        <v>17</v>
      </c>
      <c r="K592" s="86" t="s">
        <v>17</v>
      </c>
    </row>
    <row r="593" spans="1:11" ht="12">
      <c r="A593" s="73">
        <v>25</v>
      </c>
      <c r="C593" s="74" t="s">
        <v>238</v>
      </c>
      <c r="E593" s="73">
        <v>25</v>
      </c>
      <c r="G593" s="134">
        <f>SUM(G582:G592)</f>
        <v>0</v>
      </c>
      <c r="H593" s="134">
        <f>SUM(H582:H592)</f>
        <v>0</v>
      </c>
      <c r="I593" s="135"/>
      <c r="J593" s="134">
        <f>SUM(J582:J592)</f>
        <v>0</v>
      </c>
      <c r="K593" s="134">
        <f>SUM(K582:K592)</f>
        <v>0</v>
      </c>
    </row>
    <row r="594" spans="1:11" ht="12">
      <c r="A594" s="73"/>
      <c r="C594" s="74"/>
      <c r="E594" s="73"/>
      <c r="F594" s="153" t="s">
        <v>17</v>
      </c>
      <c r="G594" s="85" t="s">
        <v>17</v>
      </c>
      <c r="H594" s="86" t="s">
        <v>17</v>
      </c>
      <c r="I594" s="153" t="s">
        <v>17</v>
      </c>
      <c r="J594" s="85" t="s">
        <v>17</v>
      </c>
      <c r="K594" s="86" t="s">
        <v>17</v>
      </c>
    </row>
    <row r="595" spans="1:11" ht="12">
      <c r="A595" s="73"/>
      <c r="C595" s="62" t="s">
        <v>65</v>
      </c>
      <c r="E595" s="73"/>
      <c r="G595" s="134"/>
      <c r="H595" s="134"/>
      <c r="I595" s="135"/>
      <c r="J595" s="134"/>
      <c r="K595" s="134"/>
    </row>
    <row r="596" spans="5:11" ht="12">
      <c r="E596" s="115"/>
      <c r="F596" s="153"/>
      <c r="G596" s="85"/>
      <c r="H596" s="86"/>
      <c r="I596" s="153"/>
      <c r="J596" s="85"/>
      <c r="K596" s="86"/>
    </row>
    <row r="597" spans="1:12" ht="12">
      <c r="A597" s="74"/>
      <c r="H597" s="119"/>
      <c r="K597" s="119"/>
      <c r="L597" s="62" t="s">
        <v>51</v>
      </c>
    </row>
    <row r="598" spans="1:11" s="105" customFormat="1" ht="12">
      <c r="A598" s="81" t="str">
        <f>$A$83</f>
        <v>Institution No.:  </v>
      </c>
      <c r="E598" s="116"/>
      <c r="G598" s="117"/>
      <c r="H598" s="118"/>
      <c r="J598" s="117"/>
      <c r="K598" s="80" t="s">
        <v>239</v>
      </c>
    </row>
    <row r="599" spans="1:11" s="105" customFormat="1" ht="12">
      <c r="A599" s="361" t="s">
        <v>240</v>
      </c>
      <c r="B599" s="361"/>
      <c r="C599" s="361"/>
      <c r="D599" s="361"/>
      <c r="E599" s="361"/>
      <c r="F599" s="361"/>
      <c r="G599" s="361"/>
      <c r="H599" s="361"/>
      <c r="I599" s="361"/>
      <c r="J599" s="361"/>
      <c r="K599" s="361"/>
    </row>
    <row r="600" spans="1:11" ht="12">
      <c r="A600" s="81" t="str">
        <f>$A$42</f>
        <v>NAME: </v>
      </c>
      <c r="C600" s="62" t="str">
        <f>$D$20</f>
        <v>University of Colorado</v>
      </c>
      <c r="G600" s="166"/>
      <c r="H600" s="150"/>
      <c r="J600" s="79"/>
      <c r="K600" s="83" t="str">
        <f>$K$3</f>
        <v>Date: October 1, 2013</v>
      </c>
    </row>
    <row r="601" spans="1:11" ht="12">
      <c r="A601" s="84" t="s">
        <v>17</v>
      </c>
      <c r="B601" s="84" t="s">
        <v>17</v>
      </c>
      <c r="C601" s="84" t="s">
        <v>17</v>
      </c>
      <c r="D601" s="84" t="s">
        <v>17</v>
      </c>
      <c r="E601" s="84" t="s">
        <v>17</v>
      </c>
      <c r="F601" s="84" t="s">
        <v>17</v>
      </c>
      <c r="G601" s="85" t="s">
        <v>17</v>
      </c>
      <c r="H601" s="86" t="s">
        <v>17</v>
      </c>
      <c r="I601" s="84" t="s">
        <v>17</v>
      </c>
      <c r="J601" s="85" t="s">
        <v>17</v>
      </c>
      <c r="K601" s="86" t="s">
        <v>17</v>
      </c>
    </row>
    <row r="602" spans="1:11" ht="12">
      <c r="A602" s="87" t="s">
        <v>18</v>
      </c>
      <c r="E602" s="87" t="s">
        <v>18</v>
      </c>
      <c r="F602" s="88"/>
      <c r="G602" s="89"/>
      <c r="H602" s="90" t="s">
        <v>20</v>
      </c>
      <c r="I602" s="88"/>
      <c r="J602" s="89"/>
      <c r="K602" s="90" t="s">
        <v>21</v>
      </c>
    </row>
    <row r="603" spans="1:11" ht="12">
      <c r="A603" s="87" t="s">
        <v>22</v>
      </c>
      <c r="C603" s="91" t="s">
        <v>69</v>
      </c>
      <c r="E603" s="87" t="s">
        <v>22</v>
      </c>
      <c r="F603" s="88"/>
      <c r="G603" s="89" t="s">
        <v>24</v>
      </c>
      <c r="H603" s="90" t="s">
        <v>25</v>
      </c>
      <c r="I603" s="88"/>
      <c r="J603" s="89" t="s">
        <v>24</v>
      </c>
      <c r="K603" s="90" t="s">
        <v>26</v>
      </c>
    </row>
    <row r="604" spans="1:11" ht="12">
      <c r="A604" s="84" t="s">
        <v>17</v>
      </c>
      <c r="B604" s="84" t="s">
        <v>17</v>
      </c>
      <c r="C604" s="84" t="s">
        <v>17</v>
      </c>
      <c r="D604" s="84" t="s">
        <v>17</v>
      </c>
      <c r="E604" s="84" t="s">
        <v>17</v>
      </c>
      <c r="F604" s="84" t="s">
        <v>17</v>
      </c>
      <c r="G604" s="85" t="s">
        <v>17</v>
      </c>
      <c r="H604" s="86" t="s">
        <v>17</v>
      </c>
      <c r="I604" s="84" t="s">
        <v>17</v>
      </c>
      <c r="J604" s="85" t="s">
        <v>17</v>
      </c>
      <c r="K604" s="86" t="s">
        <v>17</v>
      </c>
    </row>
    <row r="605" spans="1:11" ht="12">
      <c r="A605" s="177">
        <v>1</v>
      </c>
      <c r="B605" s="178"/>
      <c r="C605" s="178" t="s">
        <v>229</v>
      </c>
      <c r="D605" s="178"/>
      <c r="E605" s="177">
        <v>1</v>
      </c>
      <c r="F605" s="179"/>
      <c r="G605" s="180"/>
      <c r="H605" s="181"/>
      <c r="I605" s="182"/>
      <c r="J605" s="183"/>
      <c r="K605" s="184"/>
    </row>
    <row r="606" spans="1:11" ht="12">
      <c r="A606" s="177">
        <v>2</v>
      </c>
      <c r="B606" s="178"/>
      <c r="C606" s="178" t="s">
        <v>229</v>
      </c>
      <c r="D606" s="178"/>
      <c r="E606" s="177">
        <v>2</v>
      </c>
      <c r="F606" s="179"/>
      <c r="G606" s="180"/>
      <c r="H606" s="181"/>
      <c r="I606" s="182"/>
      <c r="J606" s="183"/>
      <c r="K606" s="181"/>
    </row>
    <row r="607" spans="1:11" ht="12">
      <c r="A607" s="177">
        <v>3</v>
      </c>
      <c r="B607" s="178"/>
      <c r="C607" s="178" t="s">
        <v>229</v>
      </c>
      <c r="D607" s="178"/>
      <c r="E607" s="177">
        <v>3</v>
      </c>
      <c r="F607" s="179"/>
      <c r="G607" s="180"/>
      <c r="H607" s="181"/>
      <c r="I607" s="182"/>
      <c r="J607" s="183"/>
      <c r="K607" s="181"/>
    </row>
    <row r="608" spans="1:11" ht="12">
      <c r="A608" s="177">
        <v>4</v>
      </c>
      <c r="B608" s="178"/>
      <c r="C608" s="178" t="s">
        <v>229</v>
      </c>
      <c r="D608" s="178"/>
      <c r="E608" s="177">
        <v>4</v>
      </c>
      <c r="F608" s="179"/>
      <c r="G608" s="180"/>
      <c r="H608" s="181"/>
      <c r="I608" s="185"/>
      <c r="J608" s="183"/>
      <c r="K608" s="181"/>
    </row>
    <row r="609" spans="1:11" ht="12">
      <c r="A609" s="177">
        <v>5</v>
      </c>
      <c r="B609" s="178"/>
      <c r="C609" s="178" t="s">
        <v>229</v>
      </c>
      <c r="D609" s="178"/>
      <c r="E609" s="177">
        <v>5</v>
      </c>
      <c r="F609" s="179"/>
      <c r="G609" s="180"/>
      <c r="H609" s="181"/>
      <c r="I609" s="185"/>
      <c r="J609" s="183"/>
      <c r="K609" s="181"/>
    </row>
    <row r="610" spans="1:11" ht="12">
      <c r="A610" s="73">
        <v>6</v>
      </c>
      <c r="C610" s="74" t="s">
        <v>230</v>
      </c>
      <c r="E610" s="73">
        <v>6</v>
      </c>
      <c r="F610" s="75"/>
      <c r="G610" s="186">
        <v>0</v>
      </c>
      <c r="H610" s="138">
        <v>0</v>
      </c>
      <c r="I610" s="94"/>
      <c r="J610" s="139">
        <v>0</v>
      </c>
      <c r="K610" s="138">
        <v>0</v>
      </c>
    </row>
    <row r="611" spans="1:11" ht="12">
      <c r="A611" s="73">
        <v>7</v>
      </c>
      <c r="C611" s="74" t="s">
        <v>231</v>
      </c>
      <c r="E611" s="73">
        <v>7</v>
      </c>
      <c r="F611" s="75"/>
      <c r="G611" s="186"/>
      <c r="H611" s="138">
        <v>0</v>
      </c>
      <c r="I611" s="187"/>
      <c r="J611" s="139"/>
      <c r="K611" s="138">
        <v>0</v>
      </c>
    </row>
    <row r="612" spans="1:11" ht="12">
      <c r="A612" s="73">
        <v>8</v>
      </c>
      <c r="C612" s="74" t="s">
        <v>232</v>
      </c>
      <c r="E612" s="73">
        <v>8</v>
      </c>
      <c r="F612" s="75"/>
      <c r="G612" s="186">
        <f>SUM(G610:G611)</f>
        <v>0</v>
      </c>
      <c r="H612" s="186">
        <f>SUM(H610:H611)</f>
        <v>0</v>
      </c>
      <c r="I612" s="187"/>
      <c r="J612" s="186">
        <f>SUM(J610:J611)</f>
        <v>0</v>
      </c>
      <c r="K612" s="186">
        <f>SUM(K610:K611)</f>
        <v>0</v>
      </c>
    </row>
    <row r="613" spans="1:11" ht="12">
      <c r="A613" s="73">
        <v>9</v>
      </c>
      <c r="C613" s="74"/>
      <c r="E613" s="73">
        <v>9</v>
      </c>
      <c r="F613" s="75"/>
      <c r="G613" s="186"/>
      <c r="H613" s="138"/>
      <c r="I613" s="98"/>
      <c r="J613" s="139"/>
      <c r="K613" s="138"/>
    </row>
    <row r="614" spans="1:11" ht="12">
      <c r="A614" s="73">
        <v>10</v>
      </c>
      <c r="C614" s="74"/>
      <c r="E614" s="73">
        <v>10</v>
      </c>
      <c r="F614" s="75"/>
      <c r="G614" s="186"/>
      <c r="H614" s="138"/>
      <c r="I614" s="94"/>
      <c r="J614" s="139"/>
      <c r="K614" s="138"/>
    </row>
    <row r="615" spans="1:11" ht="12">
      <c r="A615" s="73">
        <v>11</v>
      </c>
      <c r="C615" s="74" t="s">
        <v>213</v>
      </c>
      <c r="E615" s="73">
        <v>11</v>
      </c>
      <c r="G615" s="134">
        <v>0</v>
      </c>
      <c r="H615" s="134">
        <v>0</v>
      </c>
      <c r="I615" s="98"/>
      <c r="J615" s="134">
        <v>0</v>
      </c>
      <c r="K615" s="135">
        <v>0</v>
      </c>
    </row>
    <row r="616" spans="1:11" ht="12">
      <c r="A616" s="73">
        <v>12</v>
      </c>
      <c r="C616" s="74" t="s">
        <v>214</v>
      </c>
      <c r="E616" s="73">
        <v>12</v>
      </c>
      <c r="G616" s="188"/>
      <c r="H616" s="135">
        <v>0</v>
      </c>
      <c r="I616" s="94"/>
      <c r="J616" s="134"/>
      <c r="K616" s="135">
        <v>0</v>
      </c>
    </row>
    <row r="617" spans="1:11" ht="12">
      <c r="A617" s="73">
        <v>13</v>
      </c>
      <c r="C617" s="74" t="s">
        <v>233</v>
      </c>
      <c r="E617" s="73">
        <v>13</v>
      </c>
      <c r="F617" s="75"/>
      <c r="G617" s="186">
        <f>SUM(G615:G616)</f>
        <v>0</v>
      </c>
      <c r="H617" s="186">
        <f>SUM(H615:H616)</f>
        <v>0</v>
      </c>
      <c r="I617" s="187"/>
      <c r="J617" s="186">
        <f>SUM(J615:J616)</f>
        <v>0</v>
      </c>
      <c r="K617" s="186">
        <f>SUM(K615:K616)</f>
        <v>0</v>
      </c>
    </row>
    <row r="618" spans="1:11" ht="12">
      <c r="A618" s="73">
        <v>14</v>
      </c>
      <c r="E618" s="73">
        <v>14</v>
      </c>
      <c r="F618" s="75"/>
      <c r="G618" s="186"/>
      <c r="H618" s="138"/>
      <c r="I618" s="187"/>
      <c r="J618" s="139"/>
      <c r="K618" s="138"/>
    </row>
    <row r="619" spans="1:11" ht="12">
      <c r="A619" s="73">
        <v>15</v>
      </c>
      <c r="C619" s="74" t="s">
        <v>216</v>
      </c>
      <c r="E619" s="73">
        <v>15</v>
      </c>
      <c r="F619" s="75"/>
      <c r="G619" s="186">
        <f>G612+G617</f>
        <v>0</v>
      </c>
      <c r="H619" s="186">
        <f>H612+H617</f>
        <v>0</v>
      </c>
      <c r="I619" s="187"/>
      <c r="J619" s="186">
        <f>J612+J617</f>
        <v>0</v>
      </c>
      <c r="K619" s="186">
        <f>K612+K617</f>
        <v>0</v>
      </c>
    </row>
    <row r="620" spans="1:11" ht="12">
      <c r="A620" s="73">
        <v>16</v>
      </c>
      <c r="E620" s="73">
        <v>16</v>
      </c>
      <c r="F620" s="75"/>
      <c r="G620" s="186"/>
      <c r="H620" s="138"/>
      <c r="I620" s="187"/>
      <c r="J620" s="139"/>
      <c r="K620" s="138"/>
    </row>
    <row r="621" spans="1:11" ht="12">
      <c r="A621" s="73">
        <v>17</v>
      </c>
      <c r="C621" s="74" t="s">
        <v>217</v>
      </c>
      <c r="E621" s="73">
        <v>17</v>
      </c>
      <c r="F621" s="75"/>
      <c r="G621" s="186"/>
      <c r="H621" s="138">
        <v>0</v>
      </c>
      <c r="I621" s="187"/>
      <c r="J621" s="139"/>
      <c r="K621" s="138">
        <v>0</v>
      </c>
    </row>
    <row r="622" spans="1:11" ht="12">
      <c r="A622" s="73">
        <v>18</v>
      </c>
      <c r="C622" s="74"/>
      <c r="E622" s="73">
        <v>18</v>
      </c>
      <c r="F622" s="75"/>
      <c r="G622" s="186"/>
      <c r="H622" s="138"/>
      <c r="I622" s="187"/>
      <c r="J622" s="139"/>
      <c r="K622" s="138"/>
    </row>
    <row r="623" spans="1:11" ht="12">
      <c r="A623" s="73">
        <v>19</v>
      </c>
      <c r="C623" s="74" t="s">
        <v>218</v>
      </c>
      <c r="E623" s="73">
        <v>19</v>
      </c>
      <c r="F623" s="75"/>
      <c r="G623" s="186"/>
      <c r="H623" s="138">
        <v>0</v>
      </c>
      <c r="I623" s="187"/>
      <c r="J623" s="139"/>
      <c r="K623" s="138"/>
    </row>
    <row r="624" spans="1:11" ht="12">
      <c r="A624" s="73">
        <v>20</v>
      </c>
      <c r="C624" s="74" t="s">
        <v>219</v>
      </c>
      <c r="E624" s="73">
        <v>20</v>
      </c>
      <c r="F624" s="75"/>
      <c r="G624" s="186"/>
      <c r="H624" s="138">
        <v>0</v>
      </c>
      <c r="I624" s="187"/>
      <c r="J624" s="139"/>
      <c r="K624" s="138">
        <v>0</v>
      </c>
    </row>
    <row r="625" spans="1:11" ht="12">
      <c r="A625" s="73">
        <v>21</v>
      </c>
      <c r="C625" s="74"/>
      <c r="E625" s="73">
        <v>21</v>
      </c>
      <c r="F625" s="75"/>
      <c r="G625" s="186"/>
      <c r="H625" s="138"/>
      <c r="I625" s="187"/>
      <c r="J625" s="139"/>
      <c r="K625" s="138"/>
    </row>
    <row r="626" spans="1:11" ht="12">
      <c r="A626" s="73">
        <v>22</v>
      </c>
      <c r="C626" s="74"/>
      <c r="E626" s="73">
        <v>22</v>
      </c>
      <c r="F626" s="75"/>
      <c r="G626" s="186"/>
      <c r="H626" s="138"/>
      <c r="I626" s="187"/>
      <c r="J626" s="139"/>
      <c r="K626" s="138"/>
    </row>
    <row r="627" spans="1:11" ht="12">
      <c r="A627" s="73">
        <v>23</v>
      </c>
      <c r="C627" s="74" t="s">
        <v>234</v>
      </c>
      <c r="E627" s="73">
        <v>23</v>
      </c>
      <c r="F627" s="75"/>
      <c r="G627" s="186"/>
      <c r="H627" s="138"/>
      <c r="I627" s="187"/>
      <c r="J627" s="139"/>
      <c r="K627" s="138"/>
    </row>
    <row r="628" spans="1:11" ht="12">
      <c r="A628" s="73">
        <v>24</v>
      </c>
      <c r="C628" s="74"/>
      <c r="E628" s="73">
        <v>24</v>
      </c>
      <c r="F628" s="75"/>
      <c r="G628" s="186"/>
      <c r="H628" s="138"/>
      <c r="I628" s="187"/>
      <c r="J628" s="139"/>
      <c r="K628" s="138"/>
    </row>
    <row r="629" spans="5:11" ht="12">
      <c r="E629" s="115"/>
      <c r="F629" s="153" t="s">
        <v>17</v>
      </c>
      <c r="G629" s="86" t="s">
        <v>17</v>
      </c>
      <c r="H629" s="86" t="s">
        <v>17</v>
      </c>
      <c r="I629" s="153" t="s">
        <v>17</v>
      </c>
      <c r="J629" s="86" t="s">
        <v>17</v>
      </c>
      <c r="K629" s="86" t="s">
        <v>17</v>
      </c>
    </row>
    <row r="630" spans="1:11" ht="12">
      <c r="A630" s="73">
        <v>25</v>
      </c>
      <c r="C630" s="74" t="s">
        <v>241</v>
      </c>
      <c r="E630" s="73">
        <v>25</v>
      </c>
      <c r="G630" s="134">
        <f>SUM(G619:G629)</f>
        <v>0</v>
      </c>
      <c r="H630" s="134">
        <f>SUM(H619:H629)</f>
        <v>0</v>
      </c>
      <c r="I630" s="135"/>
      <c r="J630" s="134">
        <f>SUM(J619:J629)</f>
        <v>0</v>
      </c>
      <c r="K630" s="134">
        <f>SUM(K619:K629)</f>
        <v>0</v>
      </c>
    </row>
    <row r="631" spans="5:11" ht="12">
      <c r="E631" s="115"/>
      <c r="F631" s="153" t="s">
        <v>17</v>
      </c>
      <c r="G631" s="85" t="s">
        <v>17</v>
      </c>
      <c r="H631" s="86" t="s">
        <v>17</v>
      </c>
      <c r="I631" s="153" t="s">
        <v>17</v>
      </c>
      <c r="J631" s="85" t="s">
        <v>17</v>
      </c>
      <c r="K631" s="86" t="s">
        <v>17</v>
      </c>
    </row>
    <row r="632" spans="3:11" ht="12">
      <c r="C632" s="62" t="s">
        <v>65</v>
      </c>
      <c r="E632" s="115"/>
      <c r="F632" s="153"/>
      <c r="G632" s="85"/>
      <c r="H632" s="86"/>
      <c r="I632" s="153"/>
      <c r="J632" s="85"/>
      <c r="K632" s="86"/>
    </row>
    <row r="634" ht="12">
      <c r="A634" s="74"/>
    </row>
    <row r="635" spans="1:11" s="105" customFormat="1" ht="12">
      <c r="A635" s="81" t="str">
        <f>$A$83</f>
        <v>Institution No.:  </v>
      </c>
      <c r="E635" s="116"/>
      <c r="G635" s="117"/>
      <c r="H635" s="118"/>
      <c r="J635" s="117"/>
      <c r="K635" s="80" t="s">
        <v>242</v>
      </c>
    </row>
    <row r="636" spans="1:11" s="105" customFormat="1" ht="12">
      <c r="A636" s="361" t="s">
        <v>243</v>
      </c>
      <c r="B636" s="361"/>
      <c r="C636" s="361"/>
      <c r="D636" s="361"/>
      <c r="E636" s="361"/>
      <c r="F636" s="361"/>
      <c r="G636" s="361"/>
      <c r="H636" s="361"/>
      <c r="I636" s="361"/>
      <c r="J636" s="361"/>
      <c r="K636" s="361"/>
    </row>
    <row r="637" spans="1:11" ht="12">
      <c r="A637" s="81" t="str">
        <f>$A$42</f>
        <v>NAME: </v>
      </c>
      <c r="C637" s="62" t="str">
        <f>$D$20</f>
        <v>University of Colorado</v>
      </c>
      <c r="F637" s="155"/>
      <c r="G637" s="149"/>
      <c r="H637" s="119"/>
      <c r="J637" s="79"/>
      <c r="K637" s="83" t="str">
        <f>$K$3</f>
        <v>Date: October 1, 2013</v>
      </c>
    </row>
    <row r="638" spans="1:11" ht="12">
      <c r="A638" s="84" t="s">
        <v>17</v>
      </c>
      <c r="B638" s="84" t="s">
        <v>17</v>
      </c>
      <c r="C638" s="84" t="s">
        <v>17</v>
      </c>
      <c r="D638" s="84" t="s">
        <v>17</v>
      </c>
      <c r="E638" s="84" t="s">
        <v>17</v>
      </c>
      <c r="F638" s="84" t="s">
        <v>17</v>
      </c>
      <c r="G638" s="85" t="s">
        <v>17</v>
      </c>
      <c r="H638" s="86" t="s">
        <v>17</v>
      </c>
      <c r="I638" s="84" t="s">
        <v>17</v>
      </c>
      <c r="J638" s="85" t="s">
        <v>17</v>
      </c>
      <c r="K638" s="86" t="s">
        <v>17</v>
      </c>
    </row>
    <row r="639" spans="1:11" ht="12">
      <c r="A639" s="87" t="s">
        <v>18</v>
      </c>
      <c r="E639" s="87" t="s">
        <v>18</v>
      </c>
      <c r="F639" s="88"/>
      <c r="G639" s="89"/>
      <c r="H639" s="90" t="s">
        <v>20</v>
      </c>
      <c r="I639" s="88"/>
      <c r="J639" s="89"/>
      <c r="K639" s="90" t="s">
        <v>21</v>
      </c>
    </row>
    <row r="640" spans="1:11" ht="12">
      <c r="A640" s="87" t="s">
        <v>22</v>
      </c>
      <c r="C640" s="91" t="s">
        <v>69</v>
      </c>
      <c r="E640" s="87" t="s">
        <v>22</v>
      </c>
      <c r="F640" s="88"/>
      <c r="G640" s="89" t="s">
        <v>24</v>
      </c>
      <c r="H640" s="90" t="s">
        <v>25</v>
      </c>
      <c r="I640" s="88"/>
      <c r="J640" s="89" t="s">
        <v>24</v>
      </c>
      <c r="K640" s="90" t="s">
        <v>26</v>
      </c>
    </row>
    <row r="641" spans="1:11" ht="12">
      <c r="A641" s="84" t="s">
        <v>17</v>
      </c>
      <c r="B641" s="84" t="s">
        <v>17</v>
      </c>
      <c r="C641" s="84" t="s">
        <v>17</v>
      </c>
      <c r="D641" s="84" t="s">
        <v>17</v>
      </c>
      <c r="E641" s="84" t="s">
        <v>17</v>
      </c>
      <c r="F641" s="84" t="s">
        <v>17</v>
      </c>
      <c r="G641" s="85" t="s">
        <v>17</v>
      </c>
      <c r="H641" s="86" t="s">
        <v>17</v>
      </c>
      <c r="I641" s="84" t="s">
        <v>17</v>
      </c>
      <c r="J641" s="85" t="s">
        <v>17</v>
      </c>
      <c r="K641" s="86" t="s">
        <v>17</v>
      </c>
    </row>
    <row r="642" spans="1:11" ht="12">
      <c r="A642" s="177">
        <v>1</v>
      </c>
      <c r="B642" s="178"/>
      <c r="C642" s="178" t="s">
        <v>229</v>
      </c>
      <c r="D642" s="178"/>
      <c r="E642" s="177">
        <v>1</v>
      </c>
      <c r="F642" s="179"/>
      <c r="G642" s="180"/>
      <c r="H642" s="181"/>
      <c r="I642" s="182"/>
      <c r="J642" s="183"/>
      <c r="K642" s="184"/>
    </row>
    <row r="643" spans="1:11" ht="12">
      <c r="A643" s="177">
        <v>2</v>
      </c>
      <c r="B643" s="178"/>
      <c r="C643" s="178" t="s">
        <v>229</v>
      </c>
      <c r="D643" s="178"/>
      <c r="E643" s="177">
        <v>2</v>
      </c>
      <c r="F643" s="179"/>
      <c r="G643" s="180"/>
      <c r="H643" s="181"/>
      <c r="I643" s="182"/>
      <c r="J643" s="183"/>
      <c r="K643" s="181"/>
    </row>
    <row r="644" spans="1:11" ht="12">
      <c r="A644" s="177">
        <v>3</v>
      </c>
      <c r="B644" s="178"/>
      <c r="C644" s="178" t="s">
        <v>229</v>
      </c>
      <c r="D644" s="178"/>
      <c r="E644" s="177">
        <v>3</v>
      </c>
      <c r="F644" s="179"/>
      <c r="G644" s="180"/>
      <c r="H644" s="181"/>
      <c r="I644" s="182"/>
      <c r="J644" s="183"/>
      <c r="K644" s="181"/>
    </row>
    <row r="645" spans="1:11" ht="12">
      <c r="A645" s="177">
        <v>4</v>
      </c>
      <c r="B645" s="178"/>
      <c r="C645" s="178" t="s">
        <v>229</v>
      </c>
      <c r="D645" s="178"/>
      <c r="E645" s="177">
        <v>4</v>
      </c>
      <c r="F645" s="179"/>
      <c r="G645" s="180"/>
      <c r="H645" s="181"/>
      <c r="I645" s="185"/>
      <c r="J645" s="183"/>
      <c r="K645" s="181"/>
    </row>
    <row r="646" spans="1:11" ht="12">
      <c r="A646" s="177">
        <v>5</v>
      </c>
      <c r="B646" s="178"/>
      <c r="C646" s="178" t="s">
        <v>229</v>
      </c>
      <c r="D646" s="178"/>
      <c r="E646" s="177">
        <v>5</v>
      </c>
      <c r="F646" s="179"/>
      <c r="G646" s="183"/>
      <c r="H646" s="181"/>
      <c r="I646" s="185"/>
      <c r="J646" s="183"/>
      <c r="K646" s="181"/>
    </row>
    <row r="647" spans="1:11" ht="12">
      <c r="A647" s="73">
        <v>6</v>
      </c>
      <c r="C647" s="74" t="s">
        <v>230</v>
      </c>
      <c r="E647" s="73">
        <v>6</v>
      </c>
      <c r="F647" s="75"/>
      <c r="G647" s="139">
        <v>0</v>
      </c>
      <c r="H647" s="138">
        <v>0</v>
      </c>
      <c r="I647" s="94"/>
      <c r="J647" s="139">
        <v>0</v>
      </c>
      <c r="K647" s="138">
        <v>0</v>
      </c>
    </row>
    <row r="648" spans="1:11" ht="12">
      <c r="A648" s="73">
        <v>7</v>
      </c>
      <c r="C648" s="74" t="s">
        <v>231</v>
      </c>
      <c r="E648" s="73">
        <v>7</v>
      </c>
      <c r="F648" s="75"/>
      <c r="G648" s="139"/>
      <c r="H648" s="138">
        <v>0</v>
      </c>
      <c r="I648" s="187"/>
      <c r="J648" s="139"/>
      <c r="K648" s="138">
        <v>0</v>
      </c>
    </row>
    <row r="649" spans="1:11" ht="12">
      <c r="A649" s="73">
        <v>8</v>
      </c>
      <c r="C649" s="74" t="s">
        <v>232</v>
      </c>
      <c r="E649" s="73">
        <v>8</v>
      </c>
      <c r="F649" s="75"/>
      <c r="G649" s="139">
        <f>SUM(G647:G648)</f>
        <v>0</v>
      </c>
      <c r="H649" s="139">
        <f>SUM(H647:H648)</f>
        <v>0</v>
      </c>
      <c r="I649" s="187"/>
      <c r="J649" s="186">
        <f>SUM(J647:J648)</f>
        <v>0</v>
      </c>
      <c r="K649" s="186">
        <f>SUM(K647:K648)</f>
        <v>0</v>
      </c>
    </row>
    <row r="650" spans="1:11" ht="12">
      <c r="A650" s="73">
        <v>9</v>
      </c>
      <c r="C650" s="74"/>
      <c r="E650" s="73">
        <v>9</v>
      </c>
      <c r="F650" s="75"/>
      <c r="G650" s="186"/>
      <c r="H650" s="138"/>
      <c r="I650" s="98"/>
      <c r="J650" s="139"/>
      <c r="K650" s="138"/>
    </row>
    <row r="651" spans="1:11" ht="12">
      <c r="A651" s="73">
        <v>10</v>
      </c>
      <c r="C651" s="74"/>
      <c r="E651" s="73">
        <v>10</v>
      </c>
      <c r="F651" s="75"/>
      <c r="G651" s="186"/>
      <c r="H651" s="138"/>
      <c r="I651" s="94"/>
      <c r="J651" s="139"/>
      <c r="K651" s="138"/>
    </row>
    <row r="652" spans="1:11" ht="12">
      <c r="A652" s="73">
        <v>11</v>
      </c>
      <c r="C652" s="74" t="s">
        <v>213</v>
      </c>
      <c r="E652" s="73">
        <v>11</v>
      </c>
      <c r="G652" s="134">
        <v>0</v>
      </c>
      <c r="H652" s="134">
        <v>0</v>
      </c>
      <c r="I652" s="98"/>
      <c r="J652" s="134">
        <v>0</v>
      </c>
      <c r="K652" s="135">
        <v>0</v>
      </c>
    </row>
    <row r="653" spans="1:11" ht="12">
      <c r="A653" s="73">
        <v>12</v>
      </c>
      <c r="C653" s="74" t="s">
        <v>214</v>
      </c>
      <c r="E653" s="73">
        <v>12</v>
      </c>
      <c r="G653" s="188"/>
      <c r="H653" s="135">
        <v>0</v>
      </c>
      <c r="I653" s="94"/>
      <c r="J653" s="134"/>
      <c r="K653" s="135">
        <v>0</v>
      </c>
    </row>
    <row r="654" spans="1:11" ht="12">
      <c r="A654" s="73">
        <v>13</v>
      </c>
      <c r="C654" s="74" t="s">
        <v>233</v>
      </c>
      <c r="E654" s="73">
        <v>13</v>
      </c>
      <c r="F654" s="75"/>
      <c r="G654" s="139">
        <f>SUM(G652:G653)</f>
        <v>0</v>
      </c>
      <c r="H654" s="186">
        <f>SUM(H652:H653)</f>
        <v>0</v>
      </c>
      <c r="I654" s="187"/>
      <c r="J654" s="186">
        <f>SUM(J652:J653)</f>
        <v>0</v>
      </c>
      <c r="K654" s="186">
        <f>SUM(K652:K653)</f>
        <v>0</v>
      </c>
    </row>
    <row r="655" spans="1:11" ht="12">
      <c r="A655" s="73">
        <v>14</v>
      </c>
      <c r="E655" s="73">
        <v>14</v>
      </c>
      <c r="F655" s="75"/>
      <c r="G655" s="139"/>
      <c r="H655" s="138"/>
      <c r="I655" s="187"/>
      <c r="J655" s="139"/>
      <c r="K655" s="138"/>
    </row>
    <row r="656" spans="1:11" ht="12">
      <c r="A656" s="73">
        <v>15</v>
      </c>
      <c r="C656" s="74" t="s">
        <v>216</v>
      </c>
      <c r="E656" s="73">
        <v>15</v>
      </c>
      <c r="F656" s="75"/>
      <c r="G656" s="139">
        <f>G649+G654</f>
        <v>0</v>
      </c>
      <c r="H656" s="186">
        <f>H649+H654</f>
        <v>0</v>
      </c>
      <c r="I656" s="187"/>
      <c r="J656" s="186">
        <f>J649+J654</f>
        <v>0</v>
      </c>
      <c r="K656" s="186">
        <f>K649+K654</f>
        <v>0</v>
      </c>
    </row>
    <row r="657" spans="1:11" ht="12">
      <c r="A657" s="73">
        <v>16</v>
      </c>
      <c r="E657" s="73">
        <v>16</v>
      </c>
      <c r="F657" s="75"/>
      <c r="G657" s="186"/>
      <c r="H657" s="138"/>
      <c r="I657" s="187"/>
      <c r="J657" s="139"/>
      <c r="K657" s="138"/>
    </row>
    <row r="658" spans="1:11" ht="12">
      <c r="A658" s="73">
        <v>17</v>
      </c>
      <c r="C658" s="74" t="s">
        <v>217</v>
      </c>
      <c r="E658" s="73">
        <v>17</v>
      </c>
      <c r="F658" s="75"/>
      <c r="G658" s="186"/>
      <c r="H658" s="138">
        <v>0</v>
      </c>
      <c r="I658" s="187"/>
      <c r="J658" s="139"/>
      <c r="K658" s="138">
        <v>0</v>
      </c>
    </row>
    <row r="659" spans="1:11" ht="12">
      <c r="A659" s="73">
        <v>18</v>
      </c>
      <c r="C659" s="74"/>
      <c r="E659" s="73">
        <v>18</v>
      </c>
      <c r="F659" s="75"/>
      <c r="G659" s="186"/>
      <c r="H659" s="138"/>
      <c r="I659" s="187"/>
      <c r="J659" s="139"/>
      <c r="K659" s="138"/>
    </row>
    <row r="660" spans="1:11" ht="12">
      <c r="A660" s="73">
        <v>19</v>
      </c>
      <c r="C660" s="74" t="s">
        <v>218</v>
      </c>
      <c r="E660" s="73">
        <v>19</v>
      </c>
      <c r="F660" s="75"/>
      <c r="G660" s="186"/>
      <c r="H660" s="138">
        <v>0</v>
      </c>
      <c r="I660" s="187"/>
      <c r="J660" s="139"/>
      <c r="K660" s="138"/>
    </row>
    <row r="661" spans="1:11" ht="12">
      <c r="A661" s="73">
        <v>20</v>
      </c>
      <c r="C661" s="74" t="s">
        <v>219</v>
      </c>
      <c r="E661" s="73">
        <v>20</v>
      </c>
      <c r="F661" s="75"/>
      <c r="G661" s="186"/>
      <c r="H661" s="138">
        <v>0</v>
      </c>
      <c r="I661" s="187"/>
      <c r="J661" s="139"/>
      <c r="K661" s="138">
        <v>0</v>
      </c>
    </row>
    <row r="662" spans="1:11" ht="12">
      <c r="A662" s="73">
        <v>21</v>
      </c>
      <c r="C662" s="74"/>
      <c r="E662" s="73">
        <v>21</v>
      </c>
      <c r="F662" s="75"/>
      <c r="G662" s="186"/>
      <c r="H662" s="138"/>
      <c r="I662" s="187"/>
      <c r="J662" s="139"/>
      <c r="K662" s="138"/>
    </row>
    <row r="663" spans="1:11" ht="12">
      <c r="A663" s="73">
        <v>22</v>
      </c>
      <c r="C663" s="74"/>
      <c r="E663" s="73">
        <v>22</v>
      </c>
      <c r="F663" s="75"/>
      <c r="G663" s="186"/>
      <c r="H663" s="138"/>
      <c r="I663" s="187"/>
      <c r="J663" s="139"/>
      <c r="K663" s="138"/>
    </row>
    <row r="664" spans="1:11" ht="12">
      <c r="A664" s="73">
        <v>23</v>
      </c>
      <c r="C664" s="74" t="s">
        <v>234</v>
      </c>
      <c r="E664" s="73">
        <v>23</v>
      </c>
      <c r="F664" s="75"/>
      <c r="G664" s="186"/>
      <c r="H664" s="138">
        <v>0</v>
      </c>
      <c r="I664" s="187"/>
      <c r="J664" s="139"/>
      <c r="K664" s="138"/>
    </row>
    <row r="665" spans="1:11" ht="12">
      <c r="A665" s="73">
        <v>24</v>
      </c>
      <c r="C665" s="74"/>
      <c r="E665" s="73">
        <v>24</v>
      </c>
      <c r="F665" s="75"/>
      <c r="G665" s="186"/>
      <c r="H665" s="138"/>
      <c r="I665" s="187"/>
      <c r="J665" s="139"/>
      <c r="K665" s="138"/>
    </row>
    <row r="666" spans="5:11" ht="12">
      <c r="E666" s="115"/>
      <c r="F666" s="153" t="s">
        <v>17</v>
      </c>
      <c r="G666" s="86" t="s">
        <v>17</v>
      </c>
      <c r="H666" s="86" t="s">
        <v>17</v>
      </c>
      <c r="I666" s="153" t="s">
        <v>17</v>
      </c>
      <c r="J666" s="86" t="s">
        <v>17</v>
      </c>
      <c r="K666" s="86" t="s">
        <v>17</v>
      </c>
    </row>
    <row r="667" spans="1:11" ht="12">
      <c r="A667" s="73">
        <v>25</v>
      </c>
      <c r="C667" s="74" t="s">
        <v>244</v>
      </c>
      <c r="E667" s="73">
        <v>25</v>
      </c>
      <c r="G667" s="134">
        <f>SUM(G656:G666)</f>
        <v>0</v>
      </c>
      <c r="H667" s="134">
        <f>SUM(H656:H666)</f>
        <v>0</v>
      </c>
      <c r="I667" s="135"/>
      <c r="J667" s="134">
        <f>SUM(J656:J666)</f>
        <v>0</v>
      </c>
      <c r="K667" s="134">
        <f>SUM(K656:K666)</f>
        <v>0</v>
      </c>
    </row>
    <row r="668" spans="5:11" ht="12">
      <c r="E668" s="115"/>
      <c r="F668" s="153" t="s">
        <v>17</v>
      </c>
      <c r="G668" s="85" t="s">
        <v>17</v>
      </c>
      <c r="H668" s="86" t="s">
        <v>17</v>
      </c>
      <c r="I668" s="153" t="s">
        <v>17</v>
      </c>
      <c r="J668" s="85" t="s">
        <v>17</v>
      </c>
      <c r="K668" s="86" t="s">
        <v>17</v>
      </c>
    </row>
    <row r="669" ht="12">
      <c r="C669" s="62" t="s">
        <v>65</v>
      </c>
    </row>
    <row r="672" spans="1:11" s="105" customFormat="1" ht="12">
      <c r="A672" s="81" t="str">
        <f>$A$83</f>
        <v>Institution No.:  </v>
      </c>
      <c r="E672" s="116"/>
      <c r="G672" s="117"/>
      <c r="H672" s="118"/>
      <c r="J672" s="117"/>
      <c r="K672" s="80" t="s">
        <v>245</v>
      </c>
    </row>
    <row r="673" spans="1:11" s="105" customFormat="1" ht="12">
      <c r="A673" s="361" t="s">
        <v>246</v>
      </c>
      <c r="B673" s="361"/>
      <c r="C673" s="361"/>
      <c r="D673" s="361"/>
      <c r="E673" s="361"/>
      <c r="F673" s="361"/>
      <c r="G673" s="361"/>
      <c r="H673" s="361"/>
      <c r="I673" s="361"/>
      <c r="J673" s="361"/>
      <c r="K673" s="361"/>
    </row>
    <row r="674" spans="1:11" ht="12">
      <c r="A674" s="81" t="str">
        <f>$A$42</f>
        <v>NAME: </v>
      </c>
      <c r="C674" s="62" t="str">
        <f>$D$20</f>
        <v>University of Colorado</v>
      </c>
      <c r="F674" s="155"/>
      <c r="G674" s="149"/>
      <c r="H674" s="150"/>
      <c r="J674" s="79"/>
      <c r="K674" s="83" t="str">
        <f>$K$3</f>
        <v>Date: October 1, 2013</v>
      </c>
    </row>
    <row r="675" spans="1:11" ht="12">
      <c r="A675" s="84" t="s">
        <v>17</v>
      </c>
      <c r="B675" s="84" t="s">
        <v>17</v>
      </c>
      <c r="C675" s="84" t="s">
        <v>17</v>
      </c>
      <c r="D675" s="84" t="s">
        <v>17</v>
      </c>
      <c r="E675" s="84" t="s">
        <v>17</v>
      </c>
      <c r="F675" s="84" t="s">
        <v>17</v>
      </c>
      <c r="G675" s="85" t="s">
        <v>17</v>
      </c>
      <c r="H675" s="86" t="s">
        <v>17</v>
      </c>
      <c r="I675" s="84" t="s">
        <v>17</v>
      </c>
      <c r="J675" s="85" t="s">
        <v>17</v>
      </c>
      <c r="K675" s="86" t="s">
        <v>17</v>
      </c>
    </row>
    <row r="676" spans="1:11" ht="12">
      <c r="A676" s="87" t="s">
        <v>18</v>
      </c>
      <c r="E676" s="87" t="s">
        <v>18</v>
      </c>
      <c r="F676" s="88"/>
      <c r="G676" s="89"/>
      <c r="H676" s="90" t="s">
        <v>20</v>
      </c>
      <c r="I676" s="88"/>
      <c r="J676" s="89"/>
      <c r="K676" s="90" t="s">
        <v>21</v>
      </c>
    </row>
    <row r="677" spans="1:11" ht="12">
      <c r="A677" s="87" t="s">
        <v>22</v>
      </c>
      <c r="C677" s="91" t="s">
        <v>69</v>
      </c>
      <c r="E677" s="87" t="s">
        <v>22</v>
      </c>
      <c r="F677" s="88"/>
      <c r="G677" s="89" t="s">
        <v>24</v>
      </c>
      <c r="H677" s="90" t="s">
        <v>25</v>
      </c>
      <c r="I677" s="88"/>
      <c r="J677" s="89" t="s">
        <v>24</v>
      </c>
      <c r="K677" s="90" t="s">
        <v>26</v>
      </c>
    </row>
    <row r="678" spans="1:11" ht="12">
      <c r="A678" s="84" t="s">
        <v>17</v>
      </c>
      <c r="B678" s="84" t="s">
        <v>17</v>
      </c>
      <c r="C678" s="84" t="s">
        <v>17</v>
      </c>
      <c r="D678" s="84" t="s">
        <v>17</v>
      </c>
      <c r="E678" s="84" t="s">
        <v>17</v>
      </c>
      <c r="F678" s="84" t="s">
        <v>17</v>
      </c>
      <c r="G678" s="85"/>
      <c r="H678" s="86"/>
      <c r="I678" s="84"/>
      <c r="J678" s="85"/>
      <c r="K678" s="86"/>
    </row>
    <row r="679" spans="1:11" ht="12">
      <c r="A679" s="177">
        <v>1</v>
      </c>
      <c r="B679" s="178"/>
      <c r="C679" s="178" t="s">
        <v>229</v>
      </c>
      <c r="D679" s="178"/>
      <c r="E679" s="177">
        <v>1</v>
      </c>
      <c r="F679" s="179"/>
      <c r="G679" s="180"/>
      <c r="H679" s="181"/>
      <c r="I679" s="182"/>
      <c r="J679" s="183"/>
      <c r="K679" s="184"/>
    </row>
    <row r="680" spans="1:11" ht="12">
      <c r="A680" s="177">
        <v>2</v>
      </c>
      <c r="B680" s="178"/>
      <c r="C680" s="178" t="s">
        <v>229</v>
      </c>
      <c r="D680" s="178"/>
      <c r="E680" s="177">
        <v>2</v>
      </c>
      <c r="F680" s="179"/>
      <c r="G680" s="180"/>
      <c r="H680" s="181"/>
      <c r="I680" s="182"/>
      <c r="J680" s="183"/>
      <c r="K680" s="181"/>
    </row>
    <row r="681" spans="1:11" ht="12">
      <c r="A681" s="177">
        <v>3</v>
      </c>
      <c r="B681" s="178"/>
      <c r="C681" s="178" t="s">
        <v>229</v>
      </c>
      <c r="D681" s="178"/>
      <c r="E681" s="177">
        <v>3</v>
      </c>
      <c r="F681" s="179"/>
      <c r="G681" s="180"/>
      <c r="H681" s="181"/>
      <c r="I681" s="182"/>
      <c r="J681" s="183"/>
      <c r="K681" s="181"/>
    </row>
    <row r="682" spans="1:11" ht="12">
      <c r="A682" s="177">
        <v>4</v>
      </c>
      <c r="B682" s="178"/>
      <c r="C682" s="178" t="s">
        <v>229</v>
      </c>
      <c r="D682" s="178"/>
      <c r="E682" s="177">
        <v>4</v>
      </c>
      <c r="F682" s="179"/>
      <c r="G682" s="180"/>
      <c r="H682" s="181"/>
      <c r="I682" s="185"/>
      <c r="J682" s="183"/>
      <c r="K682" s="181"/>
    </row>
    <row r="683" spans="1:11" ht="12">
      <c r="A683" s="177">
        <v>5</v>
      </c>
      <c r="B683" s="178"/>
      <c r="C683" s="178" t="s">
        <v>229</v>
      </c>
      <c r="D683" s="178"/>
      <c r="E683" s="177">
        <v>5</v>
      </c>
      <c r="F683" s="179"/>
      <c r="G683" s="180"/>
      <c r="H683" s="181"/>
      <c r="I683" s="185"/>
      <c r="J683" s="183"/>
      <c r="K683" s="181"/>
    </row>
    <row r="684" spans="1:11" ht="12">
      <c r="A684" s="73">
        <v>6</v>
      </c>
      <c r="C684" s="74" t="s">
        <v>230</v>
      </c>
      <c r="E684" s="73">
        <v>6</v>
      </c>
      <c r="F684" s="75"/>
      <c r="G684" s="186">
        <v>0</v>
      </c>
      <c r="H684" s="138">
        <v>0</v>
      </c>
      <c r="I684" s="94"/>
      <c r="J684" s="139">
        <v>0</v>
      </c>
      <c r="K684" s="138">
        <v>0</v>
      </c>
    </row>
    <row r="685" spans="1:11" ht="12">
      <c r="A685" s="73">
        <v>7</v>
      </c>
      <c r="C685" s="74" t="s">
        <v>231</v>
      </c>
      <c r="E685" s="73">
        <v>7</v>
      </c>
      <c r="F685" s="75"/>
      <c r="G685" s="186"/>
      <c r="H685" s="138">
        <v>0</v>
      </c>
      <c r="I685" s="187"/>
      <c r="J685" s="139"/>
      <c r="K685" s="138">
        <v>0</v>
      </c>
    </row>
    <row r="686" spans="1:11" ht="12">
      <c r="A686" s="73">
        <v>8</v>
      </c>
      <c r="C686" s="74" t="s">
        <v>232</v>
      </c>
      <c r="E686" s="73">
        <v>8</v>
      </c>
      <c r="F686" s="75"/>
      <c r="G686" s="186">
        <f>SUM(G684:G685)</f>
        <v>0</v>
      </c>
      <c r="H686" s="139">
        <f>SUM(H684:H685)</f>
        <v>0</v>
      </c>
      <c r="I686" s="187"/>
      <c r="J686" s="186">
        <f>SUM(J684:J685)</f>
        <v>0</v>
      </c>
      <c r="K686" s="139">
        <f>SUM(K684:K685)</f>
        <v>0</v>
      </c>
    </row>
    <row r="687" spans="1:11" ht="12">
      <c r="A687" s="73">
        <v>9</v>
      </c>
      <c r="C687" s="74"/>
      <c r="E687" s="73">
        <v>9</v>
      </c>
      <c r="F687" s="75"/>
      <c r="G687" s="186"/>
      <c r="H687" s="138"/>
      <c r="I687" s="98"/>
      <c r="J687" s="139"/>
      <c r="K687" s="138"/>
    </row>
    <row r="688" spans="1:11" ht="12">
      <c r="A688" s="73">
        <v>10</v>
      </c>
      <c r="C688" s="74"/>
      <c r="E688" s="73">
        <v>10</v>
      </c>
      <c r="F688" s="75"/>
      <c r="G688" s="186"/>
      <c r="H688" s="138"/>
      <c r="I688" s="94"/>
      <c r="J688" s="139"/>
      <c r="K688" s="138"/>
    </row>
    <row r="689" spans="1:11" ht="12">
      <c r="A689" s="73">
        <v>11</v>
      </c>
      <c r="C689" s="74" t="s">
        <v>213</v>
      </c>
      <c r="E689" s="73">
        <v>11</v>
      </c>
      <c r="G689" s="134">
        <v>0</v>
      </c>
      <c r="H689" s="134">
        <v>0</v>
      </c>
      <c r="I689" s="98"/>
      <c r="J689" s="134">
        <v>0</v>
      </c>
      <c r="K689" s="135">
        <v>0</v>
      </c>
    </row>
    <row r="690" spans="1:11" ht="12">
      <c r="A690" s="73">
        <v>12</v>
      </c>
      <c r="C690" s="74" t="s">
        <v>214</v>
      </c>
      <c r="E690" s="73">
        <v>12</v>
      </c>
      <c r="G690" s="188"/>
      <c r="H690" s="135">
        <v>0</v>
      </c>
      <c r="I690" s="94"/>
      <c r="J690" s="134"/>
      <c r="K690" s="135">
        <v>0</v>
      </c>
    </row>
    <row r="691" spans="1:11" ht="12">
      <c r="A691" s="73">
        <v>13</v>
      </c>
      <c r="C691" s="74" t="s">
        <v>233</v>
      </c>
      <c r="E691" s="73">
        <v>13</v>
      </c>
      <c r="F691" s="75"/>
      <c r="G691" s="186">
        <f>SUM(G689:G690)</f>
        <v>0</v>
      </c>
      <c r="H691" s="139">
        <f>SUM(H689:H690)</f>
        <v>0</v>
      </c>
      <c r="I691" s="187"/>
      <c r="J691" s="186">
        <f>SUM(J689:J690)</f>
        <v>0</v>
      </c>
      <c r="K691" s="186">
        <f>SUM(K689:K690)</f>
        <v>0</v>
      </c>
    </row>
    <row r="692" spans="1:11" ht="12">
      <c r="A692" s="73">
        <v>14</v>
      </c>
      <c r="E692" s="73">
        <v>14</v>
      </c>
      <c r="F692" s="75"/>
      <c r="G692" s="186"/>
      <c r="H692" s="138"/>
      <c r="I692" s="187"/>
      <c r="J692" s="139"/>
      <c r="K692" s="138"/>
    </row>
    <row r="693" spans="1:11" ht="12">
      <c r="A693" s="73">
        <v>15</v>
      </c>
      <c r="C693" s="74" t="s">
        <v>216</v>
      </c>
      <c r="E693" s="73">
        <v>15</v>
      </c>
      <c r="F693" s="75"/>
      <c r="G693" s="186">
        <f>G686+G691</f>
        <v>0</v>
      </c>
      <c r="H693" s="186">
        <f>H686+H691</f>
        <v>0</v>
      </c>
      <c r="I693" s="187"/>
      <c r="J693" s="186">
        <f>J686+J691</f>
        <v>0</v>
      </c>
      <c r="K693" s="186">
        <f>K686+K691</f>
        <v>0</v>
      </c>
    </row>
    <row r="694" spans="1:11" ht="12">
      <c r="A694" s="73">
        <v>16</v>
      </c>
      <c r="E694" s="73">
        <v>16</v>
      </c>
      <c r="F694" s="75"/>
      <c r="G694" s="186"/>
      <c r="H694" s="138"/>
      <c r="I694" s="187"/>
      <c r="J694" s="139"/>
      <c r="K694" s="138"/>
    </row>
    <row r="695" spans="1:11" ht="12">
      <c r="A695" s="73">
        <v>17</v>
      </c>
      <c r="C695" s="74" t="s">
        <v>217</v>
      </c>
      <c r="E695" s="73">
        <v>17</v>
      </c>
      <c r="F695" s="75"/>
      <c r="G695" s="186"/>
      <c r="H695" s="138">
        <v>0</v>
      </c>
      <c r="I695" s="187"/>
      <c r="J695" s="139"/>
      <c r="K695" s="138">
        <v>0</v>
      </c>
    </row>
    <row r="696" spans="1:11" ht="12">
      <c r="A696" s="73">
        <v>18</v>
      </c>
      <c r="C696" s="74"/>
      <c r="E696" s="73">
        <v>18</v>
      </c>
      <c r="F696" s="75"/>
      <c r="G696" s="186"/>
      <c r="H696" s="138"/>
      <c r="I696" s="187"/>
      <c r="J696" s="139"/>
      <c r="K696" s="138"/>
    </row>
    <row r="697" spans="1:11" ht="12">
      <c r="A697" s="73">
        <v>19</v>
      </c>
      <c r="C697" s="74" t="s">
        <v>218</v>
      </c>
      <c r="E697" s="73">
        <v>19</v>
      </c>
      <c r="F697" s="75"/>
      <c r="G697" s="186"/>
      <c r="H697" s="138">
        <v>0</v>
      </c>
      <c r="I697" s="187"/>
      <c r="J697" s="139"/>
      <c r="K697" s="138"/>
    </row>
    <row r="698" spans="1:11" ht="12">
      <c r="A698" s="73">
        <v>20</v>
      </c>
      <c r="C698" s="74" t="s">
        <v>219</v>
      </c>
      <c r="E698" s="73">
        <v>20</v>
      </c>
      <c r="F698" s="75"/>
      <c r="G698" s="186"/>
      <c r="H698" s="138">
        <v>0</v>
      </c>
      <c r="I698" s="187"/>
      <c r="J698" s="139"/>
      <c r="K698" s="138">
        <v>0</v>
      </c>
    </row>
    <row r="699" spans="1:11" ht="12">
      <c r="A699" s="73">
        <v>21</v>
      </c>
      <c r="C699" s="74" t="s">
        <v>247</v>
      </c>
      <c r="E699" s="73">
        <v>21</v>
      </c>
      <c r="F699" s="75"/>
      <c r="G699" s="186"/>
      <c r="H699" s="138">
        <v>0</v>
      </c>
      <c r="I699" s="187"/>
      <c r="J699" s="139"/>
      <c r="K699" s="138">
        <v>0</v>
      </c>
    </row>
    <row r="700" spans="1:11" ht="12">
      <c r="A700" s="73">
        <v>22</v>
      </c>
      <c r="C700" s="74"/>
      <c r="E700" s="73">
        <v>22</v>
      </c>
      <c r="F700" s="75"/>
      <c r="G700" s="186"/>
      <c r="H700" s="138"/>
      <c r="I700" s="187"/>
      <c r="J700" s="139"/>
      <c r="K700" s="138"/>
    </row>
    <row r="701" spans="1:11" ht="12">
      <c r="A701" s="73">
        <v>23</v>
      </c>
      <c r="C701" s="74" t="s">
        <v>234</v>
      </c>
      <c r="E701" s="73">
        <v>23</v>
      </c>
      <c r="F701" s="75"/>
      <c r="G701" s="186"/>
      <c r="H701" s="138">
        <v>0</v>
      </c>
      <c r="I701" s="187"/>
      <c r="J701" s="139"/>
      <c r="K701" s="138"/>
    </row>
    <row r="702" spans="1:11" ht="12">
      <c r="A702" s="73">
        <v>24</v>
      </c>
      <c r="C702" s="74"/>
      <c r="E702" s="73">
        <v>24</v>
      </c>
      <c r="F702" s="75"/>
      <c r="G702" s="186"/>
      <c r="H702" s="138"/>
      <c r="I702" s="187"/>
      <c r="J702" s="139"/>
      <c r="K702" s="138"/>
    </row>
    <row r="703" spans="5:11" ht="12">
      <c r="E703" s="115"/>
      <c r="F703" s="153" t="s">
        <v>17</v>
      </c>
      <c r="G703" s="86" t="s">
        <v>17</v>
      </c>
      <c r="H703" s="86" t="s">
        <v>17</v>
      </c>
      <c r="I703" s="153" t="s">
        <v>17</v>
      </c>
      <c r="J703" s="86" t="s">
        <v>17</v>
      </c>
      <c r="K703" s="86" t="s">
        <v>17</v>
      </c>
    </row>
    <row r="704" spans="1:11" ht="12">
      <c r="A704" s="73">
        <v>25</v>
      </c>
      <c r="C704" s="74" t="s">
        <v>248</v>
      </c>
      <c r="E704" s="73">
        <v>25</v>
      </c>
      <c r="G704" s="134">
        <f>SUM(G693:G703)</f>
        <v>0</v>
      </c>
      <c r="H704" s="134">
        <f>SUM(H693:H703)</f>
        <v>0</v>
      </c>
      <c r="I704" s="135"/>
      <c r="J704" s="134">
        <f>SUM(J693:J703)</f>
        <v>0</v>
      </c>
      <c r="K704" s="134">
        <f>SUM(K693:K703)</f>
        <v>0</v>
      </c>
    </row>
    <row r="705" spans="5:11" ht="12">
      <c r="E705" s="115"/>
      <c r="F705" s="153" t="s">
        <v>17</v>
      </c>
      <c r="G705" s="85" t="s">
        <v>17</v>
      </c>
      <c r="H705" s="86" t="s">
        <v>17</v>
      </c>
      <c r="I705" s="153" t="s">
        <v>17</v>
      </c>
      <c r="J705" s="85" t="s">
        <v>17</v>
      </c>
      <c r="K705" s="86" t="s">
        <v>17</v>
      </c>
    </row>
    <row r="706" spans="3:11" ht="12">
      <c r="C706" s="62" t="s">
        <v>65</v>
      </c>
      <c r="E706" s="115"/>
      <c r="F706" s="153"/>
      <c r="G706" s="85"/>
      <c r="H706" s="86"/>
      <c r="I706" s="153"/>
      <c r="J706" s="85"/>
      <c r="K706" s="86"/>
    </row>
    <row r="708" ht="12">
      <c r="A708" s="74"/>
    </row>
    <row r="709" spans="1:11" s="105" customFormat="1" ht="12">
      <c r="A709" s="81" t="str">
        <f>$A$83</f>
        <v>Institution No.:  </v>
      </c>
      <c r="E709" s="116"/>
      <c r="G709" s="117"/>
      <c r="H709" s="118"/>
      <c r="J709" s="117"/>
      <c r="K709" s="80" t="s">
        <v>249</v>
      </c>
    </row>
    <row r="710" spans="1:11" s="105" customFormat="1" ht="12">
      <c r="A710" s="361" t="s">
        <v>250</v>
      </c>
      <c r="B710" s="361"/>
      <c r="C710" s="361"/>
      <c r="D710" s="361"/>
      <c r="E710" s="361"/>
      <c r="F710" s="361"/>
      <c r="G710" s="361"/>
      <c r="H710" s="361"/>
      <c r="I710" s="361"/>
      <c r="J710" s="361"/>
      <c r="K710" s="361"/>
    </row>
    <row r="711" spans="1:11" ht="12">
      <c r="A711" s="81" t="str">
        <f>$A$42</f>
        <v>NAME: </v>
      </c>
      <c r="C711" s="62" t="str">
        <f>$D$20</f>
        <v>University of Colorado</v>
      </c>
      <c r="F711" s="155"/>
      <c r="G711" s="149"/>
      <c r="H711" s="150"/>
      <c r="J711" s="79"/>
      <c r="K711" s="83" t="str">
        <f>$K$3</f>
        <v>Date: October 1, 2013</v>
      </c>
    </row>
    <row r="712" spans="1:11" ht="12">
      <c r="A712" s="84" t="s">
        <v>17</v>
      </c>
      <c r="B712" s="84" t="s">
        <v>17</v>
      </c>
      <c r="C712" s="84" t="s">
        <v>17</v>
      </c>
      <c r="D712" s="84" t="s">
        <v>17</v>
      </c>
      <c r="E712" s="84" t="s">
        <v>17</v>
      </c>
      <c r="F712" s="84" t="s">
        <v>17</v>
      </c>
      <c r="G712" s="85" t="s">
        <v>17</v>
      </c>
      <c r="H712" s="86" t="s">
        <v>17</v>
      </c>
      <c r="I712" s="84" t="s">
        <v>17</v>
      </c>
      <c r="J712" s="85" t="s">
        <v>17</v>
      </c>
      <c r="K712" s="86" t="s">
        <v>17</v>
      </c>
    </row>
    <row r="713" spans="1:11" ht="12">
      <c r="A713" s="87" t="s">
        <v>18</v>
      </c>
      <c r="E713" s="87" t="s">
        <v>18</v>
      </c>
      <c r="F713" s="88"/>
      <c r="G713" s="89"/>
      <c r="H713" s="90" t="s">
        <v>20</v>
      </c>
      <c r="I713" s="88"/>
      <c r="J713" s="89"/>
      <c r="K713" s="90" t="s">
        <v>21</v>
      </c>
    </row>
    <row r="714" spans="1:11" ht="12">
      <c r="A714" s="87" t="s">
        <v>22</v>
      </c>
      <c r="C714" s="91" t="s">
        <v>69</v>
      </c>
      <c r="E714" s="87" t="s">
        <v>22</v>
      </c>
      <c r="G714" s="79"/>
      <c r="H714" s="90" t="s">
        <v>25</v>
      </c>
      <c r="J714" s="79"/>
      <c r="K714" s="90" t="s">
        <v>26</v>
      </c>
    </row>
    <row r="715" spans="1:11" ht="12">
      <c r="A715" s="84" t="s">
        <v>17</v>
      </c>
      <c r="B715" s="84" t="s">
        <v>17</v>
      </c>
      <c r="C715" s="84" t="s">
        <v>17</v>
      </c>
      <c r="D715" s="84" t="s">
        <v>17</v>
      </c>
      <c r="E715" s="84" t="s">
        <v>17</v>
      </c>
      <c r="F715" s="84" t="s">
        <v>17</v>
      </c>
      <c r="G715" s="85" t="s">
        <v>17</v>
      </c>
      <c r="H715" s="86" t="s">
        <v>17</v>
      </c>
      <c r="I715" s="84" t="s">
        <v>17</v>
      </c>
      <c r="J715" s="85" t="s">
        <v>17</v>
      </c>
      <c r="K715" s="86" t="s">
        <v>17</v>
      </c>
    </row>
    <row r="716" spans="1:11" ht="12">
      <c r="A716" s="73">
        <v>1</v>
      </c>
      <c r="C716" s="74" t="s">
        <v>251</v>
      </c>
      <c r="E716" s="73">
        <v>1</v>
      </c>
      <c r="F716" s="75"/>
      <c r="G716" s="169"/>
      <c r="H716" s="169">
        <v>0</v>
      </c>
      <c r="I716" s="169"/>
      <c r="J716" s="169"/>
      <c r="K716" s="169">
        <v>0</v>
      </c>
    </row>
    <row r="717" spans="1:11" ht="12">
      <c r="A717" s="73">
        <f aca="true" t="shared" si="3" ref="A717:A734">(A716+1)</f>
        <v>2</v>
      </c>
      <c r="C717" s="75"/>
      <c r="E717" s="73">
        <f aca="true" t="shared" si="4" ref="E717:E734">(E716+1)</f>
        <v>2</v>
      </c>
      <c r="F717" s="75"/>
      <c r="G717" s="76"/>
      <c r="H717" s="77"/>
      <c r="I717" s="75"/>
      <c r="J717" s="76"/>
      <c r="K717" s="77"/>
    </row>
    <row r="718" spans="1:11" ht="12">
      <c r="A718" s="73">
        <f t="shared" si="3"/>
        <v>3</v>
      </c>
      <c r="C718" s="75"/>
      <c r="E718" s="73">
        <f t="shared" si="4"/>
        <v>3</v>
      </c>
      <c r="F718" s="75"/>
      <c r="G718" s="76"/>
      <c r="H718" s="77"/>
      <c r="I718" s="75"/>
      <c r="J718" s="76"/>
      <c r="K718" s="77"/>
    </row>
    <row r="719" spans="1:11" ht="12">
      <c r="A719" s="73">
        <f t="shared" si="3"/>
        <v>4</v>
      </c>
      <c r="C719" s="75"/>
      <c r="E719" s="73">
        <f t="shared" si="4"/>
        <v>4</v>
      </c>
      <c r="F719" s="75"/>
      <c r="G719" s="76"/>
      <c r="H719" s="77"/>
      <c r="I719" s="75"/>
      <c r="J719" s="76"/>
      <c r="K719" s="77"/>
    </row>
    <row r="720" spans="1:11" ht="12">
      <c r="A720" s="73">
        <f t="shared" si="3"/>
        <v>5</v>
      </c>
      <c r="C720" s="75"/>
      <c r="E720" s="73">
        <f t="shared" si="4"/>
        <v>5</v>
      </c>
      <c r="F720" s="75"/>
      <c r="G720" s="76"/>
      <c r="H720" s="77"/>
      <c r="I720" s="75"/>
      <c r="J720" s="76"/>
      <c r="K720" s="77"/>
    </row>
    <row r="721" spans="1:11" ht="12">
      <c r="A721" s="73">
        <f t="shared" si="3"/>
        <v>6</v>
      </c>
      <c r="C721" s="75"/>
      <c r="E721" s="73">
        <f t="shared" si="4"/>
        <v>6</v>
      </c>
      <c r="F721" s="75"/>
      <c r="G721" s="76"/>
      <c r="H721" s="77"/>
      <c r="I721" s="75"/>
      <c r="J721" s="76"/>
      <c r="K721" s="77"/>
    </row>
    <row r="722" spans="1:11" ht="12">
      <c r="A722" s="73">
        <f t="shared" si="3"/>
        <v>7</v>
      </c>
      <c r="C722" s="75"/>
      <c r="E722" s="73">
        <f t="shared" si="4"/>
        <v>7</v>
      </c>
      <c r="F722" s="75"/>
      <c r="G722" s="76"/>
      <c r="H722" s="77"/>
      <c r="I722" s="75"/>
      <c r="J722" s="76"/>
      <c r="K722" s="77"/>
    </row>
    <row r="723" spans="1:11" ht="12">
      <c r="A723" s="73">
        <f t="shared" si="3"/>
        <v>8</v>
      </c>
      <c r="C723" s="75"/>
      <c r="E723" s="73">
        <f t="shared" si="4"/>
        <v>8</v>
      </c>
      <c r="F723" s="75"/>
      <c r="G723" s="76"/>
      <c r="H723" s="77"/>
      <c r="I723" s="75"/>
      <c r="J723" s="76"/>
      <c r="K723" s="77"/>
    </row>
    <row r="724" spans="1:11" ht="12">
      <c r="A724" s="73">
        <f t="shared" si="3"/>
        <v>9</v>
      </c>
      <c r="C724" s="75"/>
      <c r="E724" s="73">
        <f t="shared" si="4"/>
        <v>9</v>
      </c>
      <c r="F724" s="75"/>
      <c r="G724" s="76"/>
      <c r="H724" s="77"/>
      <c r="I724" s="75"/>
      <c r="J724" s="76"/>
      <c r="K724" s="77"/>
    </row>
    <row r="725" spans="1:11" ht="12">
      <c r="A725" s="73">
        <f t="shared" si="3"/>
        <v>10</v>
      </c>
      <c r="C725" s="75"/>
      <c r="E725" s="73">
        <f t="shared" si="4"/>
        <v>10</v>
      </c>
      <c r="F725" s="75"/>
      <c r="G725" s="76"/>
      <c r="H725" s="77"/>
      <c r="I725" s="75"/>
      <c r="J725" s="76"/>
      <c r="K725" s="77"/>
    </row>
    <row r="726" spans="1:11" ht="12">
      <c r="A726" s="73">
        <f t="shared" si="3"/>
        <v>11</v>
      </c>
      <c r="C726" s="75"/>
      <c r="E726" s="73">
        <f t="shared" si="4"/>
        <v>11</v>
      </c>
      <c r="G726" s="76"/>
      <c r="H726" s="77"/>
      <c r="I726" s="75"/>
      <c r="J726" s="76"/>
      <c r="K726" s="77"/>
    </row>
    <row r="727" spans="1:11" ht="12">
      <c r="A727" s="73">
        <f t="shared" si="3"/>
        <v>12</v>
      </c>
      <c r="C727" s="75"/>
      <c r="E727" s="73">
        <f t="shared" si="4"/>
        <v>12</v>
      </c>
      <c r="G727" s="76"/>
      <c r="H727" s="77"/>
      <c r="I727" s="75"/>
      <c r="J727" s="76"/>
      <c r="K727" s="77"/>
    </row>
    <row r="728" spans="1:11" ht="12">
      <c r="A728" s="73">
        <f t="shared" si="3"/>
        <v>13</v>
      </c>
      <c r="C728" s="75"/>
      <c r="E728" s="73">
        <f t="shared" si="4"/>
        <v>13</v>
      </c>
      <c r="F728" s="75"/>
      <c r="G728" s="76"/>
      <c r="H728" s="77"/>
      <c r="I728" s="75"/>
      <c r="J728" s="76"/>
      <c r="K728" s="77"/>
    </row>
    <row r="729" spans="1:11" ht="12">
      <c r="A729" s="73">
        <f t="shared" si="3"/>
        <v>14</v>
      </c>
      <c r="C729" s="75"/>
      <c r="E729" s="73">
        <f t="shared" si="4"/>
        <v>14</v>
      </c>
      <c r="F729" s="75"/>
      <c r="G729" s="76"/>
      <c r="H729" s="77"/>
      <c r="I729" s="75"/>
      <c r="J729" s="76"/>
      <c r="K729" s="77"/>
    </row>
    <row r="730" spans="1:11" ht="12">
      <c r="A730" s="73">
        <f t="shared" si="3"/>
        <v>15</v>
      </c>
      <c r="C730" s="75"/>
      <c r="E730" s="73">
        <f t="shared" si="4"/>
        <v>15</v>
      </c>
      <c r="F730" s="75"/>
      <c r="G730" s="76"/>
      <c r="H730" s="77"/>
      <c r="I730" s="75"/>
      <c r="J730" s="76"/>
      <c r="K730" s="77"/>
    </row>
    <row r="731" spans="1:11" ht="12">
      <c r="A731" s="73">
        <f t="shared" si="3"/>
        <v>16</v>
      </c>
      <c r="C731" s="75"/>
      <c r="E731" s="73">
        <f t="shared" si="4"/>
        <v>16</v>
      </c>
      <c r="F731" s="75"/>
      <c r="G731" s="76"/>
      <c r="H731" s="77"/>
      <c r="I731" s="75"/>
      <c r="J731" s="76"/>
      <c r="K731" s="77"/>
    </row>
    <row r="732" spans="1:11" ht="12">
      <c r="A732" s="73">
        <f t="shared" si="3"/>
        <v>17</v>
      </c>
      <c r="C732" s="75"/>
      <c r="E732" s="73">
        <f t="shared" si="4"/>
        <v>17</v>
      </c>
      <c r="F732" s="75"/>
      <c r="G732" s="76"/>
      <c r="H732" s="77"/>
      <c r="I732" s="75"/>
      <c r="J732" s="76"/>
      <c r="K732" s="77"/>
    </row>
    <row r="733" spans="1:11" ht="12">
      <c r="A733" s="73">
        <f t="shared" si="3"/>
        <v>18</v>
      </c>
      <c r="C733" s="75"/>
      <c r="E733" s="73">
        <f t="shared" si="4"/>
        <v>18</v>
      </c>
      <c r="F733" s="75"/>
      <c r="G733" s="76"/>
      <c r="H733" s="77"/>
      <c r="I733" s="75"/>
      <c r="J733" s="76"/>
      <c r="K733" s="77"/>
    </row>
    <row r="734" spans="1:11" ht="12">
      <c r="A734" s="73">
        <f t="shared" si="3"/>
        <v>19</v>
      </c>
      <c r="C734" s="75"/>
      <c r="E734" s="73">
        <f t="shared" si="4"/>
        <v>19</v>
      </c>
      <c r="F734" s="75"/>
      <c r="G734" s="76"/>
      <c r="H734" s="77"/>
      <c r="I734" s="75"/>
      <c r="J734" s="76"/>
      <c r="K734" s="77"/>
    </row>
    <row r="735" spans="1:11" ht="12">
      <c r="A735" s="73">
        <v>20</v>
      </c>
      <c r="E735" s="73">
        <v>20</v>
      </c>
      <c r="F735" s="153"/>
      <c r="G735" s="85"/>
      <c r="H735" s="86"/>
      <c r="I735" s="153"/>
      <c r="J735" s="85"/>
      <c r="K735" s="86"/>
    </row>
    <row r="736" spans="1:11" ht="12">
      <c r="A736" s="73">
        <v>21</v>
      </c>
      <c r="E736" s="73">
        <v>21</v>
      </c>
      <c r="F736" s="153"/>
      <c r="G736" s="85"/>
      <c r="H736" s="119"/>
      <c r="I736" s="153"/>
      <c r="J736" s="85"/>
      <c r="K736" s="119"/>
    </row>
    <row r="737" spans="1:11" ht="12">
      <c r="A737" s="73">
        <v>22</v>
      </c>
      <c r="E737" s="73">
        <v>22</v>
      </c>
      <c r="G737" s="79"/>
      <c r="H737" s="119"/>
      <c r="J737" s="79"/>
      <c r="K737" s="119"/>
    </row>
    <row r="738" spans="1:11" ht="12">
      <c r="A738" s="73">
        <v>23</v>
      </c>
      <c r="D738" s="147"/>
      <c r="E738" s="73">
        <v>23</v>
      </c>
      <c r="H738" s="119"/>
      <c r="K738" s="119"/>
    </row>
    <row r="739" spans="1:11" ht="12">
      <c r="A739" s="73">
        <v>24</v>
      </c>
      <c r="D739" s="147"/>
      <c r="E739" s="73">
        <v>24</v>
      </c>
      <c r="H739" s="119"/>
      <c r="K739" s="119"/>
    </row>
    <row r="740" spans="6:11" ht="12">
      <c r="F740" s="153" t="s">
        <v>17</v>
      </c>
      <c r="G740" s="85" t="s">
        <v>17</v>
      </c>
      <c r="H740" s="86"/>
      <c r="I740" s="153"/>
      <c r="J740" s="85"/>
      <c r="K740" s="86"/>
    </row>
    <row r="741" spans="1:11" ht="12">
      <c r="A741" s="73">
        <v>25</v>
      </c>
      <c r="C741" s="74" t="s">
        <v>252</v>
      </c>
      <c r="E741" s="73">
        <v>25</v>
      </c>
      <c r="G741" s="164"/>
      <c r="H741" s="165">
        <f>SUM(H716:H739)</f>
        <v>0</v>
      </c>
      <c r="I741" s="165"/>
      <c r="J741" s="164"/>
      <c r="K741" s="165">
        <f>SUM(K716:K739)</f>
        <v>0</v>
      </c>
    </row>
    <row r="742" spans="4:11" ht="12">
      <c r="D742" s="147"/>
      <c r="F742" s="153" t="s">
        <v>17</v>
      </c>
      <c r="G742" s="85" t="s">
        <v>17</v>
      </c>
      <c r="H742" s="86"/>
      <c r="I742" s="153"/>
      <c r="J742" s="85"/>
      <c r="K742" s="86"/>
    </row>
    <row r="743" spans="6:11" ht="12">
      <c r="F743" s="153"/>
      <c r="G743" s="85"/>
      <c r="H743" s="86"/>
      <c r="I743" s="153"/>
      <c r="J743" s="85"/>
      <c r="K743" s="86"/>
    </row>
    <row r="744" spans="3:11" ht="24.75" customHeight="1">
      <c r="C744" s="362" t="s">
        <v>253</v>
      </c>
      <c r="D744" s="362"/>
      <c r="E744" s="362"/>
      <c r="F744" s="362"/>
      <c r="G744" s="362"/>
      <c r="H744" s="362"/>
      <c r="I744" s="362"/>
      <c r="J744" s="362"/>
      <c r="K744" s="114"/>
    </row>
    <row r="745" spans="1:11" s="173" customFormat="1" ht="12">
      <c r="A745" s="62"/>
      <c r="B745" s="62"/>
      <c r="C745" s="62"/>
      <c r="D745" s="62"/>
      <c r="E745" s="62"/>
      <c r="F745" s="62"/>
      <c r="G745" s="79"/>
      <c r="H745" s="119"/>
      <c r="I745" s="62"/>
      <c r="J745" s="79"/>
      <c r="K745" s="119"/>
    </row>
    <row r="746" ht="12">
      <c r="A746" s="74"/>
    </row>
    <row r="747" spans="1:11" ht="12">
      <c r="A747" s="81" t="str">
        <f>$A$83</f>
        <v>Institution No.:  </v>
      </c>
      <c r="B747" s="105"/>
      <c r="C747" s="105"/>
      <c r="D747" s="105"/>
      <c r="E747" s="116"/>
      <c r="F747" s="105"/>
      <c r="G747" s="117"/>
      <c r="H747" s="118"/>
      <c r="I747" s="105"/>
      <c r="J747" s="117"/>
      <c r="K747" s="80" t="s">
        <v>254</v>
      </c>
    </row>
    <row r="748" spans="1:11" s="105" customFormat="1" ht="12">
      <c r="A748" s="361" t="s">
        <v>255</v>
      </c>
      <c r="B748" s="361"/>
      <c r="C748" s="361"/>
      <c r="D748" s="361"/>
      <c r="E748" s="361"/>
      <c r="F748" s="361"/>
      <c r="G748" s="361"/>
      <c r="H748" s="361"/>
      <c r="I748" s="361"/>
      <c r="J748" s="361"/>
      <c r="K748" s="361"/>
    </row>
    <row r="749" spans="1:11" s="105" customFormat="1" ht="12">
      <c r="A749" s="81" t="str">
        <f>$A$42</f>
        <v>NAME: </v>
      </c>
      <c r="B749" s="62"/>
      <c r="C749" s="62" t="str">
        <f>$D$20</f>
        <v>University of Colorado</v>
      </c>
      <c r="D749" s="62"/>
      <c r="E749" s="62"/>
      <c r="F749" s="62"/>
      <c r="G749" s="166"/>
      <c r="H749" s="119"/>
      <c r="I749" s="62"/>
      <c r="J749" s="79"/>
      <c r="K749" s="83" t="str">
        <f>$K$3</f>
        <v>Date: October 1, 2013</v>
      </c>
    </row>
    <row r="750" spans="1:11" ht="12">
      <c r="A750" s="84" t="s">
        <v>17</v>
      </c>
      <c r="B750" s="84" t="s">
        <v>17</v>
      </c>
      <c r="C750" s="84" t="s">
        <v>17</v>
      </c>
      <c r="D750" s="84" t="s">
        <v>17</v>
      </c>
      <c r="E750" s="84" t="s">
        <v>17</v>
      </c>
      <c r="F750" s="84" t="s">
        <v>17</v>
      </c>
      <c r="G750" s="85" t="s">
        <v>17</v>
      </c>
      <c r="H750" s="86" t="s">
        <v>17</v>
      </c>
      <c r="I750" s="84" t="s">
        <v>17</v>
      </c>
      <c r="J750" s="85" t="s">
        <v>17</v>
      </c>
      <c r="K750" s="86" t="s">
        <v>17</v>
      </c>
    </row>
    <row r="751" spans="1:11" ht="12">
      <c r="A751" s="87" t="s">
        <v>18</v>
      </c>
      <c r="E751" s="87" t="s">
        <v>18</v>
      </c>
      <c r="F751" s="88"/>
      <c r="G751" s="89"/>
      <c r="H751" s="90" t="s">
        <v>20</v>
      </c>
      <c r="I751" s="88"/>
      <c r="J751" s="89"/>
      <c r="K751" s="90" t="s">
        <v>21</v>
      </c>
    </row>
    <row r="752" spans="1:11" ht="12">
      <c r="A752" s="87" t="s">
        <v>22</v>
      </c>
      <c r="C752" s="91" t="s">
        <v>69</v>
      </c>
      <c r="E752" s="87" t="s">
        <v>22</v>
      </c>
      <c r="F752" s="88"/>
      <c r="G752" s="89" t="s">
        <v>24</v>
      </c>
      <c r="H752" s="90" t="s">
        <v>25</v>
      </c>
      <c r="I752" s="88"/>
      <c r="J752" s="89" t="s">
        <v>24</v>
      </c>
      <c r="K752" s="90" t="s">
        <v>26</v>
      </c>
    </row>
    <row r="753" spans="1:11" ht="12">
      <c r="A753" s="84" t="s">
        <v>17</v>
      </c>
      <c r="B753" s="84" t="s">
        <v>17</v>
      </c>
      <c r="C753" s="84" t="s">
        <v>17</v>
      </c>
      <c r="D753" s="84" t="s">
        <v>17</v>
      </c>
      <c r="E753" s="84" t="s">
        <v>17</v>
      </c>
      <c r="F753" s="84" t="s">
        <v>17</v>
      </c>
      <c r="G753" s="85" t="s">
        <v>17</v>
      </c>
      <c r="H753" s="86" t="s">
        <v>17</v>
      </c>
      <c r="I753" s="84" t="s">
        <v>17</v>
      </c>
      <c r="J753" s="85" t="s">
        <v>17</v>
      </c>
      <c r="K753" s="86" t="s">
        <v>17</v>
      </c>
    </row>
    <row r="754" spans="1:11" ht="12">
      <c r="A754" s="177">
        <v>1</v>
      </c>
      <c r="B754" s="190"/>
      <c r="C754" s="178" t="s">
        <v>229</v>
      </c>
      <c r="D754" s="190"/>
      <c r="E754" s="177">
        <v>1</v>
      </c>
      <c r="F754" s="190"/>
      <c r="G754" s="191"/>
      <c r="H754" s="192"/>
      <c r="I754" s="190"/>
      <c r="J754" s="191"/>
      <c r="K754" s="192"/>
    </row>
    <row r="755" spans="1:11" ht="12">
      <c r="A755" s="177">
        <v>2</v>
      </c>
      <c r="B755" s="190"/>
      <c r="C755" s="178" t="s">
        <v>229</v>
      </c>
      <c r="D755" s="190"/>
      <c r="E755" s="177">
        <v>2</v>
      </c>
      <c r="F755" s="190"/>
      <c r="G755" s="191"/>
      <c r="H755" s="192"/>
      <c r="I755" s="190"/>
      <c r="J755" s="191"/>
      <c r="K755" s="192"/>
    </row>
    <row r="756" spans="1:11" ht="12">
      <c r="A756" s="177">
        <v>3</v>
      </c>
      <c r="B756" s="178"/>
      <c r="C756" s="178" t="s">
        <v>229</v>
      </c>
      <c r="D756" s="178"/>
      <c r="E756" s="177">
        <v>3</v>
      </c>
      <c r="F756" s="179"/>
      <c r="G756" s="193"/>
      <c r="H756" s="184"/>
      <c r="I756" s="184"/>
      <c r="J756" s="193"/>
      <c r="K756" s="184"/>
    </row>
    <row r="757" spans="1:11" ht="12">
      <c r="A757" s="177">
        <v>4</v>
      </c>
      <c r="B757" s="178"/>
      <c r="C757" s="178" t="s">
        <v>229</v>
      </c>
      <c r="D757" s="178"/>
      <c r="E757" s="177">
        <v>4</v>
      </c>
      <c r="F757" s="179"/>
      <c r="G757" s="193"/>
      <c r="H757" s="184"/>
      <c r="I757" s="184"/>
      <c r="J757" s="193"/>
      <c r="K757" s="184"/>
    </row>
    <row r="758" spans="1:11" ht="12">
      <c r="A758" s="177">
        <v>5</v>
      </c>
      <c r="B758" s="178"/>
      <c r="C758" s="178" t="s">
        <v>229</v>
      </c>
      <c r="D758" s="178"/>
      <c r="E758" s="178">
        <v>5</v>
      </c>
      <c r="F758" s="178"/>
      <c r="G758" s="194"/>
      <c r="H758" s="195"/>
      <c r="I758" s="178"/>
      <c r="J758" s="194"/>
      <c r="K758" s="195"/>
    </row>
    <row r="759" spans="1:11" ht="12">
      <c r="A759" s="73">
        <v>6</v>
      </c>
      <c r="C759" s="74" t="s">
        <v>209</v>
      </c>
      <c r="E759" s="73">
        <v>6</v>
      </c>
      <c r="F759" s="75"/>
      <c r="G759" s="167"/>
      <c r="H759" s="167"/>
      <c r="I759" s="169"/>
      <c r="J759" s="167"/>
      <c r="K759" s="167"/>
    </row>
    <row r="760" spans="1:11" ht="12">
      <c r="A760" s="73">
        <v>7</v>
      </c>
      <c r="C760" s="74" t="s">
        <v>210</v>
      </c>
      <c r="E760" s="73">
        <v>7</v>
      </c>
      <c r="F760" s="75"/>
      <c r="G760" s="167"/>
      <c r="H760" s="169"/>
      <c r="I760" s="169"/>
      <c r="J760" s="167"/>
      <c r="K760" s="169"/>
    </row>
    <row r="761" spans="1:11" ht="12">
      <c r="A761" s="73">
        <v>8</v>
      </c>
      <c r="C761" s="74" t="s">
        <v>256</v>
      </c>
      <c r="E761" s="73">
        <v>8</v>
      </c>
      <c r="F761" s="75"/>
      <c r="G761" s="167"/>
      <c r="H761" s="169"/>
      <c r="I761" s="169"/>
      <c r="J761" s="167"/>
      <c r="K761" s="169"/>
    </row>
    <row r="762" spans="1:11" ht="12">
      <c r="A762" s="73">
        <v>9</v>
      </c>
      <c r="C762" s="74" t="s">
        <v>224</v>
      </c>
      <c r="E762" s="73">
        <v>9</v>
      </c>
      <c r="F762" s="75"/>
      <c r="G762" s="167">
        <f>SUM(G759:G761)</f>
        <v>0</v>
      </c>
      <c r="H762" s="167">
        <f>SUM(H759:H761)</f>
        <v>0</v>
      </c>
      <c r="I762" s="167"/>
      <c r="J762" s="167">
        <f>SUM(J759:J761)</f>
        <v>0</v>
      </c>
      <c r="K762" s="167">
        <f>SUM(K759:K761)</f>
        <v>0</v>
      </c>
    </row>
    <row r="763" spans="1:11" ht="12">
      <c r="A763" s="73">
        <v>10</v>
      </c>
      <c r="C763" s="74"/>
      <c r="E763" s="73">
        <v>10</v>
      </c>
      <c r="F763" s="75"/>
      <c r="G763" s="167"/>
      <c r="H763" s="169"/>
      <c r="I763" s="169"/>
      <c r="J763" s="167"/>
      <c r="K763" s="169"/>
    </row>
    <row r="764" spans="1:11" ht="12">
      <c r="A764" s="73">
        <v>11</v>
      </c>
      <c r="C764" s="74" t="s">
        <v>213</v>
      </c>
      <c r="E764" s="73">
        <v>11</v>
      </c>
      <c r="F764" s="75"/>
      <c r="G764" s="167"/>
      <c r="H764" s="169"/>
      <c r="I764" s="169"/>
      <c r="J764" s="167"/>
      <c r="K764" s="169"/>
    </row>
    <row r="765" spans="1:11" ht="12">
      <c r="A765" s="73">
        <v>12</v>
      </c>
      <c r="C765" s="74" t="s">
        <v>214</v>
      </c>
      <c r="E765" s="73">
        <v>12</v>
      </c>
      <c r="F765" s="75"/>
      <c r="G765" s="167"/>
      <c r="H765" s="169"/>
      <c r="I765" s="169"/>
      <c r="J765" s="167"/>
      <c r="K765" s="169"/>
    </row>
    <row r="766" spans="1:11" ht="12">
      <c r="A766" s="73">
        <v>13</v>
      </c>
      <c r="C766" s="74" t="s">
        <v>225</v>
      </c>
      <c r="E766" s="73">
        <v>13</v>
      </c>
      <c r="F766" s="75"/>
      <c r="G766" s="167">
        <f>SUM(G764:G765)</f>
        <v>0</v>
      </c>
      <c r="H766" s="167">
        <f>SUM(H764:H765)</f>
        <v>0</v>
      </c>
      <c r="I766" s="164"/>
      <c r="J766" s="167">
        <f>SUM(J764:J765)</f>
        <v>0</v>
      </c>
      <c r="K766" s="167">
        <f>SUM(K764:K765)</f>
        <v>0</v>
      </c>
    </row>
    <row r="767" spans="1:11" ht="12">
      <c r="A767" s="73">
        <v>14</v>
      </c>
      <c r="E767" s="73">
        <v>14</v>
      </c>
      <c r="F767" s="75"/>
      <c r="G767" s="170"/>
      <c r="H767" s="169"/>
      <c r="I767" s="165"/>
      <c r="J767" s="170"/>
      <c r="K767" s="169"/>
    </row>
    <row r="768" spans="1:11" ht="12">
      <c r="A768" s="73">
        <v>15</v>
      </c>
      <c r="C768" s="74" t="s">
        <v>216</v>
      </c>
      <c r="E768" s="73">
        <v>15</v>
      </c>
      <c r="G768" s="171">
        <f>SUM(G762+G766)</f>
        <v>0</v>
      </c>
      <c r="H768" s="165">
        <f>SUM(H762+H766)</f>
        <v>0</v>
      </c>
      <c r="I768" s="165"/>
      <c r="J768" s="171">
        <f>SUM(J762+J766)</f>
        <v>0</v>
      </c>
      <c r="K768" s="165">
        <f>SUM(K762+K766)</f>
        <v>0</v>
      </c>
    </row>
    <row r="769" spans="1:16" ht="12">
      <c r="A769" s="73">
        <v>16</v>
      </c>
      <c r="E769" s="73">
        <v>16</v>
      </c>
      <c r="G769" s="171"/>
      <c r="H769" s="165"/>
      <c r="I769" s="165"/>
      <c r="J769" s="171"/>
      <c r="K769" s="165"/>
      <c r="P769" s="62" t="s">
        <v>51</v>
      </c>
    </row>
    <row r="770" spans="1:11" ht="12">
      <c r="A770" s="73">
        <v>17</v>
      </c>
      <c r="C770" s="74" t="s">
        <v>217</v>
      </c>
      <c r="E770" s="73">
        <v>17</v>
      </c>
      <c r="F770" s="75"/>
      <c r="G770" s="167"/>
      <c r="H770" s="169"/>
      <c r="I770" s="169"/>
      <c r="J770" s="167"/>
      <c r="K770" s="169"/>
    </row>
    <row r="771" spans="1:11" ht="12">
      <c r="A771" s="73">
        <v>18</v>
      </c>
      <c r="E771" s="73">
        <v>18</v>
      </c>
      <c r="F771" s="75"/>
      <c r="G771" s="167"/>
      <c r="H771" s="169"/>
      <c r="I771" s="169"/>
      <c r="J771" s="167"/>
      <c r="K771" s="169"/>
    </row>
    <row r="772" spans="1:11" ht="12">
      <c r="A772" s="73">
        <v>19</v>
      </c>
      <c r="C772" s="74" t="s">
        <v>218</v>
      </c>
      <c r="E772" s="73">
        <v>19</v>
      </c>
      <c r="F772" s="75"/>
      <c r="G772" s="167"/>
      <c r="H772" s="169"/>
      <c r="I772" s="169"/>
      <c r="J772" s="167"/>
      <c r="K772" s="169"/>
    </row>
    <row r="773" spans="1:11" ht="12">
      <c r="A773" s="73">
        <v>20</v>
      </c>
      <c r="C773" s="172" t="s">
        <v>219</v>
      </c>
      <c r="E773" s="73">
        <v>20</v>
      </c>
      <c r="F773" s="75"/>
      <c r="G773" s="167"/>
      <c r="H773" s="169"/>
      <c r="I773" s="169"/>
      <c r="J773" s="167"/>
      <c r="K773" s="169"/>
    </row>
    <row r="774" spans="1:11" ht="12">
      <c r="A774" s="73">
        <v>21</v>
      </c>
      <c r="C774" s="172"/>
      <c r="E774" s="73">
        <v>21</v>
      </c>
      <c r="F774" s="75"/>
      <c r="G774" s="167"/>
      <c r="H774" s="169"/>
      <c r="I774" s="169"/>
      <c r="J774" s="167"/>
      <c r="K774" s="169"/>
    </row>
    <row r="775" spans="1:11" ht="12">
      <c r="A775" s="73">
        <v>22</v>
      </c>
      <c r="C775" s="74"/>
      <c r="E775" s="73">
        <v>22</v>
      </c>
      <c r="G775" s="167"/>
      <c r="H775" s="169"/>
      <c r="I775" s="169"/>
      <c r="J775" s="167"/>
      <c r="K775" s="169"/>
    </row>
    <row r="776" spans="1:11" ht="12">
      <c r="A776" s="73">
        <v>23</v>
      </c>
      <c r="C776" s="74" t="s">
        <v>220</v>
      </c>
      <c r="E776" s="73">
        <v>23</v>
      </c>
      <c r="G776" s="167"/>
      <c r="H776" s="169"/>
      <c r="I776" s="169"/>
      <c r="J776" s="167"/>
      <c r="K776" s="169"/>
    </row>
    <row r="777" spans="1:11" ht="12">
      <c r="A777" s="73">
        <v>24</v>
      </c>
      <c r="C777" s="74"/>
      <c r="E777" s="73">
        <v>24</v>
      </c>
      <c r="G777" s="167"/>
      <c r="H777" s="169"/>
      <c r="I777" s="169"/>
      <c r="J777" s="167"/>
      <c r="K777" s="169"/>
    </row>
    <row r="778" spans="1:11" ht="12">
      <c r="A778" s="73"/>
      <c r="E778" s="73">
        <v>25</v>
      </c>
      <c r="F778" s="153" t="s">
        <v>17</v>
      </c>
      <c r="G778" s="174"/>
      <c r="H778" s="86"/>
      <c r="I778" s="153"/>
      <c r="J778" s="174"/>
      <c r="K778" s="86"/>
    </row>
    <row r="779" spans="1:11" ht="12">
      <c r="A779" s="73">
        <v>25</v>
      </c>
      <c r="C779" s="74" t="s">
        <v>257</v>
      </c>
      <c r="E779" s="73"/>
      <c r="G779" s="165">
        <f>SUM(G768:G777)</f>
        <v>0</v>
      </c>
      <c r="H779" s="165">
        <f>SUM(H768:H777)</f>
        <v>0</v>
      </c>
      <c r="I779" s="175"/>
      <c r="J779" s="165">
        <f>SUM(J768:J777)</f>
        <v>0</v>
      </c>
      <c r="K779" s="165">
        <f>SUM(K768:K777)</f>
        <v>0</v>
      </c>
    </row>
    <row r="780" spans="6:11" ht="12">
      <c r="F780" s="153" t="s">
        <v>17</v>
      </c>
      <c r="G780" s="85"/>
      <c r="H780" s="86"/>
      <c r="I780" s="153"/>
      <c r="J780" s="85"/>
      <c r="K780" s="86"/>
    </row>
    <row r="781" spans="1:3" ht="12">
      <c r="A781" s="74"/>
      <c r="C781" s="62" t="s">
        <v>65</v>
      </c>
    </row>
    <row r="783" spans="1:11" ht="12">
      <c r="A783" s="74"/>
      <c r="H783" s="119"/>
      <c r="K783" s="119"/>
    </row>
    <row r="784" spans="1:11" ht="12">
      <c r="A784" s="81" t="str">
        <f>$A$83</f>
        <v>Institution No.:  </v>
      </c>
      <c r="B784" s="105"/>
      <c r="C784" s="105"/>
      <c r="D784" s="105"/>
      <c r="E784" s="116"/>
      <c r="F784" s="105"/>
      <c r="G784" s="117"/>
      <c r="H784" s="118"/>
      <c r="I784" s="105"/>
      <c r="J784" s="117"/>
      <c r="K784" s="80" t="s">
        <v>258</v>
      </c>
    </row>
    <row r="785" spans="1:11" ht="12">
      <c r="A785" s="363" t="s">
        <v>259</v>
      </c>
      <c r="B785" s="363"/>
      <c r="C785" s="363"/>
      <c r="D785" s="363"/>
      <c r="E785" s="363"/>
      <c r="F785" s="363"/>
      <c r="G785" s="363"/>
      <c r="H785" s="363"/>
      <c r="I785" s="363"/>
      <c r="J785" s="363"/>
      <c r="K785" s="363"/>
    </row>
    <row r="786" spans="1:11" ht="12">
      <c r="A786" s="81" t="str">
        <f>$A$42</f>
        <v>NAME: </v>
      </c>
      <c r="C786" s="62" t="str">
        <f>$D$20</f>
        <v>University of Colorado</v>
      </c>
      <c r="H786" s="196"/>
      <c r="J786" s="79"/>
      <c r="K786" s="83" t="str">
        <f>$K$3</f>
        <v>Date: October 1, 2013</v>
      </c>
    </row>
    <row r="787" spans="1:11" ht="12">
      <c r="A787" s="84" t="s">
        <v>17</v>
      </c>
      <c r="B787" s="84" t="s">
        <v>17</v>
      </c>
      <c r="C787" s="84" t="s">
        <v>17</v>
      </c>
      <c r="D787" s="84" t="s">
        <v>17</v>
      </c>
      <c r="E787" s="84" t="s">
        <v>17</v>
      </c>
      <c r="F787" s="84" t="s">
        <v>17</v>
      </c>
      <c r="G787" s="85" t="s">
        <v>17</v>
      </c>
      <c r="H787" s="86" t="s">
        <v>17</v>
      </c>
      <c r="I787" s="84" t="s">
        <v>17</v>
      </c>
      <c r="J787" s="85" t="s">
        <v>17</v>
      </c>
      <c r="K787" s="86" t="s">
        <v>17</v>
      </c>
    </row>
    <row r="788" spans="1:11" ht="12">
      <c r="A788" s="87" t="s">
        <v>18</v>
      </c>
      <c r="E788" s="87" t="s">
        <v>18</v>
      </c>
      <c r="F788" s="88"/>
      <c r="G788" s="89"/>
      <c r="H788" s="90" t="s">
        <v>20</v>
      </c>
      <c r="I788" s="88"/>
      <c r="J788" s="89"/>
      <c r="K788" s="90" t="s">
        <v>21</v>
      </c>
    </row>
    <row r="789" spans="1:11" ht="12">
      <c r="A789" s="87" t="s">
        <v>22</v>
      </c>
      <c r="C789" s="91" t="s">
        <v>69</v>
      </c>
      <c r="E789" s="87" t="s">
        <v>22</v>
      </c>
      <c r="F789" s="88"/>
      <c r="G789" s="89"/>
      <c r="H789" s="90" t="s">
        <v>25</v>
      </c>
      <c r="I789" s="88"/>
      <c r="J789" s="89"/>
      <c r="K789" s="90" t="s">
        <v>26</v>
      </c>
    </row>
    <row r="790" spans="1:11" ht="12">
      <c r="A790" s="84" t="s">
        <v>17</v>
      </c>
      <c r="B790" s="84" t="s">
        <v>17</v>
      </c>
      <c r="C790" s="84" t="s">
        <v>17</v>
      </c>
      <c r="D790" s="84" t="s">
        <v>17</v>
      </c>
      <c r="E790" s="84" t="s">
        <v>17</v>
      </c>
      <c r="F790" s="84" t="s">
        <v>17</v>
      </c>
      <c r="G790" s="85" t="s">
        <v>17</v>
      </c>
      <c r="H790" s="86" t="s">
        <v>17</v>
      </c>
      <c r="I790" s="84" t="s">
        <v>17</v>
      </c>
      <c r="J790" s="85" t="s">
        <v>17</v>
      </c>
      <c r="K790" s="86" t="s">
        <v>17</v>
      </c>
    </row>
    <row r="791" spans="1:11" ht="12">
      <c r="A791" s="156">
        <v>1</v>
      </c>
      <c r="C791" s="62" t="s">
        <v>260</v>
      </c>
      <c r="E791" s="156">
        <v>1</v>
      </c>
      <c r="F791" s="75"/>
      <c r="G791" s="169"/>
      <c r="H791" s="169"/>
      <c r="I791" s="169"/>
      <c r="J791" s="169"/>
      <c r="K791" s="169"/>
    </row>
    <row r="792" spans="1:11" ht="12">
      <c r="A792" s="156">
        <v>2</v>
      </c>
      <c r="E792" s="156">
        <v>2</v>
      </c>
      <c r="F792" s="75"/>
      <c r="G792" s="169"/>
      <c r="H792" s="169"/>
      <c r="I792" s="169"/>
      <c r="J792" s="169"/>
      <c r="K792" s="169"/>
    </row>
    <row r="793" spans="1:11" ht="12">
      <c r="A793" s="156">
        <v>3</v>
      </c>
      <c r="C793" s="75"/>
      <c r="E793" s="156">
        <v>3</v>
      </c>
      <c r="F793" s="75"/>
      <c r="G793" s="169"/>
      <c r="H793" s="169"/>
      <c r="I793" s="169"/>
      <c r="J793" s="169"/>
      <c r="K793" s="169"/>
    </row>
    <row r="794" spans="1:11" ht="12">
      <c r="A794" s="156">
        <v>4</v>
      </c>
      <c r="C794" s="75"/>
      <c r="E794" s="156">
        <v>4</v>
      </c>
      <c r="F794" s="75"/>
      <c r="G794" s="169"/>
      <c r="H794" s="169"/>
      <c r="I794" s="169"/>
      <c r="J794" s="169"/>
      <c r="K794" s="169"/>
    </row>
    <row r="795" spans="1:11" ht="12">
      <c r="A795" s="156">
        <v>5</v>
      </c>
      <c r="C795" s="74"/>
      <c r="E795" s="156">
        <v>5</v>
      </c>
      <c r="F795" s="75"/>
      <c r="G795" s="169"/>
      <c r="H795" s="169"/>
      <c r="I795" s="169"/>
      <c r="J795" s="169"/>
      <c r="K795" s="169"/>
    </row>
    <row r="796" spans="1:11" ht="12">
      <c r="A796" s="156">
        <v>6</v>
      </c>
      <c r="C796" s="75"/>
      <c r="E796" s="156">
        <v>6</v>
      </c>
      <c r="F796" s="75"/>
      <c r="G796" s="169"/>
      <c r="H796" s="169"/>
      <c r="I796" s="169"/>
      <c r="J796" s="169"/>
      <c r="K796" s="169"/>
    </row>
    <row r="797" spans="1:11" ht="12">
      <c r="A797" s="156">
        <v>7</v>
      </c>
      <c r="C797" s="75"/>
      <c r="E797" s="156">
        <v>7</v>
      </c>
      <c r="F797" s="75"/>
      <c r="G797" s="169"/>
      <c r="H797" s="169"/>
      <c r="I797" s="169"/>
      <c r="J797" s="169"/>
      <c r="K797" s="169"/>
    </row>
    <row r="798" spans="1:11" ht="12">
      <c r="A798" s="156">
        <v>8</v>
      </c>
      <c r="E798" s="156">
        <v>8</v>
      </c>
      <c r="F798" s="75"/>
      <c r="G798" s="169"/>
      <c r="H798" s="169"/>
      <c r="I798" s="169"/>
      <c r="J798" s="169"/>
      <c r="K798" s="169"/>
    </row>
    <row r="799" spans="1:11" ht="12">
      <c r="A799" s="156">
        <v>9</v>
      </c>
      <c r="E799" s="156">
        <v>9</v>
      </c>
      <c r="F799" s="75"/>
      <c r="G799" s="169"/>
      <c r="H799" s="169"/>
      <c r="I799" s="169"/>
      <c r="J799" s="169"/>
      <c r="K799" s="169"/>
    </row>
    <row r="800" spans="1:11" ht="12">
      <c r="A800" s="159"/>
      <c r="E800" s="159"/>
      <c r="F800" s="153" t="s">
        <v>17</v>
      </c>
      <c r="G800" s="189" t="s">
        <v>17</v>
      </c>
      <c r="H800" s="189"/>
      <c r="I800" s="189"/>
      <c r="J800" s="189"/>
      <c r="K800" s="189"/>
    </row>
    <row r="801" spans="1:11" ht="12">
      <c r="A801" s="156">
        <v>10</v>
      </c>
      <c r="C801" s="62" t="s">
        <v>261</v>
      </c>
      <c r="E801" s="156">
        <v>10</v>
      </c>
      <c r="G801" s="164"/>
      <c r="H801" s="169">
        <f>SUM(H791:H799)</f>
        <v>0</v>
      </c>
      <c r="I801" s="165"/>
      <c r="J801" s="164"/>
      <c r="K801" s="169">
        <f>SUM(K791:K799)</f>
        <v>0</v>
      </c>
    </row>
    <row r="802" spans="1:11" ht="12">
      <c r="A802" s="156"/>
      <c r="E802" s="156"/>
      <c r="F802" s="153" t="s">
        <v>17</v>
      </c>
      <c r="G802" s="189" t="s">
        <v>17</v>
      </c>
      <c r="H802" s="189"/>
      <c r="I802" s="189"/>
      <c r="J802" s="189"/>
      <c r="K802" s="189"/>
    </row>
    <row r="803" spans="1:11" ht="12">
      <c r="A803" s="156">
        <v>11</v>
      </c>
      <c r="C803" s="75"/>
      <c r="E803" s="156">
        <v>11</v>
      </c>
      <c r="F803" s="75"/>
      <c r="G803" s="169"/>
      <c r="H803" s="169"/>
      <c r="I803" s="169"/>
      <c r="J803" s="169"/>
      <c r="K803" s="169"/>
    </row>
    <row r="804" spans="1:11" ht="12">
      <c r="A804" s="156">
        <v>12</v>
      </c>
      <c r="C804" s="74" t="s">
        <v>262</v>
      </c>
      <c r="E804" s="156">
        <v>12</v>
      </c>
      <c r="F804" s="75"/>
      <c r="G804" s="169"/>
      <c r="H804" s="169">
        <v>14808953</v>
      </c>
      <c r="I804" s="169"/>
      <c r="J804" s="169"/>
      <c r="K804" s="169">
        <v>13033333</v>
      </c>
    </row>
    <row r="805" spans="1:11" ht="12">
      <c r="A805" s="156">
        <v>13</v>
      </c>
      <c r="C805" s="75" t="s">
        <v>263</v>
      </c>
      <c r="E805" s="156">
        <v>13</v>
      </c>
      <c r="F805" s="75"/>
      <c r="G805" s="169"/>
      <c r="H805" s="169"/>
      <c r="I805" s="169"/>
      <c r="J805" s="169"/>
      <c r="K805" s="169"/>
    </row>
    <row r="806" spans="1:11" ht="12">
      <c r="A806" s="156">
        <v>14</v>
      </c>
      <c r="C806" s="62" t="s">
        <v>264</v>
      </c>
      <c r="E806" s="156">
        <v>14</v>
      </c>
      <c r="F806" s="75"/>
      <c r="G806" s="169"/>
      <c r="H806" s="169">
        <v>229215</v>
      </c>
      <c r="I806" s="169"/>
      <c r="J806" s="169"/>
      <c r="K806" s="169">
        <v>200000</v>
      </c>
    </row>
    <row r="807" spans="1:11" ht="12">
      <c r="A807" s="156">
        <v>15</v>
      </c>
      <c r="E807" s="156">
        <v>15</v>
      </c>
      <c r="F807" s="75"/>
      <c r="G807" s="169"/>
      <c r="H807" s="169"/>
      <c r="I807" s="169"/>
      <c r="J807" s="169"/>
      <c r="K807" s="169"/>
    </row>
    <row r="808" spans="1:11" ht="12">
      <c r="A808" s="156">
        <v>16</v>
      </c>
      <c r="E808" s="156">
        <v>16</v>
      </c>
      <c r="F808" s="75"/>
      <c r="G808" s="169"/>
      <c r="H808" s="169"/>
      <c r="I808" s="169"/>
      <c r="J808" s="169"/>
      <c r="K808" s="169"/>
    </row>
    <row r="809" spans="1:11" ht="12">
      <c r="A809" s="156">
        <v>17</v>
      </c>
      <c r="C809" s="157"/>
      <c r="D809" s="158"/>
      <c r="E809" s="156">
        <v>17</v>
      </c>
      <c r="F809" s="75"/>
      <c r="G809" s="169"/>
      <c r="H809" s="169"/>
      <c r="I809" s="169"/>
      <c r="J809" s="169"/>
      <c r="K809" s="169"/>
    </row>
    <row r="810" spans="1:11" ht="12">
      <c r="A810" s="156">
        <v>18</v>
      </c>
      <c r="C810" s="158"/>
      <c r="D810" s="158"/>
      <c r="E810" s="156">
        <v>18</v>
      </c>
      <c r="F810" s="75"/>
      <c r="G810" s="169"/>
      <c r="H810" s="169"/>
      <c r="I810" s="169"/>
      <c r="J810" s="169"/>
      <c r="K810" s="169"/>
    </row>
    <row r="811" spans="1:11" ht="12">
      <c r="A811" s="156"/>
      <c r="C811" s="197"/>
      <c r="D811" s="158"/>
      <c r="E811" s="156"/>
      <c r="F811" s="153" t="s">
        <v>17</v>
      </c>
      <c r="G811" s="85" t="s">
        <v>17</v>
      </c>
      <c r="H811" s="86"/>
      <c r="I811" s="153"/>
      <c r="J811" s="85"/>
      <c r="K811" s="86"/>
    </row>
    <row r="812" spans="1:11" ht="12">
      <c r="A812" s="156">
        <v>19</v>
      </c>
      <c r="C812" s="62" t="s">
        <v>265</v>
      </c>
      <c r="D812" s="158"/>
      <c r="E812" s="156">
        <v>19</v>
      </c>
      <c r="G812" s="165"/>
      <c r="H812" s="165">
        <f>SUM(H803:H810)</f>
        <v>15038168</v>
      </c>
      <c r="I812" s="169"/>
      <c r="J812" s="169"/>
      <c r="K812" s="165">
        <f>SUM(K803:K810)</f>
        <v>13233333</v>
      </c>
    </row>
    <row r="813" spans="1:11" ht="12">
      <c r="A813" s="156"/>
      <c r="C813" s="197"/>
      <c r="D813" s="158"/>
      <c r="E813" s="156"/>
      <c r="F813" s="153" t="s">
        <v>17</v>
      </c>
      <c r="G813" s="85" t="s">
        <v>17</v>
      </c>
      <c r="H813" s="86"/>
      <c r="I813" s="153"/>
      <c r="J813" s="85"/>
      <c r="K813" s="86"/>
    </row>
    <row r="814" spans="1:8" ht="12">
      <c r="A814" s="156"/>
      <c r="C814" s="158"/>
      <c r="D814" s="158"/>
      <c r="E814" s="156"/>
      <c r="H814" s="77"/>
    </row>
    <row r="815" spans="1:11" ht="12">
      <c r="A815" s="156">
        <v>20</v>
      </c>
      <c r="C815" s="74" t="s">
        <v>266</v>
      </c>
      <c r="E815" s="156">
        <v>20</v>
      </c>
      <c r="G815" s="164"/>
      <c r="H815" s="165">
        <f>SUM(H801,H812)</f>
        <v>15038168</v>
      </c>
      <c r="I815" s="165"/>
      <c r="J815" s="164"/>
      <c r="K815" s="165">
        <f>SUM(K801,K812)</f>
        <v>13233333</v>
      </c>
    </row>
    <row r="816" spans="3:11" ht="12">
      <c r="C816" s="101" t="s">
        <v>267</v>
      </c>
      <c r="E816" s="115"/>
      <c r="F816" s="153" t="s">
        <v>17</v>
      </c>
      <c r="G816" s="85" t="s">
        <v>17</v>
      </c>
      <c r="H816" s="86"/>
      <c r="I816" s="153"/>
      <c r="J816" s="85"/>
      <c r="K816" s="86"/>
    </row>
    <row r="817" ht="12">
      <c r="C817" s="74" t="s">
        <v>51</v>
      </c>
    </row>
    <row r="818" spans="4:11" ht="12">
      <c r="D818" s="74"/>
      <c r="G818" s="79"/>
      <c r="H818" s="119"/>
      <c r="I818" s="140"/>
      <c r="J818" s="79"/>
      <c r="K818" s="119"/>
    </row>
    <row r="819" spans="4:11" ht="12">
      <c r="D819" s="74"/>
      <c r="G819" s="79"/>
      <c r="H819" s="119"/>
      <c r="I819" s="140"/>
      <c r="J819" s="79"/>
      <c r="K819" s="119"/>
    </row>
    <row r="820" spans="4:11" ht="12">
      <c r="D820" s="74"/>
      <c r="G820" s="79"/>
      <c r="H820" s="119"/>
      <c r="I820" s="140"/>
      <c r="J820" s="79"/>
      <c r="K820" s="119"/>
    </row>
    <row r="821" spans="4:11" ht="12">
      <c r="D821" s="74"/>
      <c r="G821" s="79"/>
      <c r="H821" s="119"/>
      <c r="I821" s="140"/>
      <c r="J821" s="79"/>
      <c r="K821" s="119"/>
    </row>
    <row r="822" spans="4:11" ht="12">
      <c r="D822" s="74"/>
      <c r="G822" s="79"/>
      <c r="H822" s="119"/>
      <c r="I822" s="140"/>
      <c r="J822" s="79"/>
      <c r="K822" s="119"/>
    </row>
    <row r="823" spans="4:11" ht="12">
      <c r="D823" s="74"/>
      <c r="G823" s="79"/>
      <c r="H823" s="119"/>
      <c r="I823" s="140"/>
      <c r="J823" s="79"/>
      <c r="K823" s="119"/>
    </row>
    <row r="824" spans="4:11" ht="12">
      <c r="D824" s="74"/>
      <c r="G824" s="79"/>
      <c r="H824" s="119"/>
      <c r="I824" s="140"/>
      <c r="J824" s="79"/>
      <c r="K824" s="119"/>
    </row>
    <row r="825" spans="4:11" ht="12">
      <c r="D825" s="74"/>
      <c r="G825" s="79"/>
      <c r="H825" s="119"/>
      <c r="I825" s="140"/>
      <c r="J825" s="79"/>
      <c r="K825" s="119"/>
    </row>
    <row r="826" spans="4:11" ht="12">
      <c r="D826" s="74"/>
      <c r="G826" s="79"/>
      <c r="H826" s="119"/>
      <c r="I826" s="140"/>
      <c r="J826" s="79"/>
      <c r="K826" s="119"/>
    </row>
    <row r="827" spans="4:11" ht="12">
      <c r="D827" s="74"/>
      <c r="G827" s="79"/>
      <c r="H827" s="119"/>
      <c r="I827" s="140"/>
      <c r="J827" s="79"/>
      <c r="K827" s="119"/>
    </row>
    <row r="828" spans="4:11" ht="12">
      <c r="D828" s="74"/>
      <c r="G828" s="79"/>
      <c r="H828" s="119"/>
      <c r="I828" s="140"/>
      <c r="J828" s="79"/>
      <c r="K828" s="119"/>
    </row>
    <row r="829" spans="4:11" ht="12">
      <c r="D829" s="74"/>
      <c r="G829" s="79"/>
      <c r="H829" s="119"/>
      <c r="I829" s="140"/>
      <c r="J829" s="79"/>
      <c r="K829" s="119"/>
    </row>
    <row r="830" spans="4:11" ht="12">
      <c r="D830" s="74"/>
      <c r="G830" s="79"/>
      <c r="H830" s="119"/>
      <c r="I830" s="140"/>
      <c r="J830" s="79"/>
      <c r="K830" s="119"/>
    </row>
    <row r="831" spans="4:11" ht="12">
      <c r="D831" s="74"/>
      <c r="G831" s="79"/>
      <c r="H831" s="119"/>
      <c r="I831" s="140"/>
      <c r="J831" s="79"/>
      <c r="K831" s="119"/>
    </row>
    <row r="832" spans="4:11" ht="12">
      <c r="D832" s="74"/>
      <c r="G832" s="79"/>
      <c r="H832" s="119"/>
      <c r="I832" s="140"/>
      <c r="J832" s="79"/>
      <c r="K832" s="119"/>
    </row>
    <row r="833" spans="4:11" ht="12">
      <c r="D833" s="74"/>
      <c r="G833" s="79"/>
      <c r="H833" s="119"/>
      <c r="I833" s="140"/>
      <c r="J833" s="79"/>
      <c r="K833" s="119"/>
    </row>
    <row r="834" spans="4:11" ht="12">
      <c r="D834" s="74"/>
      <c r="G834" s="79"/>
      <c r="H834" s="119"/>
      <c r="I834" s="140"/>
      <c r="J834" s="79"/>
      <c r="K834" s="119"/>
    </row>
    <row r="835" spans="4:11" ht="12">
      <c r="D835" s="74"/>
      <c r="G835" s="79"/>
      <c r="H835" s="119"/>
      <c r="I835" s="140"/>
      <c r="J835" s="79"/>
      <c r="K835" s="119"/>
    </row>
    <row r="836" spans="4:11" ht="12">
      <c r="D836" s="74"/>
      <c r="G836" s="79"/>
      <c r="H836" s="119"/>
      <c r="I836" s="140"/>
      <c r="J836" s="79"/>
      <c r="K836" s="119"/>
    </row>
    <row r="837" spans="4:11" ht="12">
      <c r="D837" s="74"/>
      <c r="G837" s="79"/>
      <c r="H837" s="119"/>
      <c r="I837" s="140"/>
      <c r="J837" s="79"/>
      <c r="K837" s="119"/>
    </row>
    <row r="838" spans="4:11" ht="12">
      <c r="D838" s="74"/>
      <c r="G838" s="79"/>
      <c r="H838" s="119"/>
      <c r="I838" s="140"/>
      <c r="J838" s="79"/>
      <c r="K838" s="119"/>
    </row>
    <row r="839" spans="4:11" ht="12">
      <c r="D839" s="74"/>
      <c r="G839" s="79"/>
      <c r="H839" s="119"/>
      <c r="I839" s="140"/>
      <c r="J839" s="79"/>
      <c r="K839" s="119"/>
    </row>
    <row r="840" spans="4:11" ht="12">
      <c r="D840" s="74"/>
      <c r="G840" s="79"/>
      <c r="H840" s="119"/>
      <c r="I840" s="140"/>
      <c r="J840" s="79"/>
      <c r="K840" s="119"/>
    </row>
    <row r="841" spans="4:11" ht="12">
      <c r="D841" s="74"/>
      <c r="G841" s="79"/>
      <c r="H841" s="119"/>
      <c r="I841" s="140"/>
      <c r="J841" s="79"/>
      <c r="K841" s="119"/>
    </row>
    <row r="842" spans="4:11" ht="12">
      <c r="D842" s="74"/>
      <c r="G842" s="79"/>
      <c r="H842" s="119"/>
      <c r="I842" s="140"/>
      <c r="J842" s="79"/>
      <c r="K842" s="119"/>
    </row>
    <row r="881" spans="4:11" ht="12">
      <c r="D881" s="88"/>
      <c r="F881" s="115"/>
      <c r="G881" s="79"/>
      <c r="H881" s="119"/>
      <c r="J881" s="79"/>
      <c r="K881" s="119"/>
    </row>
  </sheetData>
  <sheetProtection/>
  <mergeCells count="28">
    <mergeCell ref="A41:K41"/>
    <mergeCell ref="A5:K5"/>
    <mergeCell ref="A8:K8"/>
    <mergeCell ref="A9:K9"/>
    <mergeCell ref="A20:C20"/>
    <mergeCell ref="A36:K36"/>
    <mergeCell ref="A449:K449"/>
    <mergeCell ref="C79:J79"/>
    <mergeCell ref="A84:K84"/>
    <mergeCell ref="C121:J121"/>
    <mergeCell ref="A128:K128"/>
    <mergeCell ref="C135:D135"/>
    <mergeCell ref="C139:D139"/>
    <mergeCell ref="A175:K175"/>
    <mergeCell ref="C213:I213"/>
    <mergeCell ref="B227:K227"/>
    <mergeCell ref="C321:J321"/>
    <mergeCell ref="A411:K411"/>
    <mergeCell ref="A710:K710"/>
    <mergeCell ref="C744:J744"/>
    <mergeCell ref="A748:K748"/>
    <mergeCell ref="A785:K785"/>
    <mergeCell ref="A488:K488"/>
    <mergeCell ref="A525:K525"/>
    <mergeCell ref="A562:K562"/>
    <mergeCell ref="A599:K599"/>
    <mergeCell ref="A636:K636"/>
    <mergeCell ref="A673:K673"/>
  </mergeCells>
  <printOptions horizontalCentered="1"/>
  <pageMargins left="0.17" right="0.17" top="0.47" bottom="0.53" header="0.5" footer="0.24"/>
  <pageSetup fitToHeight="47" horizontalDpi="600" verticalDpi="600" orientation="landscape" scale="70" r:id="rId1"/>
  <rowBreaks count="19" manualBreakCount="19">
    <brk id="39" max="12" man="1"/>
    <brk id="82" max="12" man="1"/>
    <brk id="124" max="12" man="1"/>
    <brk id="172" max="12" man="1"/>
    <brk id="224" max="12" man="1"/>
    <brk id="274" max="12" man="1"/>
    <brk id="323" max="10" man="1"/>
    <brk id="355" max="12" man="1"/>
    <brk id="407" max="12" man="1"/>
    <brk id="446" max="12" man="1"/>
    <brk id="485" max="255" man="1"/>
    <brk id="522" max="12" man="1"/>
    <brk id="559" max="12" man="1"/>
    <brk id="596" max="12" man="1"/>
    <brk id="633" max="12" man="1"/>
    <brk id="670" max="12" man="1"/>
    <brk id="707" max="12" man="1"/>
    <brk id="746" max="12" man="1"/>
    <brk id="782" max="255" man="1"/>
  </rowBreaks>
</worksheet>
</file>

<file path=xl/worksheets/sheet3.xml><?xml version="1.0" encoding="utf-8"?>
<worksheet xmlns="http://schemas.openxmlformats.org/spreadsheetml/2006/main" xmlns:r="http://schemas.openxmlformats.org/officeDocument/2006/relationships">
  <sheetPr transitionEvaluation="1" transitionEntry="1"/>
  <dimension ref="A2:IT881"/>
  <sheetViews>
    <sheetView showGridLines="0" view="pageBreakPreview" zoomScaleSheetLayoutView="100" zoomScalePageLayoutView="0" workbookViewId="0" topLeftCell="A1">
      <selection activeCell="A41" sqref="A41:K41"/>
    </sheetView>
  </sheetViews>
  <sheetFormatPr defaultColWidth="11.00390625" defaultRowHeight="12"/>
  <cols>
    <col min="1" max="1" width="5.28125" style="62" customWidth="1"/>
    <col min="2" max="2" width="2.140625" style="62" customWidth="1"/>
    <col min="3" max="3" width="35.00390625" style="62" customWidth="1"/>
    <col min="4" max="4" width="32.7109375" style="62" customWidth="1"/>
    <col min="5" max="5" width="9.28125" style="62" customWidth="1"/>
    <col min="6" max="6" width="8.57421875" style="62" customWidth="1"/>
    <col min="7" max="7" width="17.00390625" style="63" customWidth="1"/>
    <col min="8" max="8" width="17.00390625" style="64" customWidth="1"/>
    <col min="9" max="9" width="7.57421875" style="62" customWidth="1"/>
    <col min="10" max="10" width="15.140625" style="63" customWidth="1"/>
    <col min="11" max="11" width="19.421875" style="64" customWidth="1"/>
    <col min="12" max="12" width="15.28125" style="62" bestFit="1" customWidth="1"/>
    <col min="13" max="13" width="15.140625" style="62" customWidth="1"/>
    <col min="14" max="14" width="13.7109375" style="62" bestFit="1" customWidth="1"/>
    <col min="15" max="15" width="14.00390625" style="62" customWidth="1"/>
    <col min="16" max="16" width="15.28125" style="62" bestFit="1" customWidth="1"/>
    <col min="17" max="17" width="15.7109375" style="62" bestFit="1" customWidth="1"/>
    <col min="18" max="18" width="15.28125" style="62" bestFit="1" customWidth="1"/>
    <col min="19" max="19" width="13.140625" style="62" customWidth="1"/>
    <col min="20" max="20" width="15.421875" style="62" customWidth="1"/>
    <col min="21" max="21" width="13.140625" style="62" customWidth="1"/>
    <col min="22" max="16384" width="11.00390625" style="62" customWidth="1"/>
  </cols>
  <sheetData>
    <row r="2" ht="12">
      <c r="K2" s="65" t="s">
        <v>0</v>
      </c>
    </row>
    <row r="3" ht="12">
      <c r="K3" s="66" t="s">
        <v>1</v>
      </c>
    </row>
    <row r="5" spans="1:11" ht="45">
      <c r="A5" s="369" t="s">
        <v>2</v>
      </c>
      <c r="B5" s="369"/>
      <c r="C5" s="369"/>
      <c r="D5" s="369"/>
      <c r="E5" s="369"/>
      <c r="F5" s="369"/>
      <c r="G5" s="369"/>
      <c r="H5" s="369"/>
      <c r="I5" s="369"/>
      <c r="J5" s="369"/>
      <c r="K5" s="369"/>
    </row>
    <row r="8" spans="1:11" s="67" customFormat="1" ht="33">
      <c r="A8" s="370" t="s">
        <v>3</v>
      </c>
      <c r="B8" s="370"/>
      <c r="C8" s="370"/>
      <c r="D8" s="370"/>
      <c r="E8" s="370"/>
      <c r="F8" s="370"/>
      <c r="G8" s="370"/>
      <c r="H8" s="370"/>
      <c r="I8" s="370"/>
      <c r="J8" s="370"/>
      <c r="K8" s="370"/>
    </row>
    <row r="9" spans="1:11" s="67" customFormat="1" ht="33">
      <c r="A9" s="370" t="s">
        <v>4</v>
      </c>
      <c r="B9" s="370"/>
      <c r="C9" s="370"/>
      <c r="D9" s="370"/>
      <c r="E9" s="370"/>
      <c r="F9" s="370"/>
      <c r="G9" s="370"/>
      <c r="H9" s="370"/>
      <c r="I9" s="370"/>
      <c r="J9" s="370"/>
      <c r="K9" s="370"/>
    </row>
    <row r="20" spans="1:11" ht="12.75" thickBot="1">
      <c r="A20" s="371" t="s">
        <v>5</v>
      </c>
      <c r="B20" s="371"/>
      <c r="C20" s="371"/>
      <c r="D20" s="68" t="s">
        <v>78</v>
      </c>
      <c r="E20" s="69"/>
      <c r="F20" s="69"/>
      <c r="G20" s="69"/>
      <c r="H20" s="69"/>
      <c r="I20" s="69"/>
      <c r="J20" s="69"/>
      <c r="K20" s="69"/>
    </row>
    <row r="21" spans="3:4" ht="12.75" thickBot="1">
      <c r="C21" s="70" t="s">
        <v>7</v>
      </c>
      <c r="D21" s="71" t="s">
        <v>268</v>
      </c>
    </row>
    <row r="22" spans="3:4" ht="12.75" thickBot="1">
      <c r="C22" s="70" t="s">
        <v>9</v>
      </c>
      <c r="D22" s="72"/>
    </row>
    <row r="23" spans="3:4" ht="12.75" thickBot="1">
      <c r="C23" s="70" t="s">
        <v>10</v>
      </c>
      <c r="D23" s="72"/>
    </row>
    <row r="31" ht="12">
      <c r="C31" s="62" t="s">
        <v>12</v>
      </c>
    </row>
    <row r="36" spans="1:11" ht="27">
      <c r="A36" s="372" t="s">
        <v>13</v>
      </c>
      <c r="B36" s="372"/>
      <c r="C36" s="372"/>
      <c r="D36" s="372"/>
      <c r="E36" s="372"/>
      <c r="F36" s="372"/>
      <c r="G36" s="372"/>
      <c r="H36" s="372"/>
      <c r="I36" s="372"/>
      <c r="J36" s="372"/>
      <c r="K36" s="372"/>
    </row>
    <row r="39" spans="1:11" ht="12">
      <c r="A39" s="73"/>
      <c r="C39" s="74"/>
      <c r="E39" s="73"/>
      <c r="F39" s="75"/>
      <c r="G39" s="76"/>
      <c r="H39" s="77"/>
      <c r="I39" s="75"/>
      <c r="J39" s="76"/>
      <c r="K39" s="77"/>
    </row>
    <row r="40" spans="1:11" ht="12">
      <c r="A40" s="78"/>
      <c r="G40" s="79"/>
      <c r="K40" s="80" t="s">
        <v>14</v>
      </c>
    </row>
    <row r="41" spans="1:11" ht="12">
      <c r="A41" s="367" t="s">
        <v>15</v>
      </c>
      <c r="B41" s="367"/>
      <c r="C41" s="367"/>
      <c r="D41" s="367"/>
      <c r="E41" s="367"/>
      <c r="F41" s="367"/>
      <c r="G41" s="367"/>
      <c r="H41" s="367"/>
      <c r="I41" s="367"/>
      <c r="J41" s="367"/>
      <c r="K41" s="367"/>
    </row>
    <row r="42" spans="1:11" ht="12">
      <c r="A42" s="81" t="s">
        <v>16</v>
      </c>
      <c r="C42" s="62" t="str">
        <f>$D$20</f>
        <v>University of Colorado</v>
      </c>
      <c r="G42" s="79"/>
      <c r="I42" s="82"/>
      <c r="J42" s="79"/>
      <c r="K42" s="83" t="str">
        <f>$K$3</f>
        <v>Date: October 1, 2013</v>
      </c>
    </row>
    <row r="43" spans="1:11" ht="12">
      <c r="A43" s="84" t="s">
        <v>17</v>
      </c>
      <c r="B43" s="84" t="s">
        <v>17</v>
      </c>
      <c r="C43" s="84" t="s">
        <v>17</v>
      </c>
      <c r="D43" s="84" t="s">
        <v>17</v>
      </c>
      <c r="E43" s="84" t="s">
        <v>17</v>
      </c>
      <c r="F43" s="84" t="s">
        <v>17</v>
      </c>
      <c r="G43" s="85" t="s">
        <v>17</v>
      </c>
      <c r="H43" s="86" t="s">
        <v>17</v>
      </c>
      <c r="I43" s="84" t="s">
        <v>17</v>
      </c>
      <c r="J43" s="85" t="s">
        <v>17</v>
      </c>
      <c r="K43" s="86" t="s">
        <v>17</v>
      </c>
    </row>
    <row r="44" spans="1:11" ht="12">
      <c r="A44" s="87" t="s">
        <v>18</v>
      </c>
      <c r="C44" s="74" t="s">
        <v>19</v>
      </c>
      <c r="E44" s="87" t="s">
        <v>18</v>
      </c>
      <c r="F44" s="88"/>
      <c r="G44" s="89"/>
      <c r="H44" s="90" t="s">
        <v>20</v>
      </c>
      <c r="I44" s="88"/>
      <c r="J44" s="89"/>
      <c r="K44" s="90" t="s">
        <v>21</v>
      </c>
    </row>
    <row r="45" spans="1:11" ht="12">
      <c r="A45" s="87" t="s">
        <v>22</v>
      </c>
      <c r="C45" s="91" t="s">
        <v>23</v>
      </c>
      <c r="E45" s="87" t="s">
        <v>22</v>
      </c>
      <c r="F45" s="88"/>
      <c r="G45" s="89" t="s">
        <v>24</v>
      </c>
      <c r="H45" s="90" t="s">
        <v>25</v>
      </c>
      <c r="I45" s="88"/>
      <c r="J45" s="89" t="s">
        <v>24</v>
      </c>
      <c r="K45" s="90" t="s">
        <v>26</v>
      </c>
    </row>
    <row r="46" spans="1:11" ht="12">
      <c r="A46" s="84" t="s">
        <v>17</v>
      </c>
      <c r="B46" s="84" t="s">
        <v>17</v>
      </c>
      <c r="C46" s="84" t="s">
        <v>17</v>
      </c>
      <c r="D46" s="84" t="s">
        <v>17</v>
      </c>
      <c r="E46" s="84" t="s">
        <v>17</v>
      </c>
      <c r="F46" s="84" t="s">
        <v>17</v>
      </c>
      <c r="G46" s="85" t="s">
        <v>17</v>
      </c>
      <c r="H46" s="86" t="s">
        <v>17</v>
      </c>
      <c r="I46" s="84" t="s">
        <v>17</v>
      </c>
      <c r="J46" s="85" t="s">
        <v>17</v>
      </c>
      <c r="K46" s="86" t="s">
        <v>17</v>
      </c>
    </row>
    <row r="47" spans="1:11" ht="12">
      <c r="A47" s="73">
        <v>1</v>
      </c>
      <c r="C47" s="74" t="s">
        <v>27</v>
      </c>
      <c r="D47" s="92" t="s">
        <v>28</v>
      </c>
      <c r="E47" s="73">
        <v>1</v>
      </c>
      <c r="G47" s="93">
        <v>0</v>
      </c>
      <c r="H47" s="93">
        <v>0</v>
      </c>
      <c r="I47" s="94"/>
      <c r="J47" s="93">
        <v>0</v>
      </c>
      <c r="K47" s="93">
        <v>0</v>
      </c>
    </row>
    <row r="48" spans="1:11" ht="12">
      <c r="A48" s="73">
        <v>2</v>
      </c>
      <c r="C48" s="74" t="s">
        <v>29</v>
      </c>
      <c r="D48" s="92" t="s">
        <v>30</v>
      </c>
      <c r="E48" s="73">
        <v>2</v>
      </c>
      <c r="G48" s="93">
        <v>0</v>
      </c>
      <c r="H48" s="93">
        <v>0</v>
      </c>
      <c r="I48" s="94"/>
      <c r="J48" s="93">
        <v>0</v>
      </c>
      <c r="K48" s="93">
        <v>0</v>
      </c>
    </row>
    <row r="49" spans="1:11" ht="12">
      <c r="A49" s="73">
        <v>3</v>
      </c>
      <c r="C49" s="74" t="s">
        <v>31</v>
      </c>
      <c r="D49" s="92" t="s">
        <v>32</v>
      </c>
      <c r="E49" s="73">
        <v>3</v>
      </c>
      <c r="G49" s="93">
        <v>0</v>
      </c>
      <c r="H49" s="93">
        <v>0</v>
      </c>
      <c r="I49" s="94"/>
      <c r="J49" s="93">
        <v>0</v>
      </c>
      <c r="K49" s="93">
        <v>0</v>
      </c>
    </row>
    <row r="50" spans="1:11" ht="12">
      <c r="A50" s="73">
        <v>4</v>
      </c>
      <c r="C50" s="74" t="s">
        <v>33</v>
      </c>
      <c r="D50" s="92" t="s">
        <v>34</v>
      </c>
      <c r="E50" s="73">
        <v>4</v>
      </c>
      <c r="G50" s="93">
        <v>0</v>
      </c>
      <c r="H50" s="93">
        <v>0</v>
      </c>
      <c r="I50" s="94"/>
      <c r="J50" s="93">
        <v>0</v>
      </c>
      <c r="K50" s="93">
        <v>0</v>
      </c>
    </row>
    <row r="51" spans="1:11" ht="12">
      <c r="A51" s="73">
        <v>5</v>
      </c>
      <c r="C51" s="74" t="s">
        <v>35</v>
      </c>
      <c r="D51" s="92" t="s">
        <v>36</v>
      </c>
      <c r="E51" s="73">
        <v>5</v>
      </c>
      <c r="G51" s="93">
        <v>0</v>
      </c>
      <c r="H51" s="93">
        <v>0</v>
      </c>
      <c r="I51" s="94"/>
      <c r="J51" s="93">
        <v>0</v>
      </c>
      <c r="K51" s="93">
        <v>0</v>
      </c>
    </row>
    <row r="52" spans="1:11" ht="12">
      <c r="A52" s="73">
        <v>6</v>
      </c>
      <c r="C52" s="74" t="s">
        <v>37</v>
      </c>
      <c r="D52" s="92" t="s">
        <v>38</v>
      </c>
      <c r="E52" s="73">
        <v>6</v>
      </c>
      <c r="G52" s="93">
        <v>0</v>
      </c>
      <c r="H52" s="93">
        <v>0</v>
      </c>
      <c r="I52" s="94"/>
      <c r="J52" s="93">
        <v>0</v>
      </c>
      <c r="K52" s="93">
        <v>0</v>
      </c>
    </row>
    <row r="53" spans="1:11" ht="12">
      <c r="A53" s="73">
        <v>7</v>
      </c>
      <c r="C53" s="74" t="s">
        <v>39</v>
      </c>
      <c r="D53" s="92" t="s">
        <v>40</v>
      </c>
      <c r="E53" s="73">
        <v>7</v>
      </c>
      <c r="G53" s="93">
        <v>0</v>
      </c>
      <c r="H53" s="93">
        <v>0</v>
      </c>
      <c r="I53" s="94"/>
      <c r="J53" s="93">
        <v>0</v>
      </c>
      <c r="K53" s="93">
        <v>0</v>
      </c>
    </row>
    <row r="54" spans="1:11" ht="12">
      <c r="A54" s="73">
        <v>8</v>
      </c>
      <c r="C54" s="74" t="s">
        <v>41</v>
      </c>
      <c r="D54" s="92" t="s">
        <v>42</v>
      </c>
      <c r="E54" s="73">
        <v>8</v>
      </c>
      <c r="G54" s="93">
        <v>0</v>
      </c>
      <c r="H54" s="93">
        <v>0</v>
      </c>
      <c r="I54" s="94"/>
      <c r="J54" s="93">
        <v>0</v>
      </c>
      <c r="K54" s="93">
        <v>0</v>
      </c>
    </row>
    <row r="55" spans="1:11" ht="12">
      <c r="A55" s="73">
        <v>9</v>
      </c>
      <c r="C55" s="74" t="s">
        <v>43</v>
      </c>
      <c r="D55" s="92" t="s">
        <v>44</v>
      </c>
      <c r="E55" s="73">
        <v>9</v>
      </c>
      <c r="G55" s="95">
        <v>0</v>
      </c>
      <c r="H55" s="95">
        <v>0</v>
      </c>
      <c r="I55" s="94" t="s">
        <v>51</v>
      </c>
      <c r="J55" s="95">
        <v>0</v>
      </c>
      <c r="K55" s="95">
        <v>0</v>
      </c>
    </row>
    <row r="56" spans="1:11" ht="12">
      <c r="A56" s="73">
        <v>10</v>
      </c>
      <c r="C56" s="74" t="s">
        <v>45</v>
      </c>
      <c r="D56" s="92" t="s">
        <v>46</v>
      </c>
      <c r="E56" s="73">
        <v>10</v>
      </c>
      <c r="G56" s="93">
        <v>0</v>
      </c>
      <c r="H56" s="93">
        <v>0</v>
      </c>
      <c r="I56" s="94"/>
      <c r="J56" s="93">
        <v>0</v>
      </c>
      <c r="K56" s="93">
        <v>0</v>
      </c>
    </row>
    <row r="57" spans="1:11" ht="12">
      <c r="A57" s="73"/>
      <c r="C57" s="74"/>
      <c r="D57" s="92"/>
      <c r="E57" s="73"/>
      <c r="F57" s="84" t="s">
        <v>17</v>
      </c>
      <c r="G57" s="85" t="s">
        <v>17</v>
      </c>
      <c r="H57" s="96"/>
      <c r="I57" s="97"/>
      <c r="J57" s="85"/>
      <c r="K57" s="96"/>
    </row>
    <row r="58" spans="1:11" ht="15" customHeight="1">
      <c r="A58" s="62">
        <v>11</v>
      </c>
      <c r="C58" s="74" t="s">
        <v>47</v>
      </c>
      <c r="E58" s="62">
        <v>11</v>
      </c>
      <c r="G58" s="93">
        <v>0</v>
      </c>
      <c r="H58" s="95">
        <v>0</v>
      </c>
      <c r="I58" s="94"/>
      <c r="J58" s="93">
        <v>0</v>
      </c>
      <c r="K58" s="95">
        <v>0</v>
      </c>
    </row>
    <row r="59" spans="1:11" ht="12">
      <c r="A59" s="73"/>
      <c r="E59" s="73"/>
      <c r="F59" s="84" t="s">
        <v>17</v>
      </c>
      <c r="G59" s="85" t="s">
        <v>17</v>
      </c>
      <c r="H59" s="86"/>
      <c r="I59" s="97"/>
      <c r="J59" s="85"/>
      <c r="K59" s="86"/>
    </row>
    <row r="60" spans="1:11" ht="12">
      <c r="A60" s="73"/>
      <c r="E60" s="73"/>
      <c r="F60" s="84"/>
      <c r="G60" s="79"/>
      <c r="H60" s="86"/>
      <c r="I60" s="97"/>
      <c r="J60" s="79"/>
      <c r="K60" s="86"/>
    </row>
    <row r="61" spans="1:11" ht="12">
      <c r="A61" s="62">
        <v>12</v>
      </c>
      <c r="C61" s="74" t="s">
        <v>48</v>
      </c>
      <c r="E61" s="62">
        <v>12</v>
      </c>
      <c r="G61" s="98"/>
      <c r="H61" s="98"/>
      <c r="I61" s="94"/>
      <c r="J61" s="93"/>
      <c r="K61" s="98"/>
    </row>
    <row r="62" spans="1:15" ht="12">
      <c r="A62" s="73">
        <v>13</v>
      </c>
      <c r="C62" s="74" t="s">
        <v>49</v>
      </c>
      <c r="D62" s="92" t="s">
        <v>50</v>
      </c>
      <c r="E62" s="73">
        <v>13</v>
      </c>
      <c r="G62" s="99"/>
      <c r="H62" s="100">
        <v>0</v>
      </c>
      <c r="I62" s="94"/>
      <c r="J62" s="99"/>
      <c r="K62" s="100">
        <v>0</v>
      </c>
      <c r="O62" s="62" t="s">
        <v>51</v>
      </c>
    </row>
    <row r="63" spans="1:11" ht="12">
      <c r="A63" s="73">
        <v>14</v>
      </c>
      <c r="C63" s="74" t="s">
        <v>52</v>
      </c>
      <c r="D63" s="92" t="s">
        <v>53</v>
      </c>
      <c r="E63" s="73">
        <v>14</v>
      </c>
      <c r="G63" s="99"/>
      <c r="H63" s="100">
        <v>0</v>
      </c>
      <c r="I63" s="94"/>
      <c r="J63" s="99"/>
      <c r="K63" s="100">
        <v>0</v>
      </c>
    </row>
    <row r="64" spans="1:11" ht="12">
      <c r="A64" s="73">
        <v>15</v>
      </c>
      <c r="C64" s="74" t="s">
        <v>54</v>
      </c>
      <c r="D64" s="92"/>
      <c r="E64" s="73">
        <v>15</v>
      </c>
      <c r="G64" s="99"/>
      <c r="H64" s="100">
        <v>0</v>
      </c>
      <c r="I64" s="94"/>
      <c r="J64" s="99"/>
      <c r="K64" s="100">
        <v>0</v>
      </c>
    </row>
    <row r="65" spans="1:11" ht="12">
      <c r="A65" s="73">
        <v>16</v>
      </c>
      <c r="C65" s="74" t="s">
        <v>55</v>
      </c>
      <c r="D65" s="92"/>
      <c r="E65" s="73">
        <v>16</v>
      </c>
      <c r="G65" s="99"/>
      <c r="H65" s="100">
        <v>0</v>
      </c>
      <c r="I65" s="94"/>
      <c r="J65" s="99"/>
      <c r="K65" s="100">
        <v>0</v>
      </c>
    </row>
    <row r="66" spans="1:254" ht="12">
      <c r="A66" s="92">
        <v>17</v>
      </c>
      <c r="B66" s="92"/>
      <c r="C66" s="101" t="s">
        <v>56</v>
      </c>
      <c r="D66" s="92"/>
      <c r="E66" s="92">
        <v>17</v>
      </c>
      <c r="F66" s="92"/>
      <c r="G66" s="93"/>
      <c r="H66" s="95">
        <v>0</v>
      </c>
      <c r="I66" s="101"/>
      <c r="J66" s="93"/>
      <c r="K66" s="95">
        <v>0</v>
      </c>
      <c r="L66" s="92"/>
      <c r="M66" s="101"/>
      <c r="N66" s="92"/>
      <c r="O66" s="101"/>
      <c r="P66" s="92"/>
      <c r="Q66" s="101"/>
      <c r="R66" s="92"/>
      <c r="S66" s="101"/>
      <c r="T66" s="92"/>
      <c r="U66" s="101"/>
      <c r="V66" s="92"/>
      <c r="W66" s="101"/>
      <c r="X66" s="92"/>
      <c r="Y66" s="101"/>
      <c r="Z66" s="92"/>
      <c r="AA66" s="101"/>
      <c r="AB66" s="92"/>
      <c r="AC66" s="101"/>
      <c r="AD66" s="92"/>
      <c r="AE66" s="101"/>
      <c r="AF66" s="92"/>
      <c r="AG66" s="101"/>
      <c r="AH66" s="92"/>
      <c r="AI66" s="101"/>
      <c r="AJ66" s="92"/>
      <c r="AK66" s="101"/>
      <c r="AL66" s="92"/>
      <c r="AM66" s="101"/>
      <c r="AN66" s="92"/>
      <c r="AO66" s="101"/>
      <c r="AP66" s="92"/>
      <c r="AQ66" s="101"/>
      <c r="AR66" s="92"/>
      <c r="AS66" s="101"/>
      <c r="AT66" s="92"/>
      <c r="AU66" s="101"/>
      <c r="AV66" s="92"/>
      <c r="AW66" s="101"/>
      <c r="AX66" s="92"/>
      <c r="AY66" s="101"/>
      <c r="AZ66" s="92"/>
      <c r="BA66" s="101"/>
      <c r="BB66" s="92"/>
      <c r="BC66" s="101"/>
      <c r="BD66" s="92"/>
      <c r="BE66" s="101"/>
      <c r="BF66" s="92"/>
      <c r="BG66" s="101"/>
      <c r="BH66" s="92"/>
      <c r="BI66" s="101"/>
      <c r="BJ66" s="92"/>
      <c r="BK66" s="101"/>
      <c r="BL66" s="92"/>
      <c r="BM66" s="101"/>
      <c r="BN66" s="92"/>
      <c r="BO66" s="101"/>
      <c r="BP66" s="92"/>
      <c r="BQ66" s="101"/>
      <c r="BR66" s="92"/>
      <c r="BS66" s="101"/>
      <c r="BT66" s="92"/>
      <c r="BU66" s="101"/>
      <c r="BV66" s="92"/>
      <c r="BW66" s="101"/>
      <c r="BX66" s="92"/>
      <c r="BY66" s="101"/>
      <c r="BZ66" s="92"/>
      <c r="CA66" s="101"/>
      <c r="CB66" s="92"/>
      <c r="CC66" s="101"/>
      <c r="CD66" s="92"/>
      <c r="CE66" s="101"/>
      <c r="CF66" s="92"/>
      <c r="CG66" s="101"/>
      <c r="CH66" s="92"/>
      <c r="CI66" s="101"/>
      <c r="CJ66" s="92"/>
      <c r="CK66" s="101"/>
      <c r="CL66" s="92"/>
      <c r="CM66" s="101"/>
      <c r="CN66" s="92"/>
      <c r="CO66" s="101"/>
      <c r="CP66" s="92"/>
      <c r="CQ66" s="101"/>
      <c r="CR66" s="92"/>
      <c r="CS66" s="101"/>
      <c r="CT66" s="92"/>
      <c r="CU66" s="101"/>
      <c r="CV66" s="92"/>
      <c r="CW66" s="101"/>
      <c r="CX66" s="92"/>
      <c r="CY66" s="101"/>
      <c r="CZ66" s="92"/>
      <c r="DA66" s="101"/>
      <c r="DB66" s="92"/>
      <c r="DC66" s="101"/>
      <c r="DD66" s="92"/>
      <c r="DE66" s="101"/>
      <c r="DF66" s="92"/>
      <c r="DG66" s="101"/>
      <c r="DH66" s="92"/>
      <c r="DI66" s="101"/>
      <c r="DJ66" s="92"/>
      <c r="DK66" s="101"/>
      <c r="DL66" s="92"/>
      <c r="DM66" s="101"/>
      <c r="DN66" s="92"/>
      <c r="DO66" s="101"/>
      <c r="DP66" s="92"/>
      <c r="DQ66" s="101"/>
      <c r="DR66" s="92"/>
      <c r="DS66" s="101"/>
      <c r="DT66" s="92"/>
      <c r="DU66" s="101"/>
      <c r="DV66" s="92"/>
      <c r="DW66" s="101"/>
      <c r="DX66" s="92"/>
      <c r="DY66" s="101"/>
      <c r="DZ66" s="92"/>
      <c r="EA66" s="101"/>
      <c r="EB66" s="92"/>
      <c r="EC66" s="101"/>
      <c r="ED66" s="92"/>
      <c r="EE66" s="101"/>
      <c r="EF66" s="92"/>
      <c r="EG66" s="101"/>
      <c r="EH66" s="92"/>
      <c r="EI66" s="101"/>
      <c r="EJ66" s="92"/>
      <c r="EK66" s="101"/>
      <c r="EL66" s="92"/>
      <c r="EM66" s="101"/>
      <c r="EN66" s="92"/>
      <c r="EO66" s="101"/>
      <c r="EP66" s="92"/>
      <c r="EQ66" s="101"/>
      <c r="ER66" s="92"/>
      <c r="ES66" s="101"/>
      <c r="ET66" s="92"/>
      <c r="EU66" s="101"/>
      <c r="EV66" s="92"/>
      <c r="EW66" s="101"/>
      <c r="EX66" s="92"/>
      <c r="EY66" s="101"/>
      <c r="EZ66" s="92"/>
      <c r="FA66" s="101"/>
      <c r="FB66" s="92"/>
      <c r="FC66" s="101"/>
      <c r="FD66" s="92"/>
      <c r="FE66" s="101"/>
      <c r="FF66" s="92"/>
      <c r="FG66" s="101"/>
      <c r="FH66" s="92"/>
      <c r="FI66" s="101"/>
      <c r="FJ66" s="92"/>
      <c r="FK66" s="101"/>
      <c r="FL66" s="92"/>
      <c r="FM66" s="101"/>
      <c r="FN66" s="92"/>
      <c r="FO66" s="101"/>
      <c r="FP66" s="92"/>
      <c r="FQ66" s="101"/>
      <c r="FR66" s="92"/>
      <c r="FS66" s="101"/>
      <c r="FT66" s="92"/>
      <c r="FU66" s="101"/>
      <c r="FV66" s="92"/>
      <c r="FW66" s="101"/>
      <c r="FX66" s="92"/>
      <c r="FY66" s="101"/>
      <c r="FZ66" s="92"/>
      <c r="GA66" s="101"/>
      <c r="GB66" s="92"/>
      <c r="GC66" s="101"/>
      <c r="GD66" s="92"/>
      <c r="GE66" s="101"/>
      <c r="GF66" s="92"/>
      <c r="GG66" s="101"/>
      <c r="GH66" s="92"/>
      <c r="GI66" s="101"/>
      <c r="GJ66" s="92"/>
      <c r="GK66" s="101"/>
      <c r="GL66" s="92"/>
      <c r="GM66" s="101"/>
      <c r="GN66" s="92"/>
      <c r="GO66" s="101"/>
      <c r="GP66" s="92"/>
      <c r="GQ66" s="101"/>
      <c r="GR66" s="92"/>
      <c r="GS66" s="101"/>
      <c r="GT66" s="92"/>
      <c r="GU66" s="101"/>
      <c r="GV66" s="92"/>
      <c r="GW66" s="101"/>
      <c r="GX66" s="92"/>
      <c r="GY66" s="101"/>
      <c r="GZ66" s="92"/>
      <c r="HA66" s="101"/>
      <c r="HB66" s="92"/>
      <c r="HC66" s="101"/>
      <c r="HD66" s="92"/>
      <c r="HE66" s="101"/>
      <c r="HF66" s="92"/>
      <c r="HG66" s="101"/>
      <c r="HH66" s="92"/>
      <c r="HI66" s="101"/>
      <c r="HJ66" s="92"/>
      <c r="HK66" s="101"/>
      <c r="HL66" s="92"/>
      <c r="HM66" s="101"/>
      <c r="HN66" s="92"/>
      <c r="HO66" s="101"/>
      <c r="HP66" s="92"/>
      <c r="HQ66" s="101"/>
      <c r="HR66" s="92"/>
      <c r="HS66" s="101"/>
      <c r="HT66" s="92"/>
      <c r="HU66" s="101"/>
      <c r="HV66" s="92"/>
      <c r="HW66" s="101"/>
      <c r="HX66" s="92"/>
      <c r="HY66" s="101"/>
      <c r="HZ66" s="92"/>
      <c r="IA66" s="101"/>
      <c r="IB66" s="92"/>
      <c r="IC66" s="101"/>
      <c r="ID66" s="92"/>
      <c r="IE66" s="101"/>
      <c r="IF66" s="92"/>
      <c r="IG66" s="101"/>
      <c r="IH66" s="92"/>
      <c r="II66" s="101"/>
      <c r="IJ66" s="92"/>
      <c r="IK66" s="101"/>
      <c r="IL66" s="92"/>
      <c r="IM66" s="101"/>
      <c r="IN66" s="92"/>
      <c r="IO66" s="101"/>
      <c r="IP66" s="92"/>
      <c r="IQ66" s="101"/>
      <c r="IR66" s="92"/>
      <c r="IS66" s="101"/>
      <c r="IT66" s="92"/>
    </row>
    <row r="67" spans="1:11" ht="12">
      <c r="A67" s="73">
        <v>18</v>
      </c>
      <c r="C67" s="74" t="s">
        <v>57</v>
      </c>
      <c r="D67" s="92"/>
      <c r="E67" s="73">
        <v>18</v>
      </c>
      <c r="G67" s="99"/>
      <c r="H67" s="100">
        <v>0</v>
      </c>
      <c r="I67" s="94"/>
      <c r="J67" s="99"/>
      <c r="K67" s="100">
        <v>0</v>
      </c>
    </row>
    <row r="68" spans="1:11" ht="12">
      <c r="A68" s="73">
        <v>19</v>
      </c>
      <c r="C68" s="74" t="s">
        <v>58</v>
      </c>
      <c r="D68" s="92"/>
      <c r="E68" s="73">
        <v>19</v>
      </c>
      <c r="G68" s="99"/>
      <c r="H68" s="100">
        <v>0</v>
      </c>
      <c r="I68" s="94"/>
      <c r="J68" s="99"/>
      <c r="K68" s="100">
        <v>0</v>
      </c>
    </row>
    <row r="69" spans="1:11" ht="12">
      <c r="A69" s="73">
        <v>20</v>
      </c>
      <c r="C69" s="74" t="s">
        <v>59</v>
      </c>
      <c r="D69" s="92"/>
      <c r="E69" s="73">
        <v>20</v>
      </c>
      <c r="G69" s="99"/>
      <c r="H69" s="100">
        <v>0</v>
      </c>
      <c r="I69" s="94"/>
      <c r="J69" s="99"/>
      <c r="K69" s="100">
        <v>0</v>
      </c>
    </row>
    <row r="70" spans="1:11" ht="12">
      <c r="A70" s="92">
        <v>21</v>
      </c>
      <c r="C70" s="74" t="s">
        <v>60</v>
      </c>
      <c r="D70" s="92"/>
      <c r="E70" s="73">
        <v>21</v>
      </c>
      <c r="G70" s="99"/>
      <c r="H70" s="100">
        <v>0</v>
      </c>
      <c r="I70" s="94"/>
      <c r="J70" s="99"/>
      <c r="K70" s="100">
        <v>0</v>
      </c>
    </row>
    <row r="71" spans="1:11" ht="12">
      <c r="A71" s="92">
        <v>22</v>
      </c>
      <c r="C71" s="74" t="s">
        <v>61</v>
      </c>
      <c r="D71" s="92"/>
      <c r="E71" s="73">
        <v>22</v>
      </c>
      <c r="G71" s="99"/>
      <c r="H71" s="100">
        <v>0</v>
      </c>
      <c r="I71" s="94" t="s">
        <v>51</v>
      </c>
      <c r="J71" s="99"/>
      <c r="K71" s="100">
        <v>0</v>
      </c>
    </row>
    <row r="72" spans="1:11" ht="12">
      <c r="A72" s="73">
        <v>23</v>
      </c>
      <c r="C72" s="102"/>
      <c r="E72" s="73">
        <v>23</v>
      </c>
      <c r="F72" s="84" t="s">
        <v>17</v>
      </c>
      <c r="G72" s="85"/>
      <c r="H72" s="86"/>
      <c r="I72" s="97"/>
      <c r="J72" s="85"/>
      <c r="K72" s="86"/>
    </row>
    <row r="73" spans="1:5" ht="12">
      <c r="A73" s="73">
        <v>24</v>
      </c>
      <c r="C73" s="102"/>
      <c r="D73" s="74"/>
      <c r="E73" s="73">
        <v>24</v>
      </c>
    </row>
    <row r="74" spans="1:11" ht="12">
      <c r="A74" s="73">
        <v>25</v>
      </c>
      <c r="C74" s="74" t="s">
        <v>62</v>
      </c>
      <c r="D74" s="92"/>
      <c r="E74" s="73">
        <v>25</v>
      </c>
      <c r="G74" s="99"/>
      <c r="H74" s="100">
        <v>0</v>
      </c>
      <c r="I74" s="94"/>
      <c r="J74" s="99"/>
      <c r="K74" s="100">
        <v>0</v>
      </c>
    </row>
    <row r="75" spans="1:11" ht="12">
      <c r="A75" s="62">
        <v>26</v>
      </c>
      <c r="E75" s="62">
        <v>26</v>
      </c>
      <c r="F75" s="84" t="s">
        <v>17</v>
      </c>
      <c r="G75" s="85"/>
      <c r="H75" s="86"/>
      <c r="I75" s="97"/>
      <c r="J75" s="85"/>
      <c r="K75" s="86"/>
    </row>
    <row r="76" spans="1:11" ht="15" customHeight="1">
      <c r="A76" s="73">
        <v>27</v>
      </c>
      <c r="C76" s="74" t="s">
        <v>63</v>
      </c>
      <c r="E76" s="73">
        <v>27</v>
      </c>
      <c r="F76" s="82"/>
      <c r="G76" s="93"/>
      <c r="H76" s="95">
        <v>0</v>
      </c>
      <c r="I76" s="98"/>
      <c r="J76" s="93"/>
      <c r="K76" s="95">
        <v>0</v>
      </c>
    </row>
    <row r="77" spans="6:11" ht="12">
      <c r="F77" s="84"/>
      <c r="G77" s="85"/>
      <c r="H77" s="86"/>
      <c r="I77" s="97"/>
      <c r="J77" s="85"/>
      <c r="K77" s="86"/>
    </row>
    <row r="78" spans="6:11" ht="12">
      <c r="F78" s="84"/>
      <c r="G78" s="85"/>
      <c r="H78" s="86"/>
      <c r="I78" s="97"/>
      <c r="J78" s="85"/>
      <c r="K78" s="86"/>
    </row>
    <row r="79" spans="1:11" ht="30.75" customHeight="1">
      <c r="A79" s="103"/>
      <c r="B79" s="103"/>
      <c r="C79" s="362" t="s">
        <v>64</v>
      </c>
      <c r="D79" s="362"/>
      <c r="E79" s="362"/>
      <c r="F79" s="362"/>
      <c r="G79" s="362"/>
      <c r="H79" s="362"/>
      <c r="I79" s="362"/>
      <c r="J79" s="362"/>
      <c r="K79" s="104"/>
    </row>
    <row r="80" spans="4:11" ht="12">
      <c r="D80" s="92"/>
      <c r="F80" s="84"/>
      <c r="G80" s="85"/>
      <c r="I80" s="97"/>
      <c r="J80" s="85"/>
      <c r="K80" s="86"/>
    </row>
    <row r="81" spans="3:11" ht="12">
      <c r="C81" s="62" t="s">
        <v>65</v>
      </c>
      <c r="D81" s="92"/>
      <c r="F81" s="84"/>
      <c r="G81" s="85"/>
      <c r="I81" s="97"/>
      <c r="J81" s="85"/>
      <c r="K81" s="86"/>
    </row>
    <row r="82" spans="1:12" ht="12">
      <c r="A82" s="73"/>
      <c r="C82" s="74"/>
      <c r="E82" s="73"/>
      <c r="F82" s="75"/>
      <c r="G82" s="76"/>
      <c r="H82" s="77"/>
      <c r="I82" s="75"/>
      <c r="J82" s="76"/>
      <c r="K82" s="77"/>
      <c r="L82" s="198"/>
    </row>
    <row r="83" spans="1:11" ht="12">
      <c r="A83" s="81" t="s">
        <v>80</v>
      </c>
      <c r="G83" s="79"/>
      <c r="K83" s="80" t="s">
        <v>81</v>
      </c>
    </row>
    <row r="84" spans="1:12" s="105" customFormat="1" ht="12">
      <c r="A84" s="367" t="s">
        <v>82</v>
      </c>
      <c r="B84" s="367"/>
      <c r="C84" s="367"/>
      <c r="D84" s="367"/>
      <c r="E84" s="367"/>
      <c r="F84" s="367"/>
      <c r="G84" s="367"/>
      <c r="H84" s="367"/>
      <c r="I84" s="367"/>
      <c r="J84" s="367"/>
      <c r="K84" s="367"/>
      <c r="L84" s="199"/>
    </row>
    <row r="85" spans="1:11" ht="12">
      <c r="A85" s="81" t="str">
        <f>$A$42</f>
        <v>NAME: </v>
      </c>
      <c r="C85" s="62" t="str">
        <f>$D$20</f>
        <v>University of Colorado</v>
      </c>
      <c r="G85" s="79"/>
      <c r="I85" s="82"/>
      <c r="J85" s="79"/>
      <c r="K85" s="83" t="str">
        <f>$K$3</f>
        <v>Date: October 1, 2013</v>
      </c>
    </row>
    <row r="86" spans="1:11" ht="12">
      <c r="A86" s="84" t="s">
        <v>17</v>
      </c>
      <c r="B86" s="84" t="s">
        <v>17</v>
      </c>
      <c r="C86" s="84" t="s">
        <v>17</v>
      </c>
      <c r="D86" s="84" t="s">
        <v>17</v>
      </c>
      <c r="E86" s="84" t="s">
        <v>17</v>
      </c>
      <c r="F86" s="84" t="s">
        <v>17</v>
      </c>
      <c r="G86" s="85" t="s">
        <v>17</v>
      </c>
      <c r="H86" s="86" t="s">
        <v>17</v>
      </c>
      <c r="I86" s="84" t="s">
        <v>17</v>
      </c>
      <c r="J86" s="85" t="s">
        <v>17</v>
      </c>
      <c r="K86" s="86" t="s">
        <v>17</v>
      </c>
    </row>
    <row r="87" spans="1:16" ht="12.75">
      <c r="A87" s="87" t="s">
        <v>18</v>
      </c>
      <c r="C87" s="74" t="s">
        <v>19</v>
      </c>
      <c r="E87" s="87" t="s">
        <v>18</v>
      </c>
      <c r="F87" s="88"/>
      <c r="G87" s="89"/>
      <c r="H87" s="90" t="s">
        <v>20</v>
      </c>
      <c r="I87" s="88"/>
      <c r="J87" s="89"/>
      <c r="K87" s="90" t="s">
        <v>21</v>
      </c>
      <c r="M87" s="200"/>
      <c r="N87" s="201"/>
      <c r="O87" s="202"/>
      <c r="P87" s="203"/>
    </row>
    <row r="88" spans="1:16" ht="12">
      <c r="A88" s="87" t="s">
        <v>22</v>
      </c>
      <c r="C88" s="91" t="s">
        <v>23</v>
      </c>
      <c r="E88" s="87" t="s">
        <v>22</v>
      </c>
      <c r="F88" s="88"/>
      <c r="G88" s="89" t="s">
        <v>24</v>
      </c>
      <c r="H88" s="90" t="s">
        <v>25</v>
      </c>
      <c r="I88" s="88"/>
      <c r="J88" s="89" t="s">
        <v>24</v>
      </c>
      <c r="K88" s="90" t="s">
        <v>26</v>
      </c>
      <c r="M88" s="204"/>
      <c r="N88" s="47"/>
      <c r="O88" s="205"/>
      <c r="P88" s="205"/>
    </row>
    <row r="89" spans="1:16" ht="12.75">
      <c r="A89" s="84" t="s">
        <v>17</v>
      </c>
      <c r="B89" s="84" t="s">
        <v>17</v>
      </c>
      <c r="C89" s="84" t="s">
        <v>17</v>
      </c>
      <c r="D89" s="84" t="s">
        <v>17</v>
      </c>
      <c r="E89" s="84" t="s">
        <v>17</v>
      </c>
      <c r="F89" s="84" t="s">
        <v>17</v>
      </c>
      <c r="G89" s="85" t="s">
        <v>17</v>
      </c>
      <c r="H89" s="85" t="s">
        <v>17</v>
      </c>
      <c r="I89" s="84" t="s">
        <v>17</v>
      </c>
      <c r="J89" s="85" t="s">
        <v>17</v>
      </c>
      <c r="K89" s="86" t="s">
        <v>17</v>
      </c>
      <c r="M89" s="200"/>
      <c r="N89" s="201"/>
      <c r="O89" s="206"/>
      <c r="P89" s="201"/>
    </row>
    <row r="90" spans="1:16" ht="12.75">
      <c r="A90" s="73">
        <v>1</v>
      </c>
      <c r="C90" s="74" t="s">
        <v>27</v>
      </c>
      <c r="D90" s="92" t="s">
        <v>28</v>
      </c>
      <c r="E90" s="73">
        <v>1</v>
      </c>
      <c r="G90" s="207">
        <f>+G480</f>
        <v>2421</v>
      </c>
      <c r="H90" s="207">
        <f>+H480</f>
        <v>280473159</v>
      </c>
      <c r="I90" s="207"/>
      <c r="J90" s="207">
        <f>+J480</f>
        <v>2444</v>
      </c>
      <c r="K90" s="207">
        <f>+K480</f>
        <v>285737820</v>
      </c>
      <c r="M90" s="204"/>
      <c r="N90" s="206"/>
      <c r="O90" s="206"/>
      <c r="P90" s="201"/>
    </row>
    <row r="91" spans="1:16" ht="12">
      <c r="A91" s="73">
        <v>2</v>
      </c>
      <c r="C91" s="74" t="s">
        <v>29</v>
      </c>
      <c r="D91" s="92" t="s">
        <v>30</v>
      </c>
      <c r="E91" s="73">
        <v>2</v>
      </c>
      <c r="G91" s="207">
        <f>+G519</f>
        <v>69</v>
      </c>
      <c r="H91" s="207">
        <f>+H519</f>
        <v>10913150</v>
      </c>
      <c r="I91" s="207"/>
      <c r="J91" s="207">
        <f>+J519</f>
        <v>70</v>
      </c>
      <c r="K91" s="207">
        <f>+K519</f>
        <v>11092106</v>
      </c>
      <c r="M91" s="204"/>
      <c r="N91" s="206"/>
      <c r="O91" s="206"/>
      <c r="P91" s="208"/>
    </row>
    <row r="92" spans="1:16" ht="12">
      <c r="A92" s="73">
        <v>3</v>
      </c>
      <c r="C92" s="74" t="s">
        <v>31</v>
      </c>
      <c r="D92" s="92" t="s">
        <v>32</v>
      </c>
      <c r="E92" s="73">
        <v>3</v>
      </c>
      <c r="G92" s="207">
        <f>+G556</f>
        <v>7</v>
      </c>
      <c r="H92" s="207">
        <f>+H556</f>
        <v>562495</v>
      </c>
      <c r="I92" s="207"/>
      <c r="J92" s="207">
        <f>+J556</f>
        <v>7.05</v>
      </c>
      <c r="K92" s="207">
        <f>+K556</f>
        <v>587114</v>
      </c>
      <c r="M92" s="204"/>
      <c r="N92" s="206"/>
      <c r="O92" s="206"/>
      <c r="P92" s="206"/>
    </row>
    <row r="93" spans="1:16" ht="12">
      <c r="A93" s="73">
        <v>4</v>
      </c>
      <c r="C93" s="74" t="s">
        <v>33</v>
      </c>
      <c r="D93" s="92" t="s">
        <v>34</v>
      </c>
      <c r="E93" s="73">
        <v>4</v>
      </c>
      <c r="G93" s="207">
        <f>+G593</f>
        <v>562</v>
      </c>
      <c r="H93" s="207">
        <f>+H593</f>
        <v>72041232</v>
      </c>
      <c r="I93" s="207"/>
      <c r="J93" s="207">
        <f>+J593</f>
        <v>565</v>
      </c>
      <c r="K93" s="207">
        <f>+K593</f>
        <v>74645203</v>
      </c>
      <c r="M93" s="204"/>
      <c r="N93" s="206"/>
      <c r="O93" s="206"/>
      <c r="P93" s="208"/>
    </row>
    <row r="94" spans="1:16" ht="12.75">
      <c r="A94" s="73">
        <v>5</v>
      </c>
      <c r="C94" s="74" t="s">
        <v>35</v>
      </c>
      <c r="D94" s="92" t="s">
        <v>36</v>
      </c>
      <c r="E94" s="73">
        <v>5</v>
      </c>
      <c r="G94" s="207">
        <f>+G630</f>
        <v>277</v>
      </c>
      <c r="H94" s="207">
        <f>+H630</f>
        <v>25068518</v>
      </c>
      <c r="I94" s="207"/>
      <c r="J94" s="207">
        <f>+J630</f>
        <v>279</v>
      </c>
      <c r="K94" s="207">
        <f>+K630</f>
        <v>26440483</v>
      </c>
      <c r="M94" s="204"/>
      <c r="N94" s="206"/>
      <c r="O94" s="209"/>
      <c r="P94" s="209"/>
    </row>
    <row r="95" spans="1:16" ht="12.75">
      <c r="A95" s="73">
        <v>6</v>
      </c>
      <c r="C95" s="74" t="s">
        <v>37</v>
      </c>
      <c r="D95" s="92" t="s">
        <v>38</v>
      </c>
      <c r="E95" s="73">
        <v>6</v>
      </c>
      <c r="G95" s="207">
        <f>+G667</f>
        <v>234</v>
      </c>
      <c r="H95" s="207">
        <f>+H667</f>
        <v>38794319</v>
      </c>
      <c r="I95" s="207"/>
      <c r="J95" s="207">
        <f>+J667</f>
        <v>237</v>
      </c>
      <c r="K95" s="207">
        <f>+K667</f>
        <v>39416032</v>
      </c>
      <c r="M95" s="204"/>
      <c r="N95" s="206"/>
      <c r="O95" s="209"/>
      <c r="P95" s="209"/>
    </row>
    <row r="96" spans="1:16" ht="12">
      <c r="A96" s="73">
        <v>7</v>
      </c>
      <c r="C96" s="74" t="s">
        <v>39</v>
      </c>
      <c r="D96" s="92" t="s">
        <v>40</v>
      </c>
      <c r="E96" s="73">
        <v>7</v>
      </c>
      <c r="G96" s="207">
        <f>+G704</f>
        <v>497</v>
      </c>
      <c r="H96" s="207">
        <f>+H704</f>
        <v>57850117</v>
      </c>
      <c r="I96" s="207"/>
      <c r="J96" s="207">
        <f>+J704</f>
        <v>512</v>
      </c>
      <c r="K96" s="207">
        <f>+K704</f>
        <v>59546349</v>
      </c>
      <c r="M96" s="204"/>
      <c r="N96" s="206"/>
      <c r="O96" s="206"/>
      <c r="P96" s="208"/>
    </row>
    <row r="97" spans="1:16" ht="12.75">
      <c r="A97" s="73">
        <v>8</v>
      </c>
      <c r="C97" s="74" t="s">
        <v>41</v>
      </c>
      <c r="D97" s="92" t="s">
        <v>42</v>
      </c>
      <c r="E97" s="73">
        <v>8</v>
      </c>
      <c r="G97" s="207">
        <f>+G741</f>
        <v>0</v>
      </c>
      <c r="H97" s="207">
        <f>+H741</f>
        <v>44557275</v>
      </c>
      <c r="I97" s="207"/>
      <c r="J97" s="207">
        <f>+J741</f>
        <v>0</v>
      </c>
      <c r="K97" s="207">
        <f>+K741</f>
        <v>55656921</v>
      </c>
      <c r="M97" s="204"/>
      <c r="N97" s="206"/>
      <c r="O97" s="206"/>
      <c r="P97" s="209"/>
    </row>
    <row r="98" spans="1:16" ht="12.75">
      <c r="A98" s="73">
        <v>9</v>
      </c>
      <c r="C98" s="74" t="s">
        <v>43</v>
      </c>
      <c r="D98" s="92" t="s">
        <v>44</v>
      </c>
      <c r="E98" s="73">
        <v>9</v>
      </c>
      <c r="G98" s="207">
        <f>+G779</f>
        <v>0</v>
      </c>
      <c r="H98" s="207">
        <f>+H779</f>
        <v>0</v>
      </c>
      <c r="I98" s="207" t="s">
        <v>51</v>
      </c>
      <c r="J98" s="207">
        <f>+J779</f>
        <v>0</v>
      </c>
      <c r="K98" s="207">
        <f>+K779</f>
        <v>0</v>
      </c>
      <c r="M98" s="204"/>
      <c r="N98" s="206"/>
      <c r="O98" s="206"/>
      <c r="P98" s="210"/>
    </row>
    <row r="99" spans="1:16" ht="12.75">
      <c r="A99" s="73">
        <v>10</v>
      </c>
      <c r="C99" s="74" t="s">
        <v>45</v>
      </c>
      <c r="D99" s="92" t="s">
        <v>46</v>
      </c>
      <c r="E99" s="73">
        <v>10</v>
      </c>
      <c r="G99" s="207">
        <f>+G815</f>
        <v>0</v>
      </c>
      <c r="H99" s="207">
        <f>+H815</f>
        <v>65834147</v>
      </c>
      <c r="I99" s="207"/>
      <c r="J99" s="207">
        <f>+J815</f>
        <v>0</v>
      </c>
      <c r="K99" s="207">
        <f>+K815</f>
        <v>61102061</v>
      </c>
      <c r="M99" s="204"/>
      <c r="N99" s="206"/>
      <c r="O99" s="206"/>
      <c r="P99" s="210"/>
    </row>
    <row r="100" spans="1:16" ht="12.75">
      <c r="A100" s="73"/>
      <c r="C100" s="74"/>
      <c r="D100" s="92"/>
      <c r="E100" s="73"/>
      <c r="F100" s="84" t="s">
        <v>17</v>
      </c>
      <c r="G100" s="85" t="s">
        <v>17</v>
      </c>
      <c r="H100" s="96"/>
      <c r="I100" s="97"/>
      <c r="J100" s="85"/>
      <c r="K100" s="96"/>
      <c r="M100" s="204"/>
      <c r="N100" s="206"/>
      <c r="O100" s="206"/>
      <c r="P100" s="210"/>
    </row>
    <row r="101" spans="1:16" ht="12">
      <c r="A101" s="62">
        <v>11</v>
      </c>
      <c r="C101" s="74" t="s">
        <v>83</v>
      </c>
      <c r="E101" s="62">
        <v>11</v>
      </c>
      <c r="G101" s="207">
        <f>SUM(G90:G99)</f>
        <v>4067</v>
      </c>
      <c r="H101" s="100">
        <f>SUM(H90:H99)</f>
        <v>596094412</v>
      </c>
      <c r="I101" s="94"/>
      <c r="J101" s="207">
        <f>SUM(J90:J99)</f>
        <v>4114.05</v>
      </c>
      <c r="K101" s="100">
        <f>SUM(K90:K99)</f>
        <v>614224089</v>
      </c>
      <c r="L101" s="198"/>
      <c r="M101" s="204"/>
      <c r="N101" s="206"/>
      <c r="O101" s="206"/>
      <c r="P101" s="208"/>
    </row>
    <row r="102" spans="1:16" ht="12.75">
      <c r="A102" s="73"/>
      <c r="E102" s="73"/>
      <c r="F102" s="84" t="s">
        <v>17</v>
      </c>
      <c r="G102" s="85" t="s">
        <v>17</v>
      </c>
      <c r="H102" s="86"/>
      <c r="I102" s="97"/>
      <c r="J102" s="85"/>
      <c r="K102" s="86"/>
      <c r="M102" s="204"/>
      <c r="N102" s="206"/>
      <c r="O102" s="211"/>
      <c r="P102" s="212"/>
    </row>
    <row r="103" spans="1:16" ht="12.75">
      <c r="A103" s="73"/>
      <c r="E103" s="73"/>
      <c r="F103" s="84"/>
      <c r="G103" s="79"/>
      <c r="H103" s="86"/>
      <c r="I103" s="97"/>
      <c r="J103" s="79"/>
      <c r="K103" s="86"/>
      <c r="M103" s="204"/>
      <c r="N103" s="206"/>
      <c r="O103" s="211"/>
      <c r="P103" s="212"/>
    </row>
    <row r="104" spans="1:16" ht="12.75">
      <c r="A104" s="62">
        <v>12</v>
      </c>
      <c r="C104" s="74" t="s">
        <v>48</v>
      </c>
      <c r="E104" s="62">
        <v>12</v>
      </c>
      <c r="G104" s="98"/>
      <c r="H104" s="98"/>
      <c r="I104" s="94"/>
      <c r="J104" s="99"/>
      <c r="K104" s="98"/>
      <c r="M104" s="204"/>
      <c r="N104" s="206"/>
      <c r="O104" s="211"/>
      <c r="P104" s="212"/>
    </row>
    <row r="105" spans="1:16" ht="12.75">
      <c r="A105" s="73">
        <v>13</v>
      </c>
      <c r="C105" s="74" t="s">
        <v>49</v>
      </c>
      <c r="D105" s="92" t="s">
        <v>50</v>
      </c>
      <c r="E105" s="73">
        <v>13</v>
      </c>
      <c r="G105" s="99"/>
      <c r="H105" s="100"/>
      <c r="I105" s="94"/>
      <c r="J105" s="99"/>
      <c r="K105" s="100"/>
      <c r="M105" s="204"/>
      <c r="N105" s="206"/>
      <c r="O105" s="211"/>
      <c r="P105" s="212"/>
    </row>
    <row r="106" spans="1:16" ht="12.75">
      <c r="A106" s="73">
        <v>14</v>
      </c>
      <c r="C106" s="74" t="s">
        <v>52</v>
      </c>
      <c r="D106" s="92" t="s">
        <v>84</v>
      </c>
      <c r="E106" s="73">
        <v>14</v>
      </c>
      <c r="G106" s="99"/>
      <c r="H106" s="106">
        <v>28041935</v>
      </c>
      <c r="I106" s="94"/>
      <c r="J106" s="99"/>
      <c r="K106" s="106">
        <v>29570329</v>
      </c>
      <c r="M106" s="204"/>
      <c r="N106" s="206"/>
      <c r="O106" s="211"/>
      <c r="P106" s="212"/>
    </row>
    <row r="107" spans="1:16" ht="12.75">
      <c r="A107" s="73">
        <v>15</v>
      </c>
      <c r="C107" s="74" t="s">
        <v>54</v>
      </c>
      <c r="D107" s="92"/>
      <c r="E107" s="73">
        <v>15</v>
      </c>
      <c r="G107" s="99"/>
      <c r="H107" s="107">
        <v>26858183</v>
      </c>
      <c r="I107" s="94"/>
      <c r="J107" s="99"/>
      <c r="K107" s="107">
        <v>27775962</v>
      </c>
      <c r="L107" s="213"/>
      <c r="M107" s="204"/>
      <c r="N107" s="206"/>
      <c r="O107" s="211"/>
      <c r="P107" s="212"/>
    </row>
    <row r="108" spans="1:16" ht="12.75">
      <c r="A108" s="73">
        <v>16</v>
      </c>
      <c r="C108" s="74" t="s">
        <v>55</v>
      </c>
      <c r="D108" s="92"/>
      <c r="E108" s="73">
        <v>16</v>
      </c>
      <c r="G108" s="99"/>
      <c r="H108" s="100">
        <f>+H308-H107</f>
        <v>142928669</v>
      </c>
      <c r="I108" s="94"/>
      <c r="J108" s="99"/>
      <c r="K108" s="107">
        <v>149984185</v>
      </c>
      <c r="L108" s="213"/>
      <c r="M108" s="204"/>
      <c r="N108" s="206"/>
      <c r="O108" s="211"/>
      <c r="P108" s="212"/>
    </row>
    <row r="109" spans="1:254" ht="12">
      <c r="A109" s="92">
        <v>17</v>
      </c>
      <c r="B109" s="92"/>
      <c r="C109" s="101" t="s">
        <v>85</v>
      </c>
      <c r="D109" s="92" t="s">
        <v>86</v>
      </c>
      <c r="E109" s="92">
        <v>17</v>
      </c>
      <c r="F109" s="92"/>
      <c r="G109" s="99"/>
      <c r="H109" s="100">
        <f>SUM(H107:H108)</f>
        <v>169786852</v>
      </c>
      <c r="I109" s="101"/>
      <c r="J109" s="99"/>
      <c r="K109" s="100">
        <f>SUM(K107:K108)</f>
        <v>177760147</v>
      </c>
      <c r="L109" s="92"/>
      <c r="M109" s="204"/>
      <c r="N109" s="206"/>
      <c r="O109" s="200"/>
      <c r="P109" s="200"/>
      <c r="Q109" s="101"/>
      <c r="R109" s="92"/>
      <c r="S109" s="101"/>
      <c r="T109" s="92"/>
      <c r="U109" s="101"/>
      <c r="V109" s="92"/>
      <c r="W109" s="101"/>
      <c r="X109" s="92"/>
      <c r="Y109" s="101"/>
      <c r="Z109" s="92"/>
      <c r="AA109" s="101"/>
      <c r="AB109" s="92"/>
      <c r="AC109" s="101"/>
      <c r="AD109" s="92"/>
      <c r="AE109" s="101"/>
      <c r="AF109" s="92"/>
      <c r="AG109" s="101"/>
      <c r="AH109" s="92"/>
      <c r="AI109" s="101"/>
      <c r="AJ109" s="92"/>
      <c r="AK109" s="101"/>
      <c r="AL109" s="92"/>
      <c r="AM109" s="101"/>
      <c r="AN109" s="92"/>
      <c r="AO109" s="101"/>
      <c r="AP109" s="92"/>
      <c r="AQ109" s="101"/>
      <c r="AR109" s="92"/>
      <c r="AS109" s="101"/>
      <c r="AT109" s="92"/>
      <c r="AU109" s="101"/>
      <c r="AV109" s="92"/>
      <c r="AW109" s="101"/>
      <c r="AX109" s="92"/>
      <c r="AY109" s="101"/>
      <c r="AZ109" s="92"/>
      <c r="BA109" s="101"/>
      <c r="BB109" s="92"/>
      <c r="BC109" s="101"/>
      <c r="BD109" s="92"/>
      <c r="BE109" s="101"/>
      <c r="BF109" s="92"/>
      <c r="BG109" s="101"/>
      <c r="BH109" s="92"/>
      <c r="BI109" s="101"/>
      <c r="BJ109" s="92"/>
      <c r="BK109" s="101"/>
      <c r="BL109" s="92"/>
      <c r="BM109" s="101"/>
      <c r="BN109" s="92"/>
      <c r="BO109" s="101"/>
      <c r="BP109" s="92"/>
      <c r="BQ109" s="101"/>
      <c r="BR109" s="92"/>
      <c r="BS109" s="101"/>
      <c r="BT109" s="92"/>
      <c r="BU109" s="101"/>
      <c r="BV109" s="92"/>
      <c r="BW109" s="101"/>
      <c r="BX109" s="92"/>
      <c r="BY109" s="101"/>
      <c r="BZ109" s="92"/>
      <c r="CA109" s="101"/>
      <c r="CB109" s="92"/>
      <c r="CC109" s="101"/>
      <c r="CD109" s="92"/>
      <c r="CE109" s="101"/>
      <c r="CF109" s="92"/>
      <c r="CG109" s="101"/>
      <c r="CH109" s="92"/>
      <c r="CI109" s="101"/>
      <c r="CJ109" s="92"/>
      <c r="CK109" s="101"/>
      <c r="CL109" s="92"/>
      <c r="CM109" s="101"/>
      <c r="CN109" s="92"/>
      <c r="CO109" s="101"/>
      <c r="CP109" s="92"/>
      <c r="CQ109" s="101"/>
      <c r="CR109" s="92"/>
      <c r="CS109" s="101"/>
      <c r="CT109" s="92"/>
      <c r="CU109" s="101"/>
      <c r="CV109" s="92"/>
      <c r="CW109" s="101"/>
      <c r="CX109" s="92"/>
      <c r="CY109" s="101"/>
      <c r="CZ109" s="92"/>
      <c r="DA109" s="101"/>
      <c r="DB109" s="92"/>
      <c r="DC109" s="101"/>
      <c r="DD109" s="92"/>
      <c r="DE109" s="101"/>
      <c r="DF109" s="92"/>
      <c r="DG109" s="101"/>
      <c r="DH109" s="92"/>
      <c r="DI109" s="101"/>
      <c r="DJ109" s="92"/>
      <c r="DK109" s="101"/>
      <c r="DL109" s="92"/>
      <c r="DM109" s="101"/>
      <c r="DN109" s="92"/>
      <c r="DO109" s="101"/>
      <c r="DP109" s="92"/>
      <c r="DQ109" s="101"/>
      <c r="DR109" s="92"/>
      <c r="DS109" s="101"/>
      <c r="DT109" s="92"/>
      <c r="DU109" s="101"/>
      <c r="DV109" s="92"/>
      <c r="DW109" s="101"/>
      <c r="DX109" s="92"/>
      <c r="DY109" s="101"/>
      <c r="DZ109" s="92"/>
      <c r="EA109" s="101"/>
      <c r="EB109" s="92"/>
      <c r="EC109" s="101"/>
      <c r="ED109" s="92"/>
      <c r="EE109" s="101"/>
      <c r="EF109" s="92"/>
      <c r="EG109" s="101"/>
      <c r="EH109" s="92"/>
      <c r="EI109" s="101"/>
      <c r="EJ109" s="92"/>
      <c r="EK109" s="101"/>
      <c r="EL109" s="92"/>
      <c r="EM109" s="101"/>
      <c r="EN109" s="92"/>
      <c r="EO109" s="101"/>
      <c r="EP109" s="92"/>
      <c r="EQ109" s="101"/>
      <c r="ER109" s="92"/>
      <c r="ES109" s="101"/>
      <c r="ET109" s="92"/>
      <c r="EU109" s="101"/>
      <c r="EV109" s="92"/>
      <c r="EW109" s="101"/>
      <c r="EX109" s="92"/>
      <c r="EY109" s="101"/>
      <c r="EZ109" s="92"/>
      <c r="FA109" s="101"/>
      <c r="FB109" s="92"/>
      <c r="FC109" s="101"/>
      <c r="FD109" s="92"/>
      <c r="FE109" s="101"/>
      <c r="FF109" s="92"/>
      <c r="FG109" s="101"/>
      <c r="FH109" s="92"/>
      <c r="FI109" s="101"/>
      <c r="FJ109" s="92"/>
      <c r="FK109" s="101"/>
      <c r="FL109" s="92"/>
      <c r="FM109" s="101"/>
      <c r="FN109" s="92"/>
      <c r="FO109" s="101"/>
      <c r="FP109" s="92"/>
      <c r="FQ109" s="101"/>
      <c r="FR109" s="92"/>
      <c r="FS109" s="101"/>
      <c r="FT109" s="92"/>
      <c r="FU109" s="101"/>
      <c r="FV109" s="92"/>
      <c r="FW109" s="101"/>
      <c r="FX109" s="92"/>
      <c r="FY109" s="101"/>
      <c r="FZ109" s="92"/>
      <c r="GA109" s="101"/>
      <c r="GB109" s="92"/>
      <c r="GC109" s="101"/>
      <c r="GD109" s="92"/>
      <c r="GE109" s="101"/>
      <c r="GF109" s="92"/>
      <c r="GG109" s="101"/>
      <c r="GH109" s="92"/>
      <c r="GI109" s="101"/>
      <c r="GJ109" s="92"/>
      <c r="GK109" s="101"/>
      <c r="GL109" s="92"/>
      <c r="GM109" s="101"/>
      <c r="GN109" s="92"/>
      <c r="GO109" s="101"/>
      <c r="GP109" s="92"/>
      <c r="GQ109" s="101"/>
      <c r="GR109" s="92"/>
      <c r="GS109" s="101"/>
      <c r="GT109" s="92"/>
      <c r="GU109" s="101"/>
      <c r="GV109" s="92"/>
      <c r="GW109" s="101"/>
      <c r="GX109" s="92"/>
      <c r="GY109" s="101"/>
      <c r="GZ109" s="92"/>
      <c r="HA109" s="101"/>
      <c r="HB109" s="92"/>
      <c r="HC109" s="101"/>
      <c r="HD109" s="92"/>
      <c r="HE109" s="101"/>
      <c r="HF109" s="92"/>
      <c r="HG109" s="101"/>
      <c r="HH109" s="92"/>
      <c r="HI109" s="101"/>
      <c r="HJ109" s="92"/>
      <c r="HK109" s="101"/>
      <c r="HL109" s="92"/>
      <c r="HM109" s="101"/>
      <c r="HN109" s="92"/>
      <c r="HO109" s="101"/>
      <c r="HP109" s="92"/>
      <c r="HQ109" s="101"/>
      <c r="HR109" s="92"/>
      <c r="HS109" s="101"/>
      <c r="HT109" s="92"/>
      <c r="HU109" s="101"/>
      <c r="HV109" s="92"/>
      <c r="HW109" s="101"/>
      <c r="HX109" s="92"/>
      <c r="HY109" s="101"/>
      <c r="HZ109" s="92"/>
      <c r="IA109" s="101"/>
      <c r="IB109" s="92"/>
      <c r="IC109" s="101"/>
      <c r="ID109" s="92"/>
      <c r="IE109" s="101"/>
      <c r="IF109" s="92"/>
      <c r="IG109" s="101"/>
      <c r="IH109" s="92"/>
      <c r="II109" s="101"/>
      <c r="IJ109" s="92"/>
      <c r="IK109" s="101"/>
      <c r="IL109" s="92"/>
      <c r="IM109" s="101"/>
      <c r="IN109" s="92"/>
      <c r="IO109" s="101"/>
      <c r="IP109" s="92"/>
      <c r="IQ109" s="101"/>
      <c r="IR109" s="92"/>
      <c r="IS109" s="101"/>
      <c r="IT109" s="92"/>
    </row>
    <row r="110" spans="1:16" ht="12">
      <c r="A110" s="73">
        <v>18</v>
      </c>
      <c r="C110" s="74" t="s">
        <v>57</v>
      </c>
      <c r="D110" s="92" t="s">
        <v>86</v>
      </c>
      <c r="E110" s="73">
        <v>18</v>
      </c>
      <c r="G110" s="99"/>
      <c r="H110" s="100">
        <f>+H307</f>
        <v>35981228</v>
      </c>
      <c r="I110" s="94"/>
      <c r="J110" s="99"/>
      <c r="K110" s="107">
        <v>37217514</v>
      </c>
      <c r="L110" s="213"/>
      <c r="M110" s="204"/>
      <c r="N110" s="206"/>
      <c r="O110" s="214"/>
      <c r="P110" s="214"/>
    </row>
    <row r="111" spans="1:16" ht="12">
      <c r="A111" s="73">
        <v>19</v>
      </c>
      <c r="C111" s="74" t="s">
        <v>58</v>
      </c>
      <c r="D111" s="92" t="s">
        <v>86</v>
      </c>
      <c r="E111" s="73">
        <v>19</v>
      </c>
      <c r="G111" s="99"/>
      <c r="H111" s="100">
        <f>+H313</f>
        <v>287096657</v>
      </c>
      <c r="I111" s="94"/>
      <c r="J111" s="99"/>
      <c r="K111" s="107">
        <v>294821511</v>
      </c>
      <c r="M111" s="204"/>
      <c r="N111" s="206"/>
      <c r="O111" s="200"/>
      <c r="P111" s="200"/>
    </row>
    <row r="112" spans="1:16" ht="12">
      <c r="A112" s="73">
        <v>20</v>
      </c>
      <c r="C112" s="74" t="s">
        <v>59</v>
      </c>
      <c r="D112" s="92" t="s">
        <v>86</v>
      </c>
      <c r="E112" s="73">
        <v>20</v>
      </c>
      <c r="G112" s="99"/>
      <c r="H112" s="100">
        <f>H109+H110+H111</f>
        <v>492864737</v>
      </c>
      <c r="I112" s="94"/>
      <c r="J112" s="99"/>
      <c r="K112" s="100">
        <f>K109+K110+K111</f>
        <v>509799172</v>
      </c>
      <c r="M112" s="204"/>
      <c r="N112" s="206"/>
      <c r="O112" s="200"/>
      <c r="P112" s="200"/>
    </row>
    <row r="113" spans="1:16" ht="12">
      <c r="A113" s="92">
        <v>21</v>
      </c>
      <c r="C113" s="74" t="s">
        <v>87</v>
      </c>
      <c r="D113" s="92" t="s">
        <v>88</v>
      </c>
      <c r="E113" s="73">
        <v>21</v>
      </c>
      <c r="G113" s="99"/>
      <c r="H113" s="100">
        <f>+H352-H333</f>
        <v>0</v>
      </c>
      <c r="I113" s="94"/>
      <c r="J113" s="99"/>
      <c r="K113" s="100">
        <f>+K352-K333</f>
        <v>0</v>
      </c>
      <c r="L113" s="215"/>
      <c r="M113" s="204"/>
      <c r="N113" s="206"/>
      <c r="O113" s="200"/>
      <c r="P113" s="200"/>
    </row>
    <row r="114" spans="1:16" ht="12">
      <c r="A114" s="92">
        <v>22</v>
      </c>
      <c r="C114" s="74" t="s">
        <v>61</v>
      </c>
      <c r="D114" s="92"/>
      <c r="E114" s="73">
        <v>22</v>
      </c>
      <c r="G114" s="99"/>
      <c r="H114" s="100">
        <f>H333</f>
        <v>0</v>
      </c>
      <c r="I114" s="94" t="s">
        <v>51</v>
      </c>
      <c r="J114" s="99"/>
      <c r="K114" s="100">
        <f>K333</f>
        <v>0</v>
      </c>
      <c r="L114" s="215"/>
      <c r="M114" s="204"/>
      <c r="N114" s="206"/>
      <c r="O114" s="200"/>
      <c r="P114" s="200"/>
    </row>
    <row r="115" spans="1:17" ht="12">
      <c r="A115" s="73">
        <v>23</v>
      </c>
      <c r="C115" s="102"/>
      <c r="E115" s="73">
        <v>23</v>
      </c>
      <c r="F115" s="84" t="s">
        <v>17</v>
      </c>
      <c r="G115" s="85"/>
      <c r="H115" s="86"/>
      <c r="I115" s="97"/>
      <c r="J115" s="85"/>
      <c r="K115" s="86"/>
      <c r="M115" s="204"/>
      <c r="N115" s="206"/>
      <c r="O115" s="200"/>
      <c r="P115" s="200"/>
      <c r="Q115" s="62" t="s">
        <v>51</v>
      </c>
    </row>
    <row r="116" spans="1:16" ht="12">
      <c r="A116" s="73">
        <v>24</v>
      </c>
      <c r="C116" s="102"/>
      <c r="D116" s="74"/>
      <c r="E116" s="73">
        <v>24</v>
      </c>
      <c r="M116" s="204"/>
      <c r="N116" s="206"/>
      <c r="O116" s="200"/>
      <c r="P116" s="204"/>
    </row>
    <row r="117" spans="1:14" ht="12">
      <c r="A117" s="73">
        <v>25</v>
      </c>
      <c r="C117" s="74" t="s">
        <v>62</v>
      </c>
      <c r="D117" s="92" t="s">
        <v>89</v>
      </c>
      <c r="E117" s="73">
        <v>25</v>
      </c>
      <c r="G117" s="99"/>
      <c r="H117" s="100">
        <f>+H398</f>
        <v>75187740</v>
      </c>
      <c r="I117" s="94"/>
      <c r="J117" s="99"/>
      <c r="K117" s="100">
        <f>+K398</f>
        <v>74854588</v>
      </c>
      <c r="M117" s="204"/>
      <c r="N117" s="206"/>
    </row>
    <row r="118" spans="1:15" ht="12">
      <c r="A118" s="62">
        <v>26</v>
      </c>
      <c r="E118" s="62">
        <v>26</v>
      </c>
      <c r="F118" s="84" t="s">
        <v>17</v>
      </c>
      <c r="G118" s="85"/>
      <c r="H118" s="86"/>
      <c r="I118" s="97"/>
      <c r="J118" s="85"/>
      <c r="K118" s="86"/>
      <c r="M118" s="204"/>
      <c r="N118" s="206"/>
      <c r="O118" s="198"/>
    </row>
    <row r="119" spans="1:14" ht="12">
      <c r="A119" s="73">
        <v>27</v>
      </c>
      <c r="C119" s="74" t="s">
        <v>63</v>
      </c>
      <c r="E119" s="73">
        <v>27</v>
      </c>
      <c r="F119" s="82"/>
      <c r="G119" s="99"/>
      <c r="H119" s="216">
        <f>H105+H106+H112+H113+H114+H117-H105</f>
        <v>596094412</v>
      </c>
      <c r="I119" s="98"/>
      <c r="J119" s="108"/>
      <c r="K119" s="216">
        <f>K105+K106+K112+K113+K114+K117-K105</f>
        <v>614224089</v>
      </c>
      <c r="L119" s="215"/>
      <c r="M119" s="204"/>
      <c r="N119" s="206"/>
    </row>
    <row r="120" spans="1:14" ht="12">
      <c r="A120" s="73"/>
      <c r="C120" s="74"/>
      <c r="E120" s="73"/>
      <c r="F120" s="110" t="s">
        <v>90</v>
      </c>
      <c r="G120" s="111"/>
      <c r="H120" s="111"/>
      <c r="I120" s="111"/>
      <c r="J120" s="112"/>
      <c r="K120" s="113"/>
      <c r="L120" s="213"/>
      <c r="M120" s="204"/>
      <c r="N120" s="206"/>
    </row>
    <row r="121" spans="3:11" ht="29.25" customHeight="1">
      <c r="C121" s="362" t="s">
        <v>64</v>
      </c>
      <c r="D121" s="362"/>
      <c r="E121" s="362"/>
      <c r="F121" s="362"/>
      <c r="G121" s="362"/>
      <c r="H121" s="362"/>
      <c r="I121" s="362"/>
      <c r="J121" s="362"/>
      <c r="K121" s="114"/>
    </row>
    <row r="122" spans="4:13" ht="12">
      <c r="D122" s="92"/>
      <c r="F122" s="84"/>
      <c r="G122" s="85"/>
      <c r="I122" s="97"/>
      <c r="J122" s="85"/>
      <c r="K122" s="86"/>
      <c r="M122" s="62" t="s">
        <v>51</v>
      </c>
    </row>
    <row r="123" spans="3:11" ht="12">
      <c r="C123" s="62" t="s">
        <v>65</v>
      </c>
      <c r="G123" s="62"/>
      <c r="H123" s="62"/>
      <c r="J123" s="62"/>
      <c r="K123" s="62"/>
    </row>
    <row r="124" spans="4:11" ht="12">
      <c r="D124" s="92"/>
      <c r="F124" s="84"/>
      <c r="G124" s="85"/>
      <c r="I124" s="97"/>
      <c r="J124" s="85"/>
      <c r="K124" s="86"/>
    </row>
    <row r="125" ht="12">
      <c r="E125" s="115"/>
    </row>
    <row r="126" ht="12">
      <c r="A126" s="105" t="s">
        <v>66</v>
      </c>
    </row>
    <row r="127" spans="1:11" ht="12">
      <c r="A127" s="81" t="str">
        <f>$A$83</f>
        <v>Institution No.:  </v>
      </c>
      <c r="B127" s="105"/>
      <c r="C127" s="105"/>
      <c r="D127" s="105"/>
      <c r="E127" s="116"/>
      <c r="F127" s="105"/>
      <c r="G127" s="117"/>
      <c r="H127" s="118"/>
      <c r="I127" s="105"/>
      <c r="J127" s="117"/>
      <c r="K127" s="80" t="s">
        <v>67</v>
      </c>
    </row>
    <row r="128" spans="1:11" ht="12">
      <c r="A128" s="364" t="s">
        <v>68</v>
      </c>
      <c r="B128" s="364"/>
      <c r="C128" s="364"/>
      <c r="D128" s="364"/>
      <c r="E128" s="364"/>
      <c r="F128" s="364"/>
      <c r="G128" s="364"/>
      <c r="H128" s="364"/>
      <c r="I128" s="364"/>
      <c r="J128" s="364"/>
      <c r="K128" s="364"/>
    </row>
    <row r="129" spans="1:11" ht="12">
      <c r="A129" s="81" t="str">
        <f>$A$42</f>
        <v>NAME: </v>
      </c>
      <c r="C129" s="62" t="str">
        <f>$D$20</f>
        <v>University of Colorado</v>
      </c>
      <c r="H129" s="119"/>
      <c r="J129" s="79"/>
      <c r="K129" s="83" t="str">
        <f>$K$3</f>
        <v>Date: October 1, 2013</v>
      </c>
    </row>
    <row r="130" spans="1:11" ht="12">
      <c r="A130" s="84" t="s">
        <v>17</v>
      </c>
      <c r="B130" s="84" t="s">
        <v>17</v>
      </c>
      <c r="C130" s="84" t="s">
        <v>17</v>
      </c>
      <c r="D130" s="84" t="s">
        <v>17</v>
      </c>
      <c r="E130" s="84" t="s">
        <v>17</v>
      </c>
      <c r="F130" s="84" t="s">
        <v>17</v>
      </c>
      <c r="G130" s="85" t="s">
        <v>17</v>
      </c>
      <c r="H130" s="86" t="s">
        <v>17</v>
      </c>
      <c r="I130" s="84" t="s">
        <v>17</v>
      </c>
      <c r="J130" s="85" t="s">
        <v>17</v>
      </c>
      <c r="K130" s="86" t="s">
        <v>17</v>
      </c>
    </row>
    <row r="131" spans="1:11" ht="12">
      <c r="A131" s="87" t="s">
        <v>18</v>
      </c>
      <c r="E131" s="87" t="s">
        <v>18</v>
      </c>
      <c r="F131" s="88"/>
      <c r="G131" s="89"/>
      <c r="H131" s="90" t="s">
        <v>20</v>
      </c>
      <c r="I131" s="88"/>
      <c r="J131" s="89"/>
      <c r="K131" s="90" t="s">
        <v>21</v>
      </c>
    </row>
    <row r="132" spans="1:11" ht="12">
      <c r="A132" s="87" t="s">
        <v>22</v>
      </c>
      <c r="C132" s="91" t="s">
        <v>69</v>
      </c>
      <c r="E132" s="87" t="s">
        <v>22</v>
      </c>
      <c r="F132" s="88"/>
      <c r="G132" s="89"/>
      <c r="H132" s="90" t="s">
        <v>25</v>
      </c>
      <c r="I132" s="88"/>
      <c r="J132" s="89"/>
      <c r="K132" s="90" t="s">
        <v>26</v>
      </c>
    </row>
    <row r="133" spans="1:11" ht="12">
      <c r="A133" s="84" t="s">
        <v>17</v>
      </c>
      <c r="B133" s="84" t="s">
        <v>17</v>
      </c>
      <c r="C133" s="84" t="s">
        <v>17</v>
      </c>
      <c r="D133" s="84" t="s">
        <v>17</v>
      </c>
      <c r="E133" s="84" t="s">
        <v>17</v>
      </c>
      <c r="F133" s="84" t="s">
        <v>17</v>
      </c>
      <c r="G133" s="85" t="s">
        <v>17</v>
      </c>
      <c r="H133" s="86" t="s">
        <v>17</v>
      </c>
      <c r="I133" s="84" t="s">
        <v>17</v>
      </c>
      <c r="J133" s="85" t="s">
        <v>17</v>
      </c>
      <c r="K133" s="86" t="s">
        <v>17</v>
      </c>
    </row>
    <row r="134" spans="1:5" ht="12">
      <c r="A134" s="62">
        <v>1</v>
      </c>
      <c r="C134" s="62" t="s">
        <v>70</v>
      </c>
      <c r="E134" s="62">
        <v>1</v>
      </c>
    </row>
    <row r="135" spans="1:11" ht="33.75" customHeight="1">
      <c r="A135" s="120">
        <v>2</v>
      </c>
      <c r="C135" s="368" t="s">
        <v>71</v>
      </c>
      <c r="D135" s="368"/>
      <c r="E135" s="120">
        <v>2</v>
      </c>
      <c r="G135" s="47"/>
      <c r="H135" s="48">
        <v>0</v>
      </c>
      <c r="I135" s="48"/>
      <c r="J135" s="48"/>
      <c r="K135" s="48">
        <v>0</v>
      </c>
    </row>
    <row r="136" spans="1:11" ht="15.75" customHeight="1">
      <c r="A136" s="62">
        <v>3</v>
      </c>
      <c r="C136" s="62" t="s">
        <v>72</v>
      </c>
      <c r="E136" s="62">
        <v>3</v>
      </c>
      <c r="G136" s="47"/>
      <c r="H136" s="47">
        <v>0</v>
      </c>
      <c r="I136" s="47"/>
      <c r="J136" s="47"/>
      <c r="K136" s="47">
        <v>0</v>
      </c>
    </row>
    <row r="137" spans="1:11" ht="12">
      <c r="A137" s="62">
        <v>4</v>
      </c>
      <c r="C137" s="62" t="s">
        <v>73</v>
      </c>
      <c r="E137" s="62">
        <v>4</v>
      </c>
      <c r="G137" s="47"/>
      <c r="H137" s="47"/>
      <c r="I137" s="47"/>
      <c r="J137" s="47"/>
      <c r="K137" s="47"/>
    </row>
    <row r="138" spans="1:11" ht="12">
      <c r="A138" s="62">
        <v>5</v>
      </c>
      <c r="C138" s="62" t="s">
        <v>74</v>
      </c>
      <c r="E138" s="62">
        <v>5</v>
      </c>
      <c r="G138" s="47"/>
      <c r="H138" s="47">
        <v>0</v>
      </c>
      <c r="I138" s="47"/>
      <c r="J138" s="47"/>
      <c r="K138" s="47">
        <v>0</v>
      </c>
    </row>
    <row r="139" spans="1:11" ht="47.25" customHeight="1">
      <c r="A139" s="120">
        <v>6</v>
      </c>
      <c r="C139" s="368" t="s">
        <v>75</v>
      </c>
      <c r="D139" s="368"/>
      <c r="E139" s="120">
        <v>6</v>
      </c>
      <c r="G139" s="47"/>
      <c r="H139" s="48">
        <v>0</v>
      </c>
      <c r="I139" s="48"/>
      <c r="J139" s="48"/>
      <c r="K139" s="48">
        <v>0</v>
      </c>
    </row>
    <row r="140" spans="1:11" ht="12">
      <c r="A140" s="62">
        <v>7</v>
      </c>
      <c r="E140" s="62">
        <v>7</v>
      </c>
      <c r="G140" s="47"/>
      <c r="H140" s="47"/>
      <c r="I140" s="47"/>
      <c r="J140" s="47"/>
      <c r="K140" s="47"/>
    </row>
    <row r="141" spans="1:11" ht="12">
      <c r="A141" s="62">
        <v>8</v>
      </c>
      <c r="E141" s="62">
        <v>8</v>
      </c>
      <c r="G141" s="47"/>
      <c r="H141" s="47"/>
      <c r="I141" s="47"/>
      <c r="J141" s="47"/>
      <c r="K141" s="47"/>
    </row>
    <row r="142" spans="1:11" ht="12">
      <c r="A142" s="62">
        <v>9</v>
      </c>
      <c r="E142" s="62">
        <v>9</v>
      </c>
      <c r="G142" s="47"/>
      <c r="H142" s="47"/>
      <c r="I142" s="47"/>
      <c r="J142" s="47"/>
      <c r="K142" s="47"/>
    </row>
    <row r="143" spans="1:11" ht="12">
      <c r="A143" s="62">
        <v>10</v>
      </c>
      <c r="E143" s="62">
        <v>10</v>
      </c>
      <c r="G143" s="47"/>
      <c r="H143" s="47"/>
      <c r="I143" s="47"/>
      <c r="J143" s="47"/>
      <c r="K143" s="47"/>
    </row>
    <row r="144" spans="1:11" ht="12">
      <c r="A144" s="62">
        <v>11</v>
      </c>
      <c r="E144" s="62">
        <v>11</v>
      </c>
      <c r="G144" s="47"/>
      <c r="H144" s="47"/>
      <c r="I144" s="47"/>
      <c r="J144" s="47"/>
      <c r="K144" s="47"/>
    </row>
    <row r="145" spans="1:11" ht="12">
      <c r="A145" s="62">
        <v>12</v>
      </c>
      <c r="C145" s="62" t="s">
        <v>76</v>
      </c>
      <c r="E145" s="62">
        <v>12</v>
      </c>
      <c r="G145" s="47"/>
      <c r="H145" s="47">
        <f>SUM(H135:H144)</f>
        <v>0</v>
      </c>
      <c r="I145" s="47"/>
      <c r="J145" s="47"/>
      <c r="K145" s="47">
        <f>SUM(K135:K144)</f>
        <v>0</v>
      </c>
    </row>
    <row r="146" ht="12">
      <c r="E146" s="115"/>
    </row>
    <row r="147" ht="12">
      <c r="E147" s="115"/>
    </row>
    <row r="148" ht="12">
      <c r="E148" s="115"/>
    </row>
    <row r="149" ht="12">
      <c r="E149" s="115"/>
    </row>
    <row r="150" ht="12">
      <c r="E150" s="115"/>
    </row>
    <row r="151" ht="12">
      <c r="E151" s="115"/>
    </row>
    <row r="152" ht="12">
      <c r="E152" s="115"/>
    </row>
    <row r="154" spans="4:8" ht="12">
      <c r="D154" s="121"/>
      <c r="F154" s="121"/>
      <c r="G154" s="122"/>
      <c r="H154" s="123"/>
    </row>
    <row r="155" ht="12">
      <c r="E155" s="115"/>
    </row>
    <row r="156" ht="12">
      <c r="E156" s="115"/>
    </row>
    <row r="157" ht="12">
      <c r="E157" s="115"/>
    </row>
    <row r="158" spans="3:5" ht="12">
      <c r="C158" s="62" t="s">
        <v>77</v>
      </c>
      <c r="E158" s="115"/>
    </row>
    <row r="159" ht="12">
      <c r="E159" s="115"/>
    </row>
    <row r="160" spans="2:6" ht="12.75">
      <c r="B160" s="124"/>
      <c r="C160" s="125"/>
      <c r="D160" s="126"/>
      <c r="E160" s="126"/>
      <c r="F160" s="126"/>
    </row>
    <row r="161" spans="2:6" ht="12.75">
      <c r="B161" s="124"/>
      <c r="C161" s="125"/>
      <c r="D161" s="126"/>
      <c r="E161" s="126"/>
      <c r="F161" s="126"/>
    </row>
    <row r="162" ht="12">
      <c r="E162" s="115"/>
    </row>
    <row r="163" ht="12">
      <c r="E163" s="115"/>
    </row>
    <row r="164" ht="12">
      <c r="E164" s="115"/>
    </row>
    <row r="165" ht="12">
      <c r="E165" s="115"/>
    </row>
    <row r="166" ht="12">
      <c r="E166" s="115"/>
    </row>
    <row r="167" ht="12">
      <c r="E167" s="115"/>
    </row>
    <row r="168" ht="12">
      <c r="E168" s="115"/>
    </row>
    <row r="169" ht="12">
      <c r="E169" s="115"/>
    </row>
    <row r="170" ht="12">
      <c r="E170" s="115"/>
    </row>
    <row r="171" ht="12">
      <c r="E171" s="115"/>
    </row>
    <row r="172" ht="12">
      <c r="E172" s="115"/>
    </row>
    <row r="173" ht="12">
      <c r="E173" s="115"/>
    </row>
    <row r="174" spans="1:13" ht="12">
      <c r="A174" s="81" t="str">
        <f>$A$83</f>
        <v>Institution No.:  </v>
      </c>
      <c r="E174" s="115"/>
      <c r="G174" s="79"/>
      <c r="H174" s="119"/>
      <c r="J174" s="79"/>
      <c r="K174" s="80" t="s">
        <v>91</v>
      </c>
      <c r="L174" s="82"/>
      <c r="M174" s="127"/>
    </row>
    <row r="175" spans="1:13" s="105" customFormat="1" ht="12">
      <c r="A175" s="364" t="s">
        <v>92</v>
      </c>
      <c r="B175" s="364"/>
      <c r="C175" s="364"/>
      <c r="D175" s="364"/>
      <c r="E175" s="364"/>
      <c r="F175" s="364"/>
      <c r="G175" s="364"/>
      <c r="H175" s="364"/>
      <c r="I175" s="364"/>
      <c r="J175" s="364"/>
      <c r="K175" s="364"/>
      <c r="L175" s="128"/>
      <c r="M175" s="129"/>
    </row>
    <row r="176" spans="1:13" ht="12">
      <c r="A176" s="81" t="str">
        <f>$A$42</f>
        <v>NAME: </v>
      </c>
      <c r="C176" s="62" t="str">
        <f>$D$20</f>
        <v>University of Colorado</v>
      </c>
      <c r="H176" s="119"/>
      <c r="J176" s="79"/>
      <c r="K176" s="83" t="str">
        <f>$K$3</f>
        <v>Date: October 1, 2013</v>
      </c>
      <c r="L176" s="82"/>
      <c r="M176" s="127"/>
    </row>
    <row r="177" spans="1:11" ht="12">
      <c r="A177" s="84" t="s">
        <v>17</v>
      </c>
      <c r="B177" s="84" t="s">
        <v>17</v>
      </c>
      <c r="C177" s="84" t="s">
        <v>17</v>
      </c>
      <c r="D177" s="84" t="s">
        <v>17</v>
      </c>
      <c r="E177" s="84" t="s">
        <v>17</v>
      </c>
      <c r="F177" s="84" t="s">
        <v>17</v>
      </c>
      <c r="G177" s="85" t="s">
        <v>17</v>
      </c>
      <c r="H177" s="86" t="s">
        <v>17</v>
      </c>
      <c r="I177" s="84" t="s">
        <v>17</v>
      </c>
      <c r="J177" s="85" t="s">
        <v>17</v>
      </c>
      <c r="K177" s="86" t="s">
        <v>17</v>
      </c>
    </row>
    <row r="178" spans="1:11" ht="12">
      <c r="A178" s="87" t="s">
        <v>18</v>
      </c>
      <c r="E178" s="87" t="s">
        <v>18</v>
      </c>
      <c r="G178" s="89"/>
      <c r="H178" s="90" t="s">
        <v>20</v>
      </c>
      <c r="I178" s="88"/>
      <c r="J178" s="62"/>
      <c r="K178" s="62"/>
    </row>
    <row r="179" spans="1:11" ht="12">
      <c r="A179" s="87" t="s">
        <v>22</v>
      </c>
      <c r="E179" s="87" t="s">
        <v>22</v>
      </c>
      <c r="G179" s="89"/>
      <c r="H179" s="90" t="s">
        <v>25</v>
      </c>
      <c r="I179" s="88"/>
      <c r="J179" s="62"/>
      <c r="K179" s="62"/>
    </row>
    <row r="180" spans="1:11" ht="12">
      <c r="A180" s="84" t="s">
        <v>17</v>
      </c>
      <c r="B180" s="84" t="s">
        <v>17</v>
      </c>
      <c r="C180" s="84" t="s">
        <v>17</v>
      </c>
      <c r="D180" s="84" t="s">
        <v>17</v>
      </c>
      <c r="E180" s="84" t="s">
        <v>17</v>
      </c>
      <c r="F180" s="84" t="s">
        <v>17</v>
      </c>
      <c r="G180" s="85" t="s">
        <v>17</v>
      </c>
      <c r="H180" s="86" t="s">
        <v>17</v>
      </c>
      <c r="I180" s="84" t="s">
        <v>17</v>
      </c>
      <c r="J180" s="62"/>
      <c r="K180" s="62"/>
    </row>
    <row r="181" spans="1:11" ht="12">
      <c r="A181" s="73">
        <v>1</v>
      </c>
      <c r="C181" s="74" t="s">
        <v>93</v>
      </c>
      <c r="E181" s="73">
        <v>1</v>
      </c>
      <c r="G181" s="79"/>
      <c r="H181" s="94"/>
      <c r="J181" s="62"/>
      <c r="K181" s="62"/>
    </row>
    <row r="182" spans="1:11" ht="12">
      <c r="A182" s="92" t="s">
        <v>94</v>
      </c>
      <c r="C182" s="74" t="s">
        <v>95</v>
      </c>
      <c r="E182" s="92" t="s">
        <v>94</v>
      </c>
      <c r="F182" s="130"/>
      <c r="G182" s="131"/>
      <c r="H182" s="132">
        <v>0</v>
      </c>
      <c r="I182" s="131"/>
      <c r="J182" s="62"/>
      <c r="K182" s="62"/>
    </row>
    <row r="183" spans="1:11" ht="12">
      <c r="A183" s="92" t="s">
        <v>96</v>
      </c>
      <c r="C183" s="74" t="s">
        <v>97</v>
      </c>
      <c r="E183" s="92" t="s">
        <v>96</v>
      </c>
      <c r="F183" s="130"/>
      <c r="G183" s="131"/>
      <c r="H183" s="133"/>
      <c r="I183" s="131"/>
      <c r="J183" s="62"/>
      <c r="K183" s="62"/>
    </row>
    <row r="184" spans="1:11" ht="12">
      <c r="A184" s="92" t="s">
        <v>98</v>
      </c>
      <c r="C184" s="74" t="s">
        <v>99</v>
      </c>
      <c r="E184" s="92" t="s">
        <v>98</v>
      </c>
      <c r="F184" s="130"/>
      <c r="G184" s="131"/>
      <c r="H184" s="217">
        <v>14948</v>
      </c>
      <c r="I184" s="131"/>
      <c r="J184" s="62"/>
      <c r="K184" s="62"/>
    </row>
    <row r="185" spans="1:11" ht="12">
      <c r="A185" s="73">
        <v>3</v>
      </c>
      <c r="C185" s="74" t="s">
        <v>100</v>
      </c>
      <c r="E185" s="73">
        <v>3</v>
      </c>
      <c r="F185" s="130"/>
      <c r="G185" s="131"/>
      <c r="H185" s="217">
        <v>1882</v>
      </c>
      <c r="I185" s="131"/>
      <c r="J185" s="62"/>
      <c r="K185" s="62"/>
    </row>
    <row r="186" spans="1:11" ht="12">
      <c r="A186" s="73">
        <v>4</v>
      </c>
      <c r="C186" s="74" t="s">
        <v>101</v>
      </c>
      <c r="E186" s="73">
        <v>4</v>
      </c>
      <c r="F186" s="130"/>
      <c r="G186" s="131"/>
      <c r="H186" s="217">
        <f>SUM(H184:H185)</f>
        <v>16830</v>
      </c>
      <c r="I186" s="131"/>
      <c r="J186" s="62"/>
      <c r="K186" s="62"/>
    </row>
    <row r="187" spans="1:11" ht="12">
      <c r="A187" s="73">
        <v>5</v>
      </c>
      <c r="E187" s="73">
        <v>5</v>
      </c>
      <c r="F187" s="130"/>
      <c r="G187" s="131"/>
      <c r="H187" s="217"/>
      <c r="I187" s="131"/>
      <c r="J187" s="62"/>
      <c r="K187" s="62"/>
    </row>
    <row r="188" spans="1:11" ht="12">
      <c r="A188" s="73">
        <v>6</v>
      </c>
      <c r="C188" s="74" t="s">
        <v>102</v>
      </c>
      <c r="E188" s="73">
        <v>6</v>
      </c>
      <c r="F188" s="130"/>
      <c r="G188" s="131"/>
      <c r="H188" s="217">
        <v>8366</v>
      </c>
      <c r="I188" s="131"/>
      <c r="J188" s="62"/>
      <c r="K188" s="62"/>
    </row>
    <row r="189" spans="1:11" ht="12">
      <c r="A189" s="73">
        <v>7</v>
      </c>
      <c r="C189" s="74" t="s">
        <v>103</v>
      </c>
      <c r="E189" s="73">
        <v>7</v>
      </c>
      <c r="F189" s="130"/>
      <c r="G189" s="131"/>
      <c r="H189" s="217">
        <v>928</v>
      </c>
      <c r="I189" s="131"/>
      <c r="J189" s="62"/>
      <c r="K189" s="62"/>
    </row>
    <row r="190" spans="1:11" ht="12">
      <c r="A190" s="73">
        <v>8</v>
      </c>
      <c r="C190" s="74" t="s">
        <v>104</v>
      </c>
      <c r="E190" s="73">
        <v>8</v>
      </c>
      <c r="F190" s="130"/>
      <c r="G190" s="131"/>
      <c r="H190" s="217">
        <f>SUM(H188:H189)</f>
        <v>9294</v>
      </c>
      <c r="I190" s="131"/>
      <c r="J190" s="62"/>
      <c r="K190" s="62"/>
    </row>
    <row r="191" spans="1:11" ht="12">
      <c r="A191" s="73">
        <v>9</v>
      </c>
      <c r="E191" s="73">
        <v>9</v>
      </c>
      <c r="F191" s="130"/>
      <c r="G191" s="131"/>
      <c r="H191" s="217"/>
      <c r="I191" s="131"/>
      <c r="J191" s="62"/>
      <c r="K191" s="62"/>
    </row>
    <row r="192" spans="1:11" ht="12">
      <c r="A192" s="73">
        <v>10</v>
      </c>
      <c r="C192" s="74" t="s">
        <v>105</v>
      </c>
      <c r="E192" s="73">
        <v>10</v>
      </c>
      <c r="F192" s="130"/>
      <c r="G192" s="131"/>
      <c r="H192" s="217">
        <f>H184+H188</f>
        <v>23314</v>
      </c>
      <c r="I192" s="131"/>
      <c r="J192" s="62"/>
      <c r="K192" s="62"/>
    </row>
    <row r="193" spans="1:11" ht="12">
      <c r="A193" s="73">
        <v>11</v>
      </c>
      <c r="C193" s="74" t="s">
        <v>106</v>
      </c>
      <c r="E193" s="73">
        <v>11</v>
      </c>
      <c r="F193" s="130"/>
      <c r="G193" s="131"/>
      <c r="H193" s="217">
        <f>H185+H189</f>
        <v>2810</v>
      </c>
      <c r="I193" s="131"/>
      <c r="J193" s="62"/>
      <c r="K193" s="62"/>
    </row>
    <row r="194" spans="1:11" ht="12">
      <c r="A194" s="73">
        <v>12</v>
      </c>
      <c r="C194" s="74" t="s">
        <v>107</v>
      </c>
      <c r="E194" s="73">
        <v>12</v>
      </c>
      <c r="F194" s="130"/>
      <c r="G194" s="131"/>
      <c r="H194" s="217">
        <f>H192+H193</f>
        <v>26124</v>
      </c>
      <c r="I194" s="131"/>
      <c r="J194" s="62"/>
      <c r="K194" s="62"/>
    </row>
    <row r="195" spans="1:11" ht="12">
      <c r="A195" s="73">
        <v>13</v>
      </c>
      <c r="E195" s="73">
        <v>13</v>
      </c>
      <c r="G195" s="131"/>
      <c r="H195" s="218"/>
      <c r="I195" s="135"/>
      <c r="J195" s="62"/>
      <c r="K195" s="62"/>
    </row>
    <row r="196" spans="1:11" ht="12">
      <c r="A196" s="73">
        <v>15</v>
      </c>
      <c r="C196" s="74" t="s">
        <v>108</v>
      </c>
      <c r="E196" s="73">
        <v>15</v>
      </c>
      <c r="G196" s="131"/>
      <c r="H196" s="219"/>
      <c r="I196" s="135"/>
      <c r="J196" s="62"/>
      <c r="K196" s="62"/>
    </row>
    <row r="197" spans="1:11" ht="12">
      <c r="A197" s="73">
        <v>16</v>
      </c>
      <c r="C197" s="74" t="s">
        <v>109</v>
      </c>
      <c r="E197" s="73">
        <v>16</v>
      </c>
      <c r="G197" s="131"/>
      <c r="H197" s="218">
        <f>(H101)/H194</f>
        <v>22817.8843974889</v>
      </c>
      <c r="I197" s="137"/>
      <c r="J197" s="62"/>
      <c r="K197" s="62"/>
    </row>
    <row r="198" spans="1:11" ht="12">
      <c r="A198" s="73">
        <v>17</v>
      </c>
      <c r="C198" s="74" t="s">
        <v>110</v>
      </c>
      <c r="E198" s="73">
        <v>17</v>
      </c>
      <c r="G198" s="131"/>
      <c r="H198" s="218">
        <v>1860</v>
      </c>
      <c r="I198" s="135"/>
      <c r="J198" s="62"/>
      <c r="K198" s="62"/>
    </row>
    <row r="199" spans="1:11" ht="12">
      <c r="A199" s="73">
        <v>18</v>
      </c>
      <c r="E199" s="73">
        <v>18</v>
      </c>
      <c r="G199" s="131"/>
      <c r="H199" s="218"/>
      <c r="I199" s="135"/>
      <c r="J199" s="62"/>
      <c r="K199" s="62"/>
    </row>
    <row r="200" spans="1:11" ht="12">
      <c r="A200" s="62">
        <v>19</v>
      </c>
      <c r="C200" s="74" t="s">
        <v>111</v>
      </c>
      <c r="E200" s="62">
        <v>19</v>
      </c>
      <c r="G200" s="131"/>
      <c r="H200" s="218"/>
      <c r="I200" s="135"/>
      <c r="J200" s="62"/>
      <c r="K200" s="62"/>
    </row>
    <row r="201" spans="1:11" ht="12">
      <c r="A201" s="73">
        <v>20</v>
      </c>
      <c r="C201" s="74" t="s">
        <v>112</v>
      </c>
      <c r="E201" s="73">
        <v>20</v>
      </c>
      <c r="F201" s="75"/>
      <c r="G201" s="138"/>
      <c r="H201" s="220">
        <f>G459+G498</f>
        <v>2130</v>
      </c>
      <c r="I201" s="138"/>
      <c r="J201" s="62"/>
      <c r="K201" s="62"/>
    </row>
    <row r="202" spans="1:11" ht="12">
      <c r="A202" s="73">
        <v>21</v>
      </c>
      <c r="C202" s="74" t="s">
        <v>113</v>
      </c>
      <c r="E202" s="73">
        <v>21</v>
      </c>
      <c r="F202" s="75"/>
      <c r="G202" s="138"/>
      <c r="H202" s="220">
        <f>G455+G494</f>
        <v>1379</v>
      </c>
      <c r="I202" s="138"/>
      <c r="J202" s="62"/>
      <c r="K202" s="62"/>
    </row>
    <row r="203" spans="1:11" ht="12">
      <c r="A203" s="73">
        <v>22</v>
      </c>
      <c r="C203" s="74" t="s">
        <v>114</v>
      </c>
      <c r="E203" s="73">
        <v>22</v>
      </c>
      <c r="F203" s="75"/>
      <c r="G203" s="138"/>
      <c r="H203" s="220">
        <f>G457+G496</f>
        <v>751</v>
      </c>
      <c r="I203" s="138"/>
      <c r="J203" s="62"/>
      <c r="K203" s="62"/>
    </row>
    <row r="204" spans="1:11" ht="12">
      <c r="A204" s="73">
        <v>23</v>
      </c>
      <c r="E204" s="73">
        <v>23</v>
      </c>
      <c r="F204" s="75"/>
      <c r="G204" s="138"/>
      <c r="H204" s="220"/>
      <c r="I204" s="138"/>
      <c r="J204" s="62"/>
      <c r="K204" s="62"/>
    </row>
    <row r="205" spans="1:11" ht="12">
      <c r="A205" s="73">
        <v>24</v>
      </c>
      <c r="C205" s="74" t="s">
        <v>115</v>
      </c>
      <c r="E205" s="73">
        <v>24</v>
      </c>
      <c r="F205" s="75"/>
      <c r="G205" s="138"/>
      <c r="H205" s="220"/>
      <c r="I205" s="138"/>
      <c r="K205" s="62"/>
    </row>
    <row r="206" spans="1:11" ht="12">
      <c r="A206" s="73">
        <v>25</v>
      </c>
      <c r="C206" s="74" t="s">
        <v>116</v>
      </c>
      <c r="E206" s="73">
        <v>25</v>
      </c>
      <c r="G206" s="131"/>
      <c r="H206" s="218">
        <f>IF(G459=0,0,H459/G459)+IF(G498=0,0,H498/G498)</f>
        <v>233197.90197433595</v>
      </c>
      <c r="I206" s="135"/>
      <c r="K206" s="62"/>
    </row>
    <row r="207" spans="1:11" ht="12">
      <c r="A207" s="73">
        <v>26</v>
      </c>
      <c r="C207" s="74" t="s">
        <v>117</v>
      </c>
      <c r="E207" s="73">
        <v>26</v>
      </c>
      <c r="G207" s="131"/>
      <c r="H207" s="218">
        <f>IF(H202=0,0,(H455+H456+H494+H495)/H202)</f>
        <v>132340.7875271936</v>
      </c>
      <c r="I207" s="135"/>
      <c r="J207" s="62"/>
      <c r="K207" s="62"/>
    </row>
    <row r="208" spans="1:11" ht="12">
      <c r="A208" s="73">
        <v>27</v>
      </c>
      <c r="C208" s="74" t="s">
        <v>118</v>
      </c>
      <c r="E208" s="73">
        <v>27</v>
      </c>
      <c r="G208" s="131"/>
      <c r="H208" s="218">
        <f>IF(H203=0,0,(H457+H458+H496+H497)/H203)</f>
        <v>69659.23435419441</v>
      </c>
      <c r="I208" s="135"/>
      <c r="J208" s="62"/>
      <c r="K208" s="62"/>
    </row>
    <row r="209" spans="1:11" ht="12">
      <c r="A209" s="73">
        <v>28</v>
      </c>
      <c r="E209" s="73">
        <v>28</v>
      </c>
      <c r="G209" s="131"/>
      <c r="H209" s="218"/>
      <c r="I209" s="135"/>
      <c r="J209" s="62"/>
      <c r="K209" s="62"/>
    </row>
    <row r="210" spans="1:11" ht="12">
      <c r="A210" s="73">
        <v>29</v>
      </c>
      <c r="C210" s="74" t="s">
        <v>119</v>
      </c>
      <c r="E210" s="73">
        <v>29</v>
      </c>
      <c r="F210" s="140"/>
      <c r="G210" s="131"/>
      <c r="H210" s="217">
        <f>G101</f>
        <v>4067</v>
      </c>
      <c r="I210" s="131"/>
      <c r="J210" s="62"/>
      <c r="K210" s="62"/>
    </row>
    <row r="211" spans="1:11" ht="12">
      <c r="A211" s="74"/>
      <c r="H211" s="119"/>
      <c r="J211" s="62"/>
      <c r="K211" s="62"/>
    </row>
    <row r="212" spans="1:11" ht="12">
      <c r="A212" s="74"/>
      <c r="H212" s="119"/>
      <c r="K212" s="119"/>
    </row>
    <row r="213" spans="1:11" ht="30" customHeight="1">
      <c r="A213" s="74"/>
      <c r="C213" s="365" t="s">
        <v>120</v>
      </c>
      <c r="D213" s="365"/>
      <c r="E213" s="365"/>
      <c r="F213" s="365"/>
      <c r="G213" s="365"/>
      <c r="H213" s="365"/>
      <c r="I213" s="365"/>
      <c r="K213" s="119"/>
    </row>
    <row r="214" spans="1:11" ht="12">
      <c r="A214" s="74"/>
      <c r="H214" s="119"/>
      <c r="K214" s="119"/>
    </row>
    <row r="215" spans="1:11" ht="12">
      <c r="A215" s="74"/>
      <c r="H215" s="119"/>
      <c r="K215" s="119"/>
    </row>
    <row r="216" spans="1:11" ht="12">
      <c r="A216" s="74"/>
      <c r="H216" s="119"/>
      <c r="K216" s="119"/>
    </row>
    <row r="217" spans="1:11" ht="12">
      <c r="A217" s="74"/>
      <c r="C217" s="105"/>
      <c r="D217" s="105"/>
      <c r="E217" s="105"/>
      <c r="F217" s="105"/>
      <c r="G217" s="141"/>
      <c r="H217" s="118"/>
      <c r="K217" s="119"/>
    </row>
    <row r="218" spans="1:11" ht="12">
      <c r="A218" s="74"/>
      <c r="H218" s="119"/>
      <c r="K218" s="119"/>
    </row>
    <row r="219" spans="1:11" ht="12">
      <c r="A219" s="74"/>
      <c r="H219" s="119"/>
      <c r="K219" s="119"/>
    </row>
    <row r="220" spans="1:11" ht="12">
      <c r="A220" s="74"/>
      <c r="H220" s="119"/>
      <c r="K220" s="119"/>
    </row>
    <row r="221" spans="1:11" ht="12">
      <c r="A221" s="74"/>
      <c r="H221" s="119"/>
      <c r="K221" s="119"/>
    </row>
    <row r="222" spans="1:11" ht="12">
      <c r="A222" s="74"/>
      <c r="H222" s="119"/>
      <c r="K222" s="119"/>
    </row>
    <row r="223" spans="1:11" ht="12">
      <c r="A223" s="74"/>
      <c r="H223" s="119"/>
      <c r="K223" s="119"/>
    </row>
    <row r="224" spans="5:13" ht="12">
      <c r="E224" s="115"/>
      <c r="G224" s="79"/>
      <c r="H224" s="119"/>
      <c r="I224" s="82"/>
      <c r="K224" s="119"/>
      <c r="M224" s="127"/>
    </row>
    <row r="225" spans="1:11" ht="12">
      <c r="A225" s="74"/>
      <c r="H225" s="119"/>
      <c r="K225" s="119"/>
    </row>
    <row r="226" spans="1:11" ht="12">
      <c r="A226" s="81" t="str">
        <f>$A$83</f>
        <v>Institution No.:  </v>
      </c>
      <c r="C226" s="142"/>
      <c r="G226" s="62"/>
      <c r="H226" s="62"/>
      <c r="I226" s="101" t="s">
        <v>121</v>
      </c>
      <c r="J226" s="62"/>
      <c r="K226" s="62"/>
    </row>
    <row r="227" spans="1:11" ht="12">
      <c r="A227" s="143"/>
      <c r="B227" s="366" t="s">
        <v>122</v>
      </c>
      <c r="C227" s="366"/>
      <c r="D227" s="366"/>
      <c r="E227" s="366"/>
      <c r="F227" s="366"/>
      <c r="G227" s="366"/>
      <c r="H227" s="366"/>
      <c r="I227" s="366"/>
      <c r="J227" s="366"/>
      <c r="K227" s="366"/>
    </row>
    <row r="228" spans="1:11" ht="12">
      <c r="A228" s="81" t="str">
        <f>$A$42</f>
        <v>NAME: </v>
      </c>
      <c r="C228" s="62" t="str">
        <f>$D$20</f>
        <v>University of Colorado</v>
      </c>
      <c r="G228" s="62"/>
      <c r="H228" s="62"/>
      <c r="I228" s="83" t="str">
        <f>$K$3</f>
        <v>Date: October 1, 2013</v>
      </c>
      <c r="J228" s="62"/>
      <c r="K228" s="62"/>
    </row>
    <row r="229" spans="1:11" ht="12">
      <c r="A229" s="84"/>
      <c r="C229" s="84" t="s">
        <v>17</v>
      </c>
      <c r="D229" s="84" t="s">
        <v>17</v>
      </c>
      <c r="E229" s="84" t="s">
        <v>17</v>
      </c>
      <c r="F229" s="84" t="s">
        <v>17</v>
      </c>
      <c r="G229" s="84" t="s">
        <v>17</v>
      </c>
      <c r="H229" s="84" t="s">
        <v>17</v>
      </c>
      <c r="I229" s="84" t="s">
        <v>17</v>
      </c>
      <c r="J229" s="84" t="s">
        <v>17</v>
      </c>
      <c r="K229" s="62"/>
    </row>
    <row r="230" spans="1:11" ht="12">
      <c r="A230" s="87"/>
      <c r="D230" s="91" t="s">
        <v>20</v>
      </c>
      <c r="G230" s="62"/>
      <c r="H230" s="62"/>
      <c r="J230" s="62"/>
      <c r="K230" s="62"/>
    </row>
    <row r="231" spans="1:11" ht="12">
      <c r="A231" s="87"/>
      <c r="D231" s="91" t="s">
        <v>25</v>
      </c>
      <c r="G231" s="62"/>
      <c r="H231" s="62"/>
      <c r="J231" s="62"/>
      <c r="K231" s="62"/>
    </row>
    <row r="232" spans="1:11" ht="12">
      <c r="A232" s="84"/>
      <c r="D232" s="91" t="s">
        <v>124</v>
      </c>
      <c r="E232" s="91" t="s">
        <v>124</v>
      </c>
      <c r="F232" s="91" t="s">
        <v>125</v>
      </c>
      <c r="G232" s="91"/>
      <c r="H232" s="62"/>
      <c r="J232" s="62"/>
      <c r="K232" s="62"/>
    </row>
    <row r="233" spans="1:11" ht="12">
      <c r="A233" s="74"/>
      <c r="C233" s="91" t="s">
        <v>126</v>
      </c>
      <c r="D233" s="91" t="s">
        <v>127</v>
      </c>
      <c r="E233" s="91" t="s">
        <v>128</v>
      </c>
      <c r="F233" s="91" t="s">
        <v>129</v>
      </c>
      <c r="G233" s="91"/>
      <c r="H233" s="62"/>
      <c r="J233" s="62"/>
      <c r="K233" s="62"/>
    </row>
    <row r="234" spans="1:11" ht="12">
      <c r="A234" s="74"/>
      <c r="C234" s="84" t="s">
        <v>17</v>
      </c>
      <c r="D234" s="84" t="s">
        <v>17</v>
      </c>
      <c r="E234" s="84" t="s">
        <v>17</v>
      </c>
      <c r="F234" s="84" t="s">
        <v>17</v>
      </c>
      <c r="G234" s="84" t="s">
        <v>17</v>
      </c>
      <c r="H234" s="62"/>
      <c r="J234" s="62"/>
      <c r="K234" s="62"/>
    </row>
    <row r="235" spans="1:11" ht="12">
      <c r="A235" s="74"/>
      <c r="G235" s="62"/>
      <c r="H235" s="62"/>
      <c r="J235" s="62"/>
      <c r="K235" s="62"/>
    </row>
    <row r="236" spans="1:11" ht="12">
      <c r="A236" s="74"/>
      <c r="C236" s="74" t="s">
        <v>130</v>
      </c>
      <c r="D236" s="144">
        <v>0</v>
      </c>
      <c r="E236" s="144">
        <v>0</v>
      </c>
      <c r="F236" s="132">
        <v>0</v>
      </c>
      <c r="G236" s="62"/>
      <c r="H236" s="62"/>
      <c r="J236" s="62"/>
      <c r="K236" s="62"/>
    </row>
    <row r="237" spans="1:11" ht="12">
      <c r="A237" s="74"/>
      <c r="D237" s="144"/>
      <c r="E237" s="144"/>
      <c r="F237" s="144"/>
      <c r="G237" s="62"/>
      <c r="H237" s="62"/>
      <c r="J237" s="62"/>
      <c r="K237" s="62"/>
    </row>
    <row r="238" spans="1:11" ht="12">
      <c r="A238" s="74"/>
      <c r="C238" s="74" t="s">
        <v>131</v>
      </c>
      <c r="D238" s="217">
        <f>13597+16</f>
        <v>13613</v>
      </c>
      <c r="E238" s="217">
        <v>631</v>
      </c>
      <c r="F238" s="132">
        <f>D238/E238</f>
        <v>21.573692551505548</v>
      </c>
      <c r="G238" s="217"/>
      <c r="H238" s="62"/>
      <c r="J238" s="62"/>
      <c r="K238" s="62"/>
    </row>
    <row r="239" spans="1:11" ht="12">
      <c r="A239" s="74"/>
      <c r="D239" s="218"/>
      <c r="E239" s="218"/>
      <c r="F239" s="134"/>
      <c r="G239" s="218"/>
      <c r="H239" s="62"/>
      <c r="J239" s="62"/>
      <c r="K239" s="62"/>
    </row>
    <row r="240" spans="1:11" ht="12">
      <c r="A240" s="74"/>
      <c r="C240" s="74" t="s">
        <v>132</v>
      </c>
      <c r="D240" s="217">
        <v>9701</v>
      </c>
      <c r="E240" s="217">
        <v>692</v>
      </c>
      <c r="F240" s="132">
        <f>D240/E240</f>
        <v>14.01878612716763</v>
      </c>
      <c r="G240" s="217"/>
      <c r="H240" s="62"/>
      <c r="J240" s="62"/>
      <c r="K240" s="62"/>
    </row>
    <row r="241" spans="1:11" ht="12">
      <c r="A241" s="74"/>
      <c r="D241" s="218"/>
      <c r="E241" s="218"/>
      <c r="F241" s="134"/>
      <c r="G241" s="218"/>
      <c r="H241" s="62"/>
      <c r="J241" s="62"/>
      <c r="K241" s="62"/>
    </row>
    <row r="242" spans="1:11" ht="12">
      <c r="A242" s="74"/>
      <c r="C242" s="74" t="s">
        <v>133</v>
      </c>
      <c r="D242" s="217">
        <f>SUM(D236:D240)</f>
        <v>23314</v>
      </c>
      <c r="E242" s="217">
        <f>SUM(E236:E240)</f>
        <v>1323</v>
      </c>
      <c r="F242" s="132">
        <f>D242/E242</f>
        <v>17.62207105064248</v>
      </c>
      <c r="G242" s="217"/>
      <c r="H242" s="145"/>
      <c r="J242" s="62"/>
      <c r="K242" s="62"/>
    </row>
    <row r="243" spans="1:11" ht="12">
      <c r="A243" s="74"/>
      <c r="D243" s="218"/>
      <c r="E243" s="218"/>
      <c r="F243" s="146"/>
      <c r="G243" s="218"/>
      <c r="H243" s="62"/>
      <c r="J243" s="62"/>
      <c r="K243" s="62"/>
    </row>
    <row r="244" spans="1:11" ht="12">
      <c r="A244" s="74"/>
      <c r="D244" s="218"/>
      <c r="E244" s="218"/>
      <c r="F244" s="146"/>
      <c r="G244" s="218"/>
      <c r="H244" s="62"/>
      <c r="J244" s="62"/>
      <c r="K244" s="62"/>
    </row>
    <row r="245" spans="1:11" ht="12">
      <c r="A245" s="74"/>
      <c r="C245" s="74" t="s">
        <v>134</v>
      </c>
      <c r="D245" s="218">
        <v>1659</v>
      </c>
      <c r="E245" s="218">
        <v>363</v>
      </c>
      <c r="F245" s="132">
        <f>D245/E245</f>
        <v>4.570247933884297</v>
      </c>
      <c r="G245" s="218"/>
      <c r="H245" s="62"/>
      <c r="J245" s="62"/>
      <c r="K245" s="62"/>
    </row>
    <row r="246" spans="1:11" ht="12">
      <c r="A246" s="74"/>
      <c r="D246" s="218"/>
      <c r="E246" s="218"/>
      <c r="F246" s="132"/>
      <c r="G246" s="218"/>
      <c r="H246" s="62"/>
      <c r="J246" s="62"/>
      <c r="K246" s="62"/>
    </row>
    <row r="247" spans="1:11" ht="12">
      <c r="A247" s="74"/>
      <c r="B247" s="74" t="s">
        <v>51</v>
      </c>
      <c r="C247" s="74" t="s">
        <v>135</v>
      </c>
      <c r="D247" s="218">
        <f>1167-16</f>
        <v>1151</v>
      </c>
      <c r="E247" s="218">
        <v>381</v>
      </c>
      <c r="F247" s="132">
        <f>D247/E247</f>
        <v>3.020997375328084</v>
      </c>
      <c r="G247" s="218"/>
      <c r="H247" s="62"/>
      <c r="J247" s="62"/>
      <c r="K247" s="62"/>
    </row>
    <row r="248" spans="1:11" ht="12">
      <c r="A248" s="74"/>
      <c r="D248" s="218"/>
      <c r="E248" s="218"/>
      <c r="F248" s="132"/>
      <c r="G248" s="218"/>
      <c r="H248" s="62"/>
      <c r="J248" s="62"/>
      <c r="K248" s="62"/>
    </row>
    <row r="249" spans="1:11" ht="12">
      <c r="A249" s="74"/>
      <c r="C249" s="74" t="s">
        <v>136</v>
      </c>
      <c r="D249" s="218">
        <f>SUM(D245:D247)</f>
        <v>2810</v>
      </c>
      <c r="E249" s="218">
        <f>E245+E247</f>
        <v>744</v>
      </c>
      <c r="F249" s="132">
        <f>D249/E249</f>
        <v>3.7768817204301075</v>
      </c>
      <c r="G249" s="218"/>
      <c r="H249" s="62"/>
      <c r="J249" s="62"/>
      <c r="K249" s="62"/>
    </row>
    <row r="250" spans="1:11" ht="12">
      <c r="A250" s="74"/>
      <c r="D250" s="218"/>
      <c r="E250" s="218"/>
      <c r="F250" s="132"/>
      <c r="G250" s="218"/>
      <c r="H250" s="62"/>
      <c r="J250" s="62"/>
      <c r="K250" s="62"/>
    </row>
    <row r="251" spans="1:11" ht="12">
      <c r="A251" s="74"/>
      <c r="C251" s="74" t="s">
        <v>137</v>
      </c>
      <c r="D251" s="217">
        <f>SUM(D242,D249)</f>
        <v>26124</v>
      </c>
      <c r="E251" s="217">
        <f>SUM(E242,E249)</f>
        <v>2067</v>
      </c>
      <c r="F251" s="132">
        <f>D251/E251</f>
        <v>12.638606676342526</v>
      </c>
      <c r="G251" s="217"/>
      <c r="H251" s="198"/>
      <c r="J251" s="62"/>
      <c r="K251" s="62"/>
    </row>
    <row r="252" spans="1:11" ht="12">
      <c r="A252" s="74"/>
      <c r="G252" s="62"/>
      <c r="H252" s="198"/>
      <c r="J252" s="62"/>
      <c r="K252" s="62"/>
    </row>
    <row r="253" spans="1:11" ht="12">
      <c r="A253" s="74"/>
      <c r="G253" s="62"/>
      <c r="H253" s="62"/>
      <c r="J253" s="62"/>
      <c r="K253" s="62"/>
    </row>
    <row r="254" spans="1:11" ht="12">
      <c r="A254" s="74"/>
      <c r="G254" s="221"/>
      <c r="H254" s="62"/>
      <c r="J254" s="62"/>
      <c r="K254" s="62"/>
    </row>
    <row r="255" spans="1:11" ht="12">
      <c r="A255" s="74"/>
      <c r="G255" s="62"/>
      <c r="H255" s="62"/>
      <c r="J255" s="62"/>
      <c r="K255" s="62"/>
    </row>
    <row r="256" spans="1:11" ht="12">
      <c r="A256" s="74"/>
      <c r="C256" s="74" t="s">
        <v>138</v>
      </c>
      <c r="G256" s="62"/>
      <c r="H256" s="62"/>
      <c r="J256" s="62"/>
      <c r="K256" s="62"/>
    </row>
    <row r="257" spans="1:11" ht="12">
      <c r="A257" s="74"/>
      <c r="C257" s="74" t="s">
        <v>139</v>
      </c>
      <c r="G257" s="62"/>
      <c r="H257" s="62"/>
      <c r="J257" s="62"/>
      <c r="K257" s="62"/>
    </row>
    <row r="258" spans="1:11" ht="12">
      <c r="A258" s="74"/>
      <c r="H258" s="119"/>
      <c r="K258" s="119"/>
    </row>
    <row r="259" spans="1:11" ht="12">
      <c r="A259" s="74"/>
      <c r="H259" s="119"/>
      <c r="K259" s="119"/>
    </row>
    <row r="260" spans="1:11" ht="12">
      <c r="A260" s="74"/>
      <c r="H260" s="119"/>
      <c r="K260" s="119"/>
    </row>
    <row r="261" spans="1:11" ht="12">
      <c r="A261" s="74"/>
      <c r="H261" s="119"/>
      <c r="K261" s="119"/>
    </row>
    <row r="262" spans="1:11" ht="12">
      <c r="A262" s="74"/>
      <c r="H262" s="119"/>
      <c r="K262" s="119"/>
    </row>
    <row r="263" spans="1:11" ht="12">
      <c r="A263" s="74"/>
      <c r="H263" s="119"/>
      <c r="K263" s="119"/>
    </row>
    <row r="264" spans="1:11" ht="12">
      <c r="A264" s="74"/>
      <c r="H264" s="119"/>
      <c r="K264" s="119"/>
    </row>
    <row r="265" spans="1:11" ht="12">
      <c r="A265" s="74"/>
      <c r="H265" s="119"/>
      <c r="K265" s="119"/>
    </row>
    <row r="266" spans="1:11" ht="12">
      <c r="A266" s="74"/>
      <c r="H266" s="119"/>
      <c r="K266" s="119"/>
    </row>
    <row r="267" spans="1:11" ht="12">
      <c r="A267" s="74"/>
      <c r="H267" s="119"/>
      <c r="K267" s="119"/>
    </row>
    <row r="268" spans="1:11" ht="12">
      <c r="A268" s="74"/>
      <c r="H268" s="119"/>
      <c r="K268" s="119"/>
    </row>
    <row r="269" spans="1:11" ht="12">
      <c r="A269" s="74"/>
      <c r="H269" s="119"/>
      <c r="K269" s="119"/>
    </row>
    <row r="270" spans="1:11" ht="12">
      <c r="A270" s="74"/>
      <c r="H270" s="119"/>
      <c r="K270" s="119"/>
    </row>
    <row r="271" spans="1:11" ht="12">
      <c r="A271" s="74"/>
      <c r="H271" s="119"/>
      <c r="K271" s="119"/>
    </row>
    <row r="272" spans="1:11" ht="12">
      <c r="A272" s="74"/>
      <c r="H272" s="119"/>
      <c r="K272" s="119"/>
    </row>
    <row r="273" spans="1:11" ht="12">
      <c r="A273" s="74"/>
      <c r="H273" s="119"/>
      <c r="K273" s="119"/>
    </row>
    <row r="274" spans="1:11" ht="12">
      <c r="A274" s="74"/>
      <c r="H274" s="119"/>
      <c r="K274" s="119"/>
    </row>
    <row r="275" spans="1:11" s="105" customFormat="1" ht="12">
      <c r="A275" s="81" t="str">
        <f>$A$83</f>
        <v>Institution No.:  </v>
      </c>
      <c r="E275" s="116"/>
      <c r="G275" s="117"/>
      <c r="H275" s="118"/>
      <c r="J275" s="117"/>
      <c r="K275" s="80" t="s">
        <v>140</v>
      </c>
    </row>
    <row r="276" spans="5:11" s="105" customFormat="1" ht="12">
      <c r="E276" s="116" t="s">
        <v>141</v>
      </c>
      <c r="G276" s="117"/>
      <c r="H276" s="118"/>
      <c r="J276" s="117"/>
      <c r="K276" s="118"/>
    </row>
    <row r="277" spans="1:11" ht="12">
      <c r="A277" s="81" t="str">
        <f>$A$42</f>
        <v>NAME: </v>
      </c>
      <c r="C277" s="62" t="str">
        <f>$D$20</f>
        <v>University of Colorado</v>
      </c>
      <c r="F277" s="102"/>
      <c r="G277" s="149"/>
      <c r="H277" s="150"/>
      <c r="J277" s="79"/>
      <c r="K277" s="83" t="str">
        <f>$K$3</f>
        <v>Date: October 1, 2013</v>
      </c>
    </row>
    <row r="278" spans="1:11" ht="12">
      <c r="A278" s="84" t="s">
        <v>17</v>
      </c>
      <c r="B278" s="84" t="s">
        <v>17</v>
      </c>
      <c r="C278" s="84" t="s">
        <v>17</v>
      </c>
      <c r="D278" s="84" t="s">
        <v>17</v>
      </c>
      <c r="E278" s="84" t="s">
        <v>17</v>
      </c>
      <c r="F278" s="84" t="s">
        <v>17</v>
      </c>
      <c r="G278" s="85" t="s">
        <v>17</v>
      </c>
      <c r="H278" s="86" t="s">
        <v>17</v>
      </c>
      <c r="I278" s="84" t="s">
        <v>17</v>
      </c>
      <c r="J278" s="85" t="s">
        <v>17</v>
      </c>
      <c r="K278" s="86" t="s">
        <v>17</v>
      </c>
    </row>
    <row r="279" spans="1:11" ht="12">
      <c r="A279" s="87" t="s">
        <v>18</v>
      </c>
      <c r="E279" s="87" t="s">
        <v>18</v>
      </c>
      <c r="F279" s="88"/>
      <c r="G279" s="89"/>
      <c r="H279" s="90" t="s">
        <v>20</v>
      </c>
      <c r="I279" s="88"/>
      <c r="J279" s="62"/>
      <c r="K279" s="62"/>
    </row>
    <row r="280" spans="1:11" ht="33.75" customHeight="1">
      <c r="A280" s="87" t="s">
        <v>22</v>
      </c>
      <c r="C280" s="91" t="s">
        <v>69</v>
      </c>
      <c r="D280" s="151" t="s">
        <v>142</v>
      </c>
      <c r="E280" s="87" t="s">
        <v>22</v>
      </c>
      <c r="F280" s="88"/>
      <c r="G280" s="89" t="s">
        <v>24</v>
      </c>
      <c r="H280" s="90" t="s">
        <v>25</v>
      </c>
      <c r="I280" s="88"/>
      <c r="J280" s="62"/>
      <c r="K280" s="62"/>
    </row>
    <row r="281" spans="1:11" ht="12">
      <c r="A281" s="84" t="s">
        <v>17</v>
      </c>
      <c r="B281" s="84" t="s">
        <v>17</v>
      </c>
      <c r="C281" s="84" t="s">
        <v>17</v>
      </c>
      <c r="D281" s="84" t="s">
        <v>17</v>
      </c>
      <c r="E281" s="84" t="s">
        <v>17</v>
      </c>
      <c r="F281" s="84" t="s">
        <v>17</v>
      </c>
      <c r="G281" s="85" t="s">
        <v>17</v>
      </c>
      <c r="H281" s="86" t="s">
        <v>17</v>
      </c>
      <c r="I281" s="84" t="s">
        <v>17</v>
      </c>
      <c r="J281" s="62"/>
      <c r="K281" s="62"/>
    </row>
    <row r="282" spans="1:11" ht="12">
      <c r="A282" s="73">
        <v>1</v>
      </c>
      <c r="C282" s="74" t="s">
        <v>143</v>
      </c>
      <c r="E282" s="73">
        <v>1</v>
      </c>
      <c r="G282" s="222"/>
      <c r="H282" s="119"/>
      <c r="J282" s="62"/>
      <c r="K282" s="62"/>
    </row>
    <row r="283" spans="1:11" ht="12">
      <c r="A283" s="73">
        <f>(A282+1)</f>
        <v>2</v>
      </c>
      <c r="C283" s="74" t="s">
        <v>144</v>
      </c>
      <c r="D283" s="74" t="s">
        <v>145</v>
      </c>
      <c r="E283" s="73">
        <f>(E282+1)</f>
        <v>2</v>
      </c>
      <c r="F283" s="75"/>
      <c r="G283" s="220">
        <v>63</v>
      </c>
      <c r="H283" s="138">
        <v>1402805</v>
      </c>
      <c r="I283" s="138"/>
      <c r="J283" s="62"/>
      <c r="K283" s="62"/>
    </row>
    <row r="284" spans="1:11" ht="12">
      <c r="A284" s="73">
        <f>(A283+1)</f>
        <v>3</v>
      </c>
      <c r="D284" s="74" t="s">
        <v>146</v>
      </c>
      <c r="E284" s="73">
        <f>(E283+1)</f>
        <v>3</v>
      </c>
      <c r="F284" s="75"/>
      <c r="G284" s="220">
        <v>870</v>
      </c>
      <c r="H284" s="138">
        <v>11455050</v>
      </c>
      <c r="I284" s="138"/>
      <c r="J284" s="62"/>
      <c r="K284" s="62"/>
    </row>
    <row r="285" spans="1:11" ht="12">
      <c r="A285" s="73">
        <v>4</v>
      </c>
      <c r="C285" s="74" t="s">
        <v>147</v>
      </c>
      <c r="D285" s="74" t="s">
        <v>148</v>
      </c>
      <c r="E285" s="73">
        <v>4</v>
      </c>
      <c r="F285" s="75"/>
      <c r="G285" s="220">
        <v>23</v>
      </c>
      <c r="H285" s="138">
        <v>700076</v>
      </c>
      <c r="I285" s="138"/>
      <c r="J285" s="62"/>
      <c r="K285" s="62"/>
    </row>
    <row r="286" spans="1:11" ht="12">
      <c r="A286" s="73">
        <f>(A285+1)</f>
        <v>5</v>
      </c>
      <c r="D286" s="74" t="s">
        <v>149</v>
      </c>
      <c r="E286" s="73">
        <f>(E285+1)</f>
        <v>5</v>
      </c>
      <c r="F286" s="75"/>
      <c r="G286" s="220">
        <v>472</v>
      </c>
      <c r="H286" s="138">
        <v>13556072</v>
      </c>
      <c r="I286" s="138"/>
      <c r="J286" s="62"/>
      <c r="K286" s="62"/>
    </row>
    <row r="287" spans="1:11" ht="12">
      <c r="A287" s="73">
        <f>(A286+1)</f>
        <v>6</v>
      </c>
      <c r="C287" s="74" t="s">
        <v>150</v>
      </c>
      <c r="E287" s="73">
        <f>(E286+1)</f>
        <v>6</v>
      </c>
      <c r="G287" s="218">
        <f>SUM(G283:G286)</f>
        <v>1428</v>
      </c>
      <c r="H287" s="135">
        <f>SUM(H283:H286)</f>
        <v>27114003</v>
      </c>
      <c r="I287" s="135"/>
      <c r="J287" s="62"/>
      <c r="K287" s="62"/>
    </row>
    <row r="288" spans="1:11" ht="12">
      <c r="A288" s="73">
        <f>(A287+1)</f>
        <v>7</v>
      </c>
      <c r="C288" s="74" t="s">
        <v>151</v>
      </c>
      <c r="E288" s="73">
        <f>(E287+1)</f>
        <v>7</v>
      </c>
      <c r="G288" s="217"/>
      <c r="H288" s="131"/>
      <c r="I288" s="135"/>
      <c r="J288" s="62"/>
      <c r="K288" s="62"/>
    </row>
    <row r="289" spans="1:11" ht="12">
      <c r="A289" s="73">
        <f>(A288+1)</f>
        <v>8</v>
      </c>
      <c r="C289" s="74" t="s">
        <v>144</v>
      </c>
      <c r="D289" s="74" t="s">
        <v>145</v>
      </c>
      <c r="E289" s="73">
        <f>(E288+1)</f>
        <v>8</v>
      </c>
      <c r="F289" s="75"/>
      <c r="G289" s="220">
        <v>943</v>
      </c>
      <c r="H289" s="138">
        <v>17752383</v>
      </c>
      <c r="I289" s="138"/>
      <c r="J289" s="62"/>
      <c r="K289" s="62"/>
    </row>
    <row r="290" spans="1:11" ht="12">
      <c r="A290" s="73">
        <v>9</v>
      </c>
      <c r="D290" s="74" t="s">
        <v>146</v>
      </c>
      <c r="E290" s="73">
        <v>9</v>
      </c>
      <c r="F290" s="75"/>
      <c r="G290" s="220">
        <v>7299</v>
      </c>
      <c r="H290" s="138">
        <v>82401084</v>
      </c>
      <c r="I290" s="138"/>
      <c r="J290" s="62"/>
      <c r="K290" s="62"/>
    </row>
    <row r="291" spans="1:11" ht="12">
      <c r="A291" s="73">
        <v>10</v>
      </c>
      <c r="C291" s="74" t="s">
        <v>147</v>
      </c>
      <c r="D291" s="74" t="s">
        <v>148</v>
      </c>
      <c r="E291" s="73">
        <v>10</v>
      </c>
      <c r="F291" s="75"/>
      <c r="G291" s="220">
        <v>476</v>
      </c>
      <c r="H291" s="138">
        <v>18246814</v>
      </c>
      <c r="I291" s="138"/>
      <c r="J291" s="62"/>
      <c r="K291" s="62"/>
    </row>
    <row r="292" spans="1:11" ht="12">
      <c r="A292" s="73">
        <f>(A291+1)</f>
        <v>11</v>
      </c>
      <c r="D292" s="74" t="s">
        <v>149</v>
      </c>
      <c r="E292" s="73">
        <f>(E291+1)</f>
        <v>11</v>
      </c>
      <c r="F292" s="75"/>
      <c r="G292" s="220">
        <v>4150</v>
      </c>
      <c r="H292" s="138">
        <v>124529916</v>
      </c>
      <c r="I292" s="138"/>
      <c r="J292" s="62"/>
      <c r="K292" s="62"/>
    </row>
    <row r="293" spans="1:11" ht="12">
      <c r="A293" s="73">
        <f>(A292+1)</f>
        <v>12</v>
      </c>
      <c r="C293" s="74" t="s">
        <v>152</v>
      </c>
      <c r="E293" s="73">
        <f>(E292+1)</f>
        <v>12</v>
      </c>
      <c r="G293" s="218">
        <f>SUM(G289:G292)</f>
        <v>12868</v>
      </c>
      <c r="H293" s="135">
        <f>SUM(H289:H292)</f>
        <v>242930197</v>
      </c>
      <c r="I293" s="135"/>
      <c r="J293" s="62"/>
      <c r="K293" s="62"/>
    </row>
    <row r="294" spans="1:11" ht="12">
      <c r="A294" s="73">
        <f>(A293+1)</f>
        <v>13</v>
      </c>
      <c r="C294" s="74" t="s">
        <v>153</v>
      </c>
      <c r="E294" s="73">
        <f>(E293+1)</f>
        <v>13</v>
      </c>
      <c r="G294" s="217"/>
      <c r="H294" s="131"/>
      <c r="I294" s="135"/>
      <c r="J294" s="62"/>
      <c r="K294" s="62"/>
    </row>
    <row r="295" spans="1:11" ht="12">
      <c r="A295" s="73">
        <f>(A294+1)</f>
        <v>14</v>
      </c>
      <c r="C295" s="74" t="s">
        <v>144</v>
      </c>
      <c r="D295" s="74" t="s">
        <v>145</v>
      </c>
      <c r="E295" s="73">
        <f>(E294+1)</f>
        <v>14</v>
      </c>
      <c r="F295" s="75"/>
      <c r="G295" s="220"/>
      <c r="H295" s="138">
        <v>0</v>
      </c>
      <c r="I295" s="138"/>
      <c r="J295" s="62"/>
      <c r="K295" s="62"/>
    </row>
    <row r="296" spans="1:11" ht="12">
      <c r="A296" s="73">
        <v>15</v>
      </c>
      <c r="C296" s="74"/>
      <c r="D296" s="74" t="s">
        <v>146</v>
      </c>
      <c r="E296" s="73">
        <v>15</v>
      </c>
      <c r="F296" s="75"/>
      <c r="G296" s="220"/>
      <c r="H296" s="138">
        <v>0</v>
      </c>
      <c r="I296" s="138"/>
      <c r="J296" s="62"/>
      <c r="K296" s="62"/>
    </row>
    <row r="297" spans="1:11" ht="12">
      <c r="A297" s="73">
        <v>16</v>
      </c>
      <c r="C297" s="74" t="s">
        <v>147</v>
      </c>
      <c r="D297" s="74" t="s">
        <v>148</v>
      </c>
      <c r="E297" s="73">
        <v>16</v>
      </c>
      <c r="F297" s="75"/>
      <c r="G297" s="220"/>
      <c r="H297" s="138">
        <v>0</v>
      </c>
      <c r="I297" s="138"/>
      <c r="J297" s="62"/>
      <c r="K297" s="62"/>
    </row>
    <row r="298" spans="1:11" ht="12">
      <c r="A298" s="73">
        <v>17</v>
      </c>
      <c r="C298" s="74"/>
      <c r="D298" s="74" t="s">
        <v>149</v>
      </c>
      <c r="E298" s="73">
        <v>17</v>
      </c>
      <c r="G298" s="218"/>
      <c r="H298" s="135">
        <v>0</v>
      </c>
      <c r="I298" s="135"/>
      <c r="J298" s="62"/>
      <c r="K298" s="62"/>
    </row>
    <row r="299" spans="1:11" ht="12">
      <c r="A299" s="73">
        <v>18</v>
      </c>
      <c r="C299" s="74" t="s">
        <v>154</v>
      </c>
      <c r="D299" s="74"/>
      <c r="E299" s="73">
        <v>18</v>
      </c>
      <c r="G299" s="218">
        <f>SUM(G295:G298)</f>
        <v>0</v>
      </c>
      <c r="H299" s="135">
        <f>SUM(H295:H298)</f>
        <v>0</v>
      </c>
      <c r="I299" s="135"/>
      <c r="J299" s="62"/>
      <c r="K299" s="62"/>
    </row>
    <row r="300" spans="1:11" ht="12">
      <c r="A300" s="73">
        <v>19</v>
      </c>
      <c r="C300" s="74" t="s">
        <v>155</v>
      </c>
      <c r="D300" s="74"/>
      <c r="E300" s="73">
        <v>19</v>
      </c>
      <c r="G300" s="218"/>
      <c r="H300" s="135"/>
      <c r="I300" s="135"/>
      <c r="J300" s="62"/>
      <c r="K300" s="62"/>
    </row>
    <row r="301" spans="1:11" ht="12">
      <c r="A301" s="73">
        <v>20</v>
      </c>
      <c r="C301" s="74" t="s">
        <v>144</v>
      </c>
      <c r="D301" s="74" t="s">
        <v>145</v>
      </c>
      <c r="E301" s="73">
        <v>20</v>
      </c>
      <c r="F301" s="152"/>
      <c r="G301" s="220">
        <v>876</v>
      </c>
      <c r="H301" s="138">
        <v>16826040</v>
      </c>
      <c r="I301" s="138"/>
      <c r="J301" s="62"/>
      <c r="K301" s="62"/>
    </row>
    <row r="302" spans="1:11" ht="12">
      <c r="A302" s="73">
        <v>21</v>
      </c>
      <c r="C302" s="74"/>
      <c r="D302" s="74" t="s">
        <v>146</v>
      </c>
      <c r="E302" s="73">
        <v>21</v>
      </c>
      <c r="F302" s="152"/>
      <c r="G302" s="220">
        <v>6779</v>
      </c>
      <c r="H302" s="138">
        <v>75930718</v>
      </c>
      <c r="I302" s="138"/>
      <c r="J302" s="62"/>
      <c r="K302" s="62"/>
    </row>
    <row r="303" spans="1:11" ht="12">
      <c r="A303" s="73">
        <v>22</v>
      </c>
      <c r="C303" s="74" t="s">
        <v>147</v>
      </c>
      <c r="D303" s="74" t="s">
        <v>148</v>
      </c>
      <c r="E303" s="73">
        <v>22</v>
      </c>
      <c r="F303" s="152"/>
      <c r="G303" s="220">
        <v>430</v>
      </c>
      <c r="H303" s="138">
        <v>16816047</v>
      </c>
      <c r="I303" s="138"/>
      <c r="J303" s="62"/>
      <c r="K303" s="62"/>
    </row>
    <row r="304" spans="1:11" ht="12">
      <c r="A304" s="73">
        <v>23</v>
      </c>
      <c r="D304" s="74" t="s">
        <v>149</v>
      </c>
      <c r="E304" s="73">
        <v>23</v>
      </c>
      <c r="F304" s="152"/>
      <c r="G304" s="220">
        <v>3744</v>
      </c>
      <c r="H304" s="138">
        <v>113247732</v>
      </c>
      <c r="I304" s="138"/>
      <c r="J304" s="62"/>
      <c r="K304" s="62"/>
    </row>
    <row r="305" spans="1:11" ht="12">
      <c r="A305" s="73">
        <v>24</v>
      </c>
      <c r="C305" s="74" t="s">
        <v>156</v>
      </c>
      <c r="E305" s="73">
        <v>24</v>
      </c>
      <c r="F305" s="127"/>
      <c r="G305" s="217">
        <f>SUM(G301:G304)</f>
        <v>11829</v>
      </c>
      <c r="H305" s="131">
        <f>SUM(H301:H304)</f>
        <v>222820537</v>
      </c>
      <c r="I305" s="131"/>
      <c r="J305" s="62"/>
      <c r="K305" s="62"/>
    </row>
    <row r="306" spans="1:11" ht="12">
      <c r="A306" s="73">
        <v>25</v>
      </c>
      <c r="C306" s="74" t="s">
        <v>157</v>
      </c>
      <c r="E306" s="73">
        <v>25</v>
      </c>
      <c r="G306" s="218"/>
      <c r="H306" s="135"/>
      <c r="I306" s="135"/>
      <c r="J306" s="62"/>
      <c r="K306" s="62"/>
    </row>
    <row r="307" spans="1:11" ht="12">
      <c r="A307" s="73">
        <v>26</v>
      </c>
      <c r="C307" s="74" t="s">
        <v>144</v>
      </c>
      <c r="D307" s="74" t="s">
        <v>145</v>
      </c>
      <c r="E307" s="73">
        <v>26</v>
      </c>
      <c r="G307" s="218">
        <f aca="true" t="shared" si="0" ref="G307:H310">G283+G289+G295+G301</f>
        <v>1882</v>
      </c>
      <c r="H307" s="135">
        <f t="shared" si="0"/>
        <v>35981228</v>
      </c>
      <c r="I307" s="135"/>
      <c r="J307" s="62"/>
      <c r="K307" s="62"/>
    </row>
    <row r="308" spans="1:11" ht="12">
      <c r="A308" s="73">
        <v>27</v>
      </c>
      <c r="C308" s="74"/>
      <c r="D308" s="74" t="s">
        <v>146</v>
      </c>
      <c r="E308" s="73">
        <v>27</v>
      </c>
      <c r="G308" s="218">
        <f t="shared" si="0"/>
        <v>14948</v>
      </c>
      <c r="H308" s="135">
        <f t="shared" si="0"/>
        <v>169786852</v>
      </c>
      <c r="I308" s="135"/>
      <c r="J308" s="62"/>
      <c r="K308" s="62"/>
    </row>
    <row r="309" spans="1:11" ht="12">
      <c r="A309" s="73">
        <v>28</v>
      </c>
      <c r="C309" s="74" t="s">
        <v>147</v>
      </c>
      <c r="D309" s="74" t="s">
        <v>148</v>
      </c>
      <c r="E309" s="73">
        <v>28</v>
      </c>
      <c r="G309" s="218">
        <f t="shared" si="0"/>
        <v>929</v>
      </c>
      <c r="H309" s="135">
        <f t="shared" si="0"/>
        <v>35762937</v>
      </c>
      <c r="I309" s="135"/>
      <c r="J309" s="62"/>
      <c r="K309" s="62"/>
    </row>
    <row r="310" spans="1:11" ht="12">
      <c r="A310" s="73">
        <v>29</v>
      </c>
      <c r="D310" s="74" t="s">
        <v>149</v>
      </c>
      <c r="E310" s="73">
        <v>29</v>
      </c>
      <c r="G310" s="218">
        <f t="shared" si="0"/>
        <v>8366</v>
      </c>
      <c r="H310" s="135">
        <f t="shared" si="0"/>
        <v>251333720</v>
      </c>
      <c r="I310" s="135"/>
      <c r="J310" s="62"/>
      <c r="K310" s="62"/>
    </row>
    <row r="311" spans="1:11" ht="12">
      <c r="A311" s="73">
        <v>30</v>
      </c>
      <c r="E311" s="73">
        <v>30</v>
      </c>
      <c r="G311" s="217"/>
      <c r="H311" s="131"/>
      <c r="I311" s="135"/>
      <c r="J311" s="62"/>
      <c r="K311" s="62"/>
    </row>
    <row r="312" spans="1:11" ht="12">
      <c r="A312" s="73">
        <v>31</v>
      </c>
      <c r="C312" s="74" t="s">
        <v>158</v>
      </c>
      <c r="E312" s="73">
        <v>31</v>
      </c>
      <c r="G312" s="218">
        <f>SUM(G307:G308)</f>
        <v>16830</v>
      </c>
      <c r="H312" s="135">
        <f>SUM(H307:H308)</f>
        <v>205768080</v>
      </c>
      <c r="I312" s="135"/>
      <c r="J312" s="62"/>
      <c r="K312" s="62"/>
    </row>
    <row r="313" spans="1:11" ht="12">
      <c r="A313" s="73">
        <v>32</v>
      </c>
      <c r="C313" s="74" t="s">
        <v>159</v>
      </c>
      <c r="E313" s="73">
        <v>32</v>
      </c>
      <c r="G313" s="218">
        <f>SUM(G309:G310)</f>
        <v>9295</v>
      </c>
      <c r="H313" s="135">
        <f>SUM(H309:H310)</f>
        <v>287096657</v>
      </c>
      <c r="I313" s="135"/>
      <c r="J313" s="62"/>
      <c r="K313" s="62"/>
    </row>
    <row r="314" spans="1:11" ht="12">
      <c r="A314" s="73">
        <v>33</v>
      </c>
      <c r="C314" s="74" t="s">
        <v>160</v>
      </c>
      <c r="E314" s="73">
        <v>33</v>
      </c>
      <c r="F314" s="127"/>
      <c r="G314" s="217">
        <f>SUM(G307,G309)</f>
        <v>2811</v>
      </c>
      <c r="H314" s="131">
        <f>SUM(H307,H309)</f>
        <v>71744165</v>
      </c>
      <c r="I314" s="131"/>
      <c r="J314" s="62"/>
      <c r="K314" s="62"/>
    </row>
    <row r="315" spans="1:11" ht="12">
      <c r="A315" s="73">
        <v>34</v>
      </c>
      <c r="C315" s="74" t="s">
        <v>161</v>
      </c>
      <c r="E315" s="73">
        <v>34</v>
      </c>
      <c r="F315" s="127"/>
      <c r="G315" s="217">
        <f>SUM(G308,G310)</f>
        <v>23314</v>
      </c>
      <c r="H315" s="131">
        <f>SUM(H308,H310)</f>
        <v>421120572</v>
      </c>
      <c r="I315" s="131"/>
      <c r="J315" s="62"/>
      <c r="K315" s="62"/>
    </row>
    <row r="316" spans="1:11" ht="12">
      <c r="A316" s="74"/>
      <c r="C316" s="84" t="s">
        <v>17</v>
      </c>
      <c r="D316" s="84" t="s">
        <v>17</v>
      </c>
      <c r="E316" s="84" t="s">
        <v>17</v>
      </c>
      <c r="F316" s="84" t="s">
        <v>17</v>
      </c>
      <c r="G316" s="84" t="s">
        <v>17</v>
      </c>
      <c r="H316" s="84" t="s">
        <v>17</v>
      </c>
      <c r="I316" s="84" t="s">
        <v>17</v>
      </c>
      <c r="J316" s="62"/>
      <c r="K316" s="62"/>
    </row>
    <row r="317" spans="1:11" ht="12">
      <c r="A317" s="73">
        <v>35</v>
      </c>
      <c r="C317" s="62" t="s">
        <v>162</v>
      </c>
      <c r="E317" s="73">
        <v>35</v>
      </c>
      <c r="G317" s="218">
        <f>SUM(G314:G315)</f>
        <v>26125</v>
      </c>
      <c r="H317" s="135">
        <f>SUM(H314:H315)</f>
        <v>492864737</v>
      </c>
      <c r="I317" s="135"/>
      <c r="J317" s="62"/>
      <c r="K317" s="62"/>
    </row>
    <row r="318" spans="3:11" ht="12">
      <c r="C318" s="74" t="s">
        <v>163</v>
      </c>
      <c r="F318" s="153" t="s">
        <v>17</v>
      </c>
      <c r="G318" s="85"/>
      <c r="H318" s="86"/>
      <c r="I318" s="153"/>
      <c r="J318" s="62"/>
      <c r="K318" s="62"/>
    </row>
    <row r="319" spans="3:11" ht="12">
      <c r="C319" s="74"/>
      <c r="F319" s="153"/>
      <c r="G319" s="85"/>
      <c r="H319" s="86"/>
      <c r="I319" s="153"/>
      <c r="J319" s="62"/>
      <c r="K319" s="62"/>
    </row>
    <row r="320" spans="10:11" ht="12">
      <c r="J320" s="62"/>
      <c r="K320" s="62"/>
    </row>
    <row r="321" spans="1:11" ht="36" customHeight="1">
      <c r="A321" s="62">
        <v>36</v>
      </c>
      <c r="B321" s="103"/>
      <c r="C321" s="362" t="s">
        <v>64</v>
      </c>
      <c r="D321" s="362"/>
      <c r="E321" s="362"/>
      <c r="F321" s="362"/>
      <c r="G321" s="362"/>
      <c r="H321" s="362"/>
      <c r="I321" s="362"/>
      <c r="J321" s="362"/>
      <c r="K321" s="62"/>
    </row>
    <row r="322" spans="3:11" ht="12">
      <c r="C322" s="62" t="s">
        <v>164</v>
      </c>
      <c r="F322" s="153"/>
      <c r="G322" s="85"/>
      <c r="H322" s="119"/>
      <c r="I322" s="153"/>
      <c r="J322" s="85"/>
      <c r="K322" s="119"/>
    </row>
    <row r="323" spans="3:11" ht="12">
      <c r="C323" s="62" t="s">
        <v>12</v>
      </c>
      <c r="F323" s="153"/>
      <c r="G323" s="85"/>
      <c r="H323" s="119"/>
      <c r="I323" s="153"/>
      <c r="J323" s="85"/>
      <c r="K323" s="119"/>
    </row>
    <row r="324" ht="12">
      <c r="A324" s="74"/>
    </row>
    <row r="325" spans="1:11" s="105" customFormat="1" ht="12">
      <c r="A325" s="81" t="str">
        <f>$A$83</f>
        <v>Institution No.:  </v>
      </c>
      <c r="E325" s="116"/>
      <c r="G325" s="117"/>
      <c r="H325" s="118"/>
      <c r="J325" s="117"/>
      <c r="K325" s="154" t="s">
        <v>165</v>
      </c>
    </row>
    <row r="326" spans="4:11" s="105" customFormat="1" ht="12">
      <c r="D326" s="128" t="s">
        <v>166</v>
      </c>
      <c r="E326" s="116"/>
      <c r="G326" s="117"/>
      <c r="H326" s="118"/>
      <c r="J326" s="117"/>
      <c r="K326" s="118"/>
    </row>
    <row r="327" spans="1:11" ht="12">
      <c r="A327" s="81" t="str">
        <f>$A$42</f>
        <v>NAME: </v>
      </c>
      <c r="C327" s="62" t="str">
        <f>$D$20</f>
        <v>University of Colorado</v>
      </c>
      <c r="F327" s="155"/>
      <c r="G327" s="149"/>
      <c r="H327" s="150"/>
      <c r="J327" s="79"/>
      <c r="K327" s="83" t="str">
        <f>$K$3</f>
        <v>Date: October 1, 2013</v>
      </c>
    </row>
    <row r="328" spans="1:11" ht="12">
      <c r="A328" s="84" t="s">
        <v>17</v>
      </c>
      <c r="B328" s="84" t="s">
        <v>17</v>
      </c>
      <c r="C328" s="84" t="s">
        <v>17</v>
      </c>
      <c r="D328" s="84" t="s">
        <v>17</v>
      </c>
      <c r="E328" s="84" t="s">
        <v>17</v>
      </c>
      <c r="F328" s="84" t="s">
        <v>17</v>
      </c>
      <c r="G328" s="85" t="s">
        <v>17</v>
      </c>
      <c r="H328" s="86" t="s">
        <v>17</v>
      </c>
      <c r="I328" s="84" t="s">
        <v>17</v>
      </c>
      <c r="J328" s="85" t="s">
        <v>17</v>
      </c>
      <c r="K328" s="86" t="s">
        <v>17</v>
      </c>
    </row>
    <row r="329" spans="1:11" ht="12">
      <c r="A329" s="87" t="s">
        <v>18</v>
      </c>
      <c r="E329" s="87" t="s">
        <v>18</v>
      </c>
      <c r="G329" s="89"/>
      <c r="H329" s="90" t="s">
        <v>20</v>
      </c>
      <c r="I329" s="88"/>
      <c r="J329" s="89"/>
      <c r="K329" s="90" t="s">
        <v>21</v>
      </c>
    </row>
    <row r="330" spans="1:11" ht="12">
      <c r="A330" s="87" t="s">
        <v>22</v>
      </c>
      <c r="C330" s="91" t="s">
        <v>69</v>
      </c>
      <c r="E330" s="87" t="s">
        <v>22</v>
      </c>
      <c r="G330" s="79"/>
      <c r="H330" s="90" t="s">
        <v>25</v>
      </c>
      <c r="J330" s="79"/>
      <c r="K330" s="90" t="s">
        <v>26</v>
      </c>
    </row>
    <row r="331" spans="1:11" ht="12">
      <c r="A331" s="84" t="s">
        <v>17</v>
      </c>
      <c r="B331" s="84" t="s">
        <v>17</v>
      </c>
      <c r="C331" s="84" t="s">
        <v>17</v>
      </c>
      <c r="D331" s="84" t="s">
        <v>17</v>
      </c>
      <c r="E331" s="84" t="s">
        <v>17</v>
      </c>
      <c r="F331" s="84" t="s">
        <v>17</v>
      </c>
      <c r="G331" s="85" t="s">
        <v>17</v>
      </c>
      <c r="H331" s="86" t="s">
        <v>17</v>
      </c>
      <c r="I331" s="84" t="s">
        <v>17</v>
      </c>
      <c r="J331" s="85" t="s">
        <v>17</v>
      </c>
      <c r="K331" s="86" t="s">
        <v>17</v>
      </c>
    </row>
    <row r="332" spans="1:11" ht="12">
      <c r="A332" s="156">
        <v>1</v>
      </c>
      <c r="C332" s="74" t="s">
        <v>167</v>
      </c>
      <c r="E332" s="156">
        <v>1</v>
      </c>
      <c r="G332" s="79"/>
      <c r="H332" s="119" t="s">
        <v>168</v>
      </c>
      <c r="J332" s="79"/>
      <c r="K332" s="119" t="s">
        <v>168</v>
      </c>
    </row>
    <row r="333" spans="1:11" ht="12">
      <c r="A333" s="156">
        <v>2</v>
      </c>
      <c r="C333" s="74" t="s">
        <v>61</v>
      </c>
      <c r="E333" s="156">
        <v>2</v>
      </c>
      <c r="G333" s="79"/>
      <c r="H333" s="119">
        <v>0</v>
      </c>
      <c r="J333" s="79"/>
      <c r="K333" s="119">
        <v>0</v>
      </c>
    </row>
    <row r="334" spans="1:11" ht="12">
      <c r="A334" s="62">
        <v>3</v>
      </c>
      <c r="C334" s="62" t="s">
        <v>169</v>
      </c>
      <c r="E334" s="62">
        <v>3</v>
      </c>
      <c r="F334" s="119"/>
      <c r="G334" s="119"/>
      <c r="H334" s="119"/>
      <c r="I334" s="119"/>
      <c r="J334" s="119"/>
      <c r="K334" s="119"/>
    </row>
    <row r="335" spans="1:11" ht="12">
      <c r="A335" s="156">
        <v>4</v>
      </c>
      <c r="C335" s="62" t="s">
        <v>170</v>
      </c>
      <c r="E335" s="156">
        <v>4</v>
      </c>
      <c r="F335" s="119"/>
      <c r="G335" s="119"/>
      <c r="H335" s="119"/>
      <c r="I335" s="119"/>
      <c r="J335" s="119"/>
      <c r="K335" s="119"/>
    </row>
    <row r="336" spans="1:11" ht="12">
      <c r="A336" s="156">
        <v>5</v>
      </c>
      <c r="C336" s="62" t="s">
        <v>171</v>
      </c>
      <c r="E336" s="156">
        <v>5</v>
      </c>
      <c r="F336" s="119"/>
      <c r="G336" s="119"/>
      <c r="H336" s="119"/>
      <c r="I336" s="119"/>
      <c r="J336" s="119"/>
      <c r="K336" s="119"/>
    </row>
    <row r="337" spans="1:11" ht="12">
      <c r="A337" s="156">
        <v>6</v>
      </c>
      <c r="E337" s="156">
        <v>6</v>
      </c>
      <c r="F337" s="119"/>
      <c r="G337" s="119"/>
      <c r="H337" s="119"/>
      <c r="I337" s="119"/>
      <c r="J337" s="119"/>
      <c r="K337" s="119"/>
    </row>
    <row r="338" spans="1:11" ht="12">
      <c r="A338" s="156">
        <v>7</v>
      </c>
      <c r="E338" s="156">
        <v>7</v>
      </c>
      <c r="F338" s="119"/>
      <c r="G338" s="119"/>
      <c r="H338" s="119"/>
      <c r="I338" s="119"/>
      <c r="J338" s="119"/>
      <c r="K338" s="119"/>
    </row>
    <row r="339" spans="1:11" ht="12">
      <c r="A339" s="156">
        <v>8</v>
      </c>
      <c r="E339" s="156">
        <v>8</v>
      </c>
      <c r="F339" s="119"/>
      <c r="G339" s="119"/>
      <c r="H339" s="119"/>
      <c r="I339" s="119"/>
      <c r="J339" s="119"/>
      <c r="K339" s="119"/>
    </row>
    <row r="340" spans="1:11" ht="12">
      <c r="A340" s="156">
        <v>9</v>
      </c>
      <c r="E340" s="156">
        <v>9</v>
      </c>
      <c r="F340" s="119"/>
      <c r="G340" s="119"/>
      <c r="H340" s="119"/>
      <c r="I340" s="119"/>
      <c r="J340" s="119"/>
      <c r="K340" s="119"/>
    </row>
    <row r="341" spans="1:11" ht="12">
      <c r="A341" s="156">
        <v>10</v>
      </c>
      <c r="E341" s="156">
        <v>10</v>
      </c>
      <c r="F341" s="119"/>
      <c r="G341" s="119"/>
      <c r="H341" s="119"/>
      <c r="I341" s="119"/>
      <c r="J341" s="119"/>
      <c r="K341" s="119"/>
    </row>
    <row r="342" spans="1:11" ht="12">
      <c r="A342" s="156">
        <v>11</v>
      </c>
      <c r="E342" s="156">
        <v>11</v>
      </c>
      <c r="F342" s="119"/>
      <c r="G342" s="119"/>
      <c r="H342" s="119"/>
      <c r="I342" s="119"/>
      <c r="J342" s="119"/>
      <c r="K342" s="119"/>
    </row>
    <row r="343" spans="1:11" ht="12">
      <c r="A343" s="156">
        <v>12</v>
      </c>
      <c r="E343" s="156">
        <v>12</v>
      </c>
      <c r="F343" s="119"/>
      <c r="G343" s="119"/>
      <c r="H343" s="119"/>
      <c r="I343" s="119"/>
      <c r="J343" s="119"/>
      <c r="K343" s="119"/>
    </row>
    <row r="344" spans="1:11" ht="12">
      <c r="A344" s="156">
        <v>13</v>
      </c>
      <c r="E344" s="156">
        <v>13</v>
      </c>
      <c r="F344" s="119"/>
      <c r="G344" s="119"/>
      <c r="H344" s="119"/>
      <c r="I344" s="119"/>
      <c r="J344" s="119"/>
      <c r="K344" s="119"/>
    </row>
    <row r="345" spans="1:11" ht="12">
      <c r="A345" s="156">
        <v>14</v>
      </c>
      <c r="C345" s="157" t="s">
        <v>51</v>
      </c>
      <c r="D345" s="158"/>
      <c r="E345" s="156">
        <v>14</v>
      </c>
      <c r="F345" s="119"/>
      <c r="G345" s="119"/>
      <c r="H345" s="119"/>
      <c r="I345" s="119"/>
      <c r="J345" s="119"/>
      <c r="K345" s="119"/>
    </row>
    <row r="346" spans="1:11" ht="12">
      <c r="A346" s="156">
        <v>15</v>
      </c>
      <c r="C346" s="157"/>
      <c r="D346" s="158"/>
      <c r="E346" s="156">
        <v>15</v>
      </c>
      <c r="F346" s="119"/>
      <c r="G346" s="119"/>
      <c r="H346" s="119"/>
      <c r="I346" s="119"/>
      <c r="J346" s="119"/>
      <c r="K346" s="119"/>
    </row>
    <row r="347" spans="1:11" ht="12">
      <c r="A347" s="156">
        <v>16</v>
      </c>
      <c r="E347" s="156">
        <v>16</v>
      </c>
      <c r="F347" s="119"/>
      <c r="G347" s="119"/>
      <c r="H347" s="119"/>
      <c r="I347" s="119"/>
      <c r="J347" s="119"/>
      <c r="K347" s="119"/>
    </row>
    <row r="348" spans="1:11" ht="12">
      <c r="A348" s="156">
        <v>17</v>
      </c>
      <c r="C348" s="74" t="s">
        <v>51</v>
      </c>
      <c r="E348" s="156">
        <v>17</v>
      </c>
      <c r="F348" s="119"/>
      <c r="G348" s="119"/>
      <c r="H348" s="119"/>
      <c r="I348" s="119"/>
      <c r="J348" s="119"/>
      <c r="K348" s="119"/>
    </row>
    <row r="349" spans="1:11" ht="12">
      <c r="A349" s="156">
        <v>18</v>
      </c>
      <c r="E349" s="156">
        <v>18</v>
      </c>
      <c r="F349" s="119"/>
      <c r="G349" s="119"/>
      <c r="H349" s="119"/>
      <c r="I349" s="119"/>
      <c r="J349" s="119" t="s">
        <v>51</v>
      </c>
      <c r="K349" s="119"/>
    </row>
    <row r="350" spans="1:11" ht="12">
      <c r="A350" s="156">
        <v>19</v>
      </c>
      <c r="E350" s="156">
        <v>19</v>
      </c>
      <c r="F350" s="119"/>
      <c r="G350" s="119"/>
      <c r="H350" s="119"/>
      <c r="I350" s="119"/>
      <c r="J350" s="119"/>
      <c r="K350" s="119"/>
    </row>
    <row r="351" spans="1:11" ht="12">
      <c r="A351" s="156"/>
      <c r="C351" s="157"/>
      <c r="E351" s="156"/>
      <c r="F351" s="153" t="s">
        <v>17</v>
      </c>
      <c r="G351" s="85" t="s">
        <v>17</v>
      </c>
      <c r="H351" s="86" t="s">
        <v>17</v>
      </c>
      <c r="I351" s="153" t="s">
        <v>17</v>
      </c>
      <c r="J351" s="85" t="s">
        <v>17</v>
      </c>
      <c r="K351" s="86" t="s">
        <v>17</v>
      </c>
    </row>
    <row r="352" spans="1:11" ht="12">
      <c r="A352" s="156">
        <v>20</v>
      </c>
      <c r="C352" s="157" t="s">
        <v>172</v>
      </c>
      <c r="E352" s="156">
        <v>20</v>
      </c>
      <c r="G352" s="131"/>
      <c r="H352" s="135">
        <f>SUM(H332:H350)</f>
        <v>0</v>
      </c>
      <c r="I352" s="135"/>
      <c r="J352" s="131"/>
      <c r="K352" s="135">
        <f>SUM(K332:K350)</f>
        <v>0</v>
      </c>
    </row>
    <row r="353" spans="1:11" ht="12">
      <c r="A353" s="159"/>
      <c r="C353" s="74"/>
      <c r="E353" s="115"/>
      <c r="F353" s="153" t="s">
        <v>17</v>
      </c>
      <c r="G353" s="85" t="s">
        <v>17</v>
      </c>
      <c r="H353" s="86" t="s">
        <v>17</v>
      </c>
      <c r="I353" s="153" t="s">
        <v>17</v>
      </c>
      <c r="J353" s="85" t="s">
        <v>17</v>
      </c>
      <c r="K353" s="86" t="s">
        <v>17</v>
      </c>
    </row>
    <row r="354" spans="3:11" ht="12">
      <c r="C354" s="62" t="s">
        <v>173</v>
      </c>
      <c r="F354" s="153"/>
      <c r="G354" s="85"/>
      <c r="H354" s="119"/>
      <c r="I354" s="153"/>
      <c r="J354" s="85"/>
      <c r="K354" s="119"/>
    </row>
    <row r="355" spans="3:11" ht="12">
      <c r="C355" s="62" t="s">
        <v>174</v>
      </c>
      <c r="F355" s="153"/>
      <c r="G355" s="85"/>
      <c r="H355" s="119"/>
      <c r="I355" s="153"/>
      <c r="J355" s="85"/>
      <c r="K355" s="119"/>
    </row>
    <row r="356" ht="12">
      <c r="A356" s="74"/>
    </row>
    <row r="357" spans="1:11" s="105" customFormat="1" ht="12">
      <c r="A357" s="81" t="str">
        <f>$A$83</f>
        <v>Institution No.:  </v>
      </c>
      <c r="E357" s="116"/>
      <c r="G357" s="117"/>
      <c r="H357" s="118"/>
      <c r="J357" s="117"/>
      <c r="K357" s="80" t="s">
        <v>175</v>
      </c>
    </row>
    <row r="358" spans="4:11" s="105" customFormat="1" ht="12">
      <c r="D358" s="128" t="s">
        <v>176</v>
      </c>
      <c r="E358" s="116"/>
      <c r="G358" s="117"/>
      <c r="H358" s="118"/>
      <c r="J358" s="117"/>
      <c r="K358" s="118"/>
    </row>
    <row r="359" spans="1:11" ht="12">
      <c r="A359" s="81" t="str">
        <f>$A$42</f>
        <v>NAME: </v>
      </c>
      <c r="C359" s="62" t="str">
        <f>$D$20</f>
        <v>University of Colorado</v>
      </c>
      <c r="F359" s="155"/>
      <c r="G359" s="149"/>
      <c r="H359" s="119"/>
      <c r="J359" s="79"/>
      <c r="K359" s="83" t="str">
        <f>$K$3</f>
        <v>Date: October 1, 2013</v>
      </c>
    </row>
    <row r="360" spans="1:11" ht="12">
      <c r="A360" s="84" t="s">
        <v>17</v>
      </c>
      <c r="B360" s="84" t="s">
        <v>17</v>
      </c>
      <c r="C360" s="84" t="s">
        <v>17</v>
      </c>
      <c r="D360" s="84" t="s">
        <v>17</v>
      </c>
      <c r="E360" s="84" t="s">
        <v>17</v>
      </c>
      <c r="F360" s="84" t="s">
        <v>17</v>
      </c>
      <c r="G360" s="85" t="s">
        <v>17</v>
      </c>
      <c r="H360" s="86" t="s">
        <v>17</v>
      </c>
      <c r="I360" s="84" t="s">
        <v>17</v>
      </c>
      <c r="J360" s="85" t="s">
        <v>17</v>
      </c>
      <c r="K360" s="86" t="s">
        <v>17</v>
      </c>
    </row>
    <row r="361" spans="1:11" ht="12">
      <c r="A361" s="87" t="s">
        <v>18</v>
      </c>
      <c r="E361" s="87" t="s">
        <v>18</v>
      </c>
      <c r="G361" s="89"/>
      <c r="H361" s="90" t="s">
        <v>20</v>
      </c>
      <c r="I361" s="88"/>
      <c r="J361" s="89"/>
      <c r="K361" s="90" t="s">
        <v>21</v>
      </c>
    </row>
    <row r="362" spans="1:11" ht="12">
      <c r="A362" s="87" t="s">
        <v>22</v>
      </c>
      <c r="C362" s="91" t="s">
        <v>69</v>
      </c>
      <c r="E362" s="87" t="s">
        <v>22</v>
      </c>
      <c r="G362" s="79"/>
      <c r="H362" s="90" t="s">
        <v>25</v>
      </c>
      <c r="J362" s="79"/>
      <c r="K362" s="90" t="s">
        <v>26</v>
      </c>
    </row>
    <row r="363" spans="1:11" ht="12">
      <c r="A363" s="84" t="s">
        <v>17</v>
      </c>
      <c r="B363" s="84" t="s">
        <v>17</v>
      </c>
      <c r="C363" s="84" t="s">
        <v>17</v>
      </c>
      <c r="D363" s="84" t="s">
        <v>17</v>
      </c>
      <c r="E363" s="84" t="s">
        <v>17</v>
      </c>
      <c r="F363" s="84" t="s">
        <v>17</v>
      </c>
      <c r="G363" s="85" t="s">
        <v>17</v>
      </c>
      <c r="H363" s="86" t="s">
        <v>17</v>
      </c>
      <c r="I363" s="84" t="s">
        <v>17</v>
      </c>
      <c r="J363" s="85" t="s">
        <v>17</v>
      </c>
      <c r="K363" s="86" t="s">
        <v>17</v>
      </c>
    </row>
    <row r="364" spans="1:11" ht="12">
      <c r="A364" s="156"/>
      <c r="C364" s="101" t="s">
        <v>177</v>
      </c>
      <c r="E364" s="156"/>
      <c r="G364" s="131"/>
      <c r="H364" s="131"/>
      <c r="I364" s="135"/>
      <c r="J364" s="131"/>
      <c r="K364" s="131"/>
    </row>
    <row r="365" spans="1:11" ht="12">
      <c r="A365" s="156">
        <v>1</v>
      </c>
      <c r="C365" s="160" t="s">
        <v>178</v>
      </c>
      <c r="E365" s="156">
        <v>1</v>
      </c>
      <c r="G365" s="131"/>
      <c r="H365" s="217">
        <v>14198521</v>
      </c>
      <c r="I365" s="135"/>
      <c r="J365" s="131"/>
      <c r="K365" s="131">
        <v>14365594</v>
      </c>
    </row>
    <row r="366" spans="1:11" ht="12">
      <c r="A366" s="156">
        <v>2</v>
      </c>
      <c r="C366" s="75" t="s">
        <v>179</v>
      </c>
      <c r="E366" s="156">
        <v>2</v>
      </c>
      <c r="F366" s="75"/>
      <c r="G366" s="138"/>
      <c r="H366" s="220">
        <v>58536659</v>
      </c>
      <c r="I366" s="138"/>
      <c r="J366" s="138"/>
      <c r="K366" s="138">
        <v>54791044</v>
      </c>
    </row>
    <row r="367" spans="1:11" ht="12">
      <c r="A367" s="156">
        <v>3</v>
      </c>
      <c r="C367" s="75" t="s">
        <v>180</v>
      </c>
      <c r="E367" s="156">
        <v>3</v>
      </c>
      <c r="F367" s="75"/>
      <c r="G367" s="138"/>
      <c r="H367" s="220">
        <v>2273775</v>
      </c>
      <c r="I367" s="138"/>
      <c r="J367" s="138"/>
      <c r="K367" s="138">
        <v>2547030</v>
      </c>
    </row>
    <row r="368" spans="1:11" ht="12">
      <c r="A368" s="156">
        <v>4</v>
      </c>
      <c r="C368" s="75" t="s">
        <v>181</v>
      </c>
      <c r="E368" s="156">
        <v>4</v>
      </c>
      <c r="F368" s="75"/>
      <c r="G368" s="138"/>
      <c r="H368" s="220">
        <v>1159541</v>
      </c>
      <c r="I368" s="138"/>
      <c r="J368" s="138"/>
      <c r="K368" s="138"/>
    </row>
    <row r="369" spans="1:11" ht="12">
      <c r="A369" s="156">
        <v>5</v>
      </c>
      <c r="C369" s="75" t="s">
        <v>182</v>
      </c>
      <c r="E369" s="156">
        <v>5</v>
      </c>
      <c r="F369" s="75"/>
      <c r="G369" s="138"/>
      <c r="H369" s="220"/>
      <c r="I369" s="138"/>
      <c r="J369" s="138"/>
      <c r="K369" s="138"/>
    </row>
    <row r="370" spans="1:11" ht="12">
      <c r="A370" s="156">
        <v>6</v>
      </c>
      <c r="C370" s="75" t="s">
        <v>183</v>
      </c>
      <c r="E370" s="156">
        <v>6</v>
      </c>
      <c r="F370" s="75"/>
      <c r="G370" s="138"/>
      <c r="H370" s="220">
        <v>807839</v>
      </c>
      <c r="I370" s="138"/>
      <c r="J370" s="138"/>
      <c r="K370" s="138">
        <v>819920</v>
      </c>
    </row>
    <row r="371" spans="1:11" ht="12">
      <c r="A371" s="156">
        <v>7</v>
      </c>
      <c r="C371" s="75" t="s">
        <v>184</v>
      </c>
      <c r="E371" s="156">
        <v>7</v>
      </c>
      <c r="F371" s="75"/>
      <c r="G371" s="138"/>
      <c r="H371" s="220"/>
      <c r="I371" s="138"/>
      <c r="J371" s="138"/>
      <c r="K371" s="138"/>
    </row>
    <row r="372" spans="1:11" ht="12">
      <c r="A372" s="156">
        <v>8</v>
      </c>
      <c r="C372" s="75" t="s">
        <v>185</v>
      </c>
      <c r="E372" s="156">
        <v>8</v>
      </c>
      <c r="F372" s="153"/>
      <c r="G372" s="85"/>
      <c r="H372" s="223"/>
      <c r="I372" s="153"/>
      <c r="J372" s="85"/>
      <c r="K372" s="86"/>
    </row>
    <row r="373" spans="1:11" ht="12">
      <c r="A373" s="156">
        <v>9</v>
      </c>
      <c r="C373" s="75"/>
      <c r="E373" s="156">
        <v>9</v>
      </c>
      <c r="F373" s="153"/>
      <c r="G373" s="85"/>
      <c r="H373" s="223"/>
      <c r="I373" s="153"/>
      <c r="J373" s="85"/>
      <c r="K373" s="86"/>
    </row>
    <row r="374" spans="1:11" ht="12">
      <c r="A374" s="156">
        <v>10</v>
      </c>
      <c r="C374" s="75"/>
      <c r="E374" s="156">
        <v>10</v>
      </c>
      <c r="F374" s="153"/>
      <c r="G374" s="85"/>
      <c r="H374" s="223"/>
      <c r="I374" s="153"/>
      <c r="J374" s="85"/>
      <c r="K374" s="86"/>
    </row>
    <row r="375" spans="1:11" ht="12">
      <c r="A375" s="156">
        <v>11</v>
      </c>
      <c r="C375" s="75"/>
      <c r="E375" s="156">
        <v>11</v>
      </c>
      <c r="F375" s="153"/>
      <c r="G375" s="85"/>
      <c r="H375" s="223"/>
      <c r="I375" s="153"/>
      <c r="J375" s="85"/>
      <c r="K375" s="86"/>
    </row>
    <row r="376" spans="1:11" ht="12">
      <c r="A376" s="156">
        <v>12</v>
      </c>
      <c r="C376" s="75"/>
      <c r="E376" s="156">
        <v>12</v>
      </c>
      <c r="F376" s="153"/>
      <c r="G376" s="85"/>
      <c r="H376" s="223"/>
      <c r="I376" s="153"/>
      <c r="J376" s="85"/>
      <c r="K376" s="86"/>
    </row>
    <row r="377" spans="1:11" ht="12">
      <c r="A377" s="156">
        <v>13</v>
      </c>
      <c r="C377" s="75"/>
      <c r="E377" s="156">
        <v>13</v>
      </c>
      <c r="F377" s="153"/>
      <c r="G377" s="85"/>
      <c r="H377" s="223"/>
      <c r="I377" s="153"/>
      <c r="J377" s="85"/>
      <c r="K377" s="86"/>
    </row>
    <row r="378" spans="1:11" ht="12">
      <c r="A378" s="156">
        <v>14</v>
      </c>
      <c r="C378" s="75"/>
      <c r="E378" s="156">
        <v>14</v>
      </c>
      <c r="F378" s="153"/>
      <c r="G378" s="85"/>
      <c r="H378" s="223"/>
      <c r="I378" s="153"/>
      <c r="J378" s="85"/>
      <c r="K378" s="86"/>
    </row>
    <row r="379" spans="1:11" ht="12">
      <c r="A379" s="156">
        <v>15</v>
      </c>
      <c r="E379" s="156">
        <v>15</v>
      </c>
      <c r="F379" s="75"/>
      <c r="G379" s="138"/>
      <c r="H379" s="220"/>
      <c r="I379" s="138"/>
      <c r="J379" s="138"/>
      <c r="K379" s="138"/>
    </row>
    <row r="380" spans="1:11" ht="12">
      <c r="A380" s="156"/>
      <c r="C380" s="75"/>
      <c r="E380" s="156"/>
      <c r="F380" s="75"/>
      <c r="G380" s="138"/>
      <c r="H380" s="220"/>
      <c r="I380" s="138"/>
      <c r="J380" s="138"/>
      <c r="K380" s="138"/>
    </row>
    <row r="381" spans="1:13" ht="12">
      <c r="A381" s="156">
        <v>16</v>
      </c>
      <c r="C381" s="75" t="s">
        <v>186</v>
      </c>
      <c r="E381" s="156">
        <v>16</v>
      </c>
      <c r="F381" s="75"/>
      <c r="G381" s="138"/>
      <c r="H381" s="220">
        <v>1668184</v>
      </c>
      <c r="I381" s="138"/>
      <c r="J381" s="138"/>
      <c r="K381" s="138">
        <v>2331000</v>
      </c>
      <c r="M381" s="198"/>
    </row>
    <row r="382" spans="1:11" ht="12">
      <c r="A382" s="156">
        <v>17</v>
      </c>
      <c r="C382" s="75" t="s">
        <v>187</v>
      </c>
      <c r="E382" s="156">
        <v>17</v>
      </c>
      <c r="F382" s="75"/>
      <c r="G382" s="138"/>
      <c r="H382" s="220"/>
      <c r="I382" s="138"/>
      <c r="J382" s="138"/>
      <c r="K382" s="138"/>
    </row>
    <row r="383" spans="1:11" ht="12">
      <c r="A383" s="156">
        <v>18</v>
      </c>
      <c r="C383" s="75" t="s">
        <v>188</v>
      </c>
      <c r="E383" s="156">
        <v>18</v>
      </c>
      <c r="F383" s="75"/>
      <c r="G383" s="138"/>
      <c r="H383" s="220"/>
      <c r="I383" s="138"/>
      <c r="J383" s="138"/>
      <c r="K383" s="138"/>
    </row>
    <row r="384" spans="1:11" ht="12">
      <c r="A384" s="156">
        <v>19</v>
      </c>
      <c r="C384" s="75" t="s">
        <v>51</v>
      </c>
      <c r="E384" s="156">
        <v>19</v>
      </c>
      <c r="F384" s="75"/>
      <c r="G384" s="138"/>
      <c r="H384" s="220"/>
      <c r="I384" s="138"/>
      <c r="J384" s="138"/>
      <c r="K384" s="138"/>
    </row>
    <row r="385" spans="1:11" ht="12">
      <c r="A385" s="62">
        <v>20</v>
      </c>
      <c r="C385" s="75"/>
      <c r="E385" s="62">
        <v>20</v>
      </c>
      <c r="F385" s="153"/>
      <c r="G385" s="85"/>
      <c r="H385" s="223"/>
      <c r="I385" s="153"/>
      <c r="J385" s="85"/>
      <c r="K385" s="86"/>
    </row>
    <row r="386" spans="1:11" ht="12">
      <c r="A386" s="62">
        <v>21</v>
      </c>
      <c r="C386" s="75"/>
      <c r="E386" s="62">
        <v>21</v>
      </c>
      <c r="F386" s="153"/>
      <c r="G386" s="85"/>
      <c r="H386" s="223"/>
      <c r="I386" s="153"/>
      <c r="J386" s="85"/>
      <c r="K386" s="86"/>
    </row>
    <row r="387" spans="1:11" ht="12">
      <c r="A387" s="62">
        <v>22</v>
      </c>
      <c r="C387" s="75"/>
      <c r="E387" s="62">
        <v>22</v>
      </c>
      <c r="F387" s="153"/>
      <c r="G387" s="85"/>
      <c r="H387" s="223"/>
      <c r="I387" s="153"/>
      <c r="J387" s="85"/>
      <c r="K387" s="86"/>
    </row>
    <row r="388" spans="1:11" ht="12">
      <c r="A388" s="62">
        <v>23</v>
      </c>
      <c r="C388" s="75"/>
      <c r="E388" s="62">
        <v>23</v>
      </c>
      <c r="F388" s="153"/>
      <c r="G388" s="85"/>
      <c r="H388" s="223"/>
      <c r="I388" s="153"/>
      <c r="J388" s="85"/>
      <c r="K388" s="86"/>
    </row>
    <row r="389" spans="1:11" ht="12">
      <c r="A389" s="62">
        <v>24</v>
      </c>
      <c r="C389" s="75"/>
      <c r="E389" s="62">
        <v>24</v>
      </c>
      <c r="F389" s="153"/>
      <c r="G389" s="85"/>
      <c r="H389" s="223"/>
      <c r="I389" s="153"/>
      <c r="J389" s="85"/>
      <c r="K389" s="86"/>
    </row>
    <row r="390" spans="1:11" ht="12">
      <c r="A390" s="156"/>
      <c r="C390" s="75"/>
      <c r="E390" s="156"/>
      <c r="F390" s="153" t="s">
        <v>17</v>
      </c>
      <c r="G390" s="85" t="s">
        <v>17</v>
      </c>
      <c r="H390" s="86"/>
      <c r="I390" s="153"/>
      <c r="J390" s="85"/>
      <c r="K390" s="86"/>
    </row>
    <row r="391" spans="1:11" ht="12">
      <c r="A391" s="156">
        <v>25</v>
      </c>
      <c r="C391" s="74" t="s">
        <v>189</v>
      </c>
      <c r="E391" s="156">
        <v>25</v>
      </c>
      <c r="G391" s="131"/>
      <c r="H391" s="135">
        <f>SUM(H365:H389)</f>
        <v>78644519</v>
      </c>
      <c r="I391" s="135"/>
      <c r="J391" s="131"/>
      <c r="K391" s="135">
        <f>SUM(K365:K389)</f>
        <v>74854588</v>
      </c>
    </row>
    <row r="392" spans="1:11" ht="12">
      <c r="A392" s="156"/>
      <c r="C392" s="74"/>
      <c r="E392" s="156"/>
      <c r="F392" s="153" t="s">
        <v>17</v>
      </c>
      <c r="G392" s="85" t="s">
        <v>17</v>
      </c>
      <c r="H392" s="86"/>
      <c r="I392" s="153"/>
      <c r="J392" s="85"/>
      <c r="K392" s="86"/>
    </row>
    <row r="393" spans="1:11" ht="12">
      <c r="A393" s="156">
        <v>26</v>
      </c>
      <c r="C393" s="74" t="s">
        <v>190</v>
      </c>
      <c r="E393" s="156">
        <v>26</v>
      </c>
      <c r="G393" s="131"/>
      <c r="H393" s="131">
        <v>-3456779</v>
      </c>
      <c r="I393" s="135"/>
      <c r="J393" s="131"/>
      <c r="K393" s="131">
        <v>0</v>
      </c>
    </row>
    <row r="394" spans="1:13" ht="12">
      <c r="A394" s="156">
        <v>27</v>
      </c>
      <c r="E394" s="156">
        <v>27</v>
      </c>
      <c r="G394" s="131"/>
      <c r="H394" s="131"/>
      <c r="I394" s="135"/>
      <c r="J394" s="131"/>
      <c r="K394" s="131"/>
      <c r="M394" s="198"/>
    </row>
    <row r="395" spans="1:11" ht="12">
      <c r="A395" s="156">
        <v>28</v>
      </c>
      <c r="E395" s="156">
        <v>28</v>
      </c>
      <c r="G395" s="135"/>
      <c r="H395" s="135"/>
      <c r="I395" s="135"/>
      <c r="J395" s="135"/>
      <c r="K395" s="135"/>
    </row>
    <row r="396" spans="1:11" ht="12">
      <c r="A396" s="156">
        <v>29</v>
      </c>
      <c r="C396" s="62" t="s">
        <v>51</v>
      </c>
      <c r="E396" s="156">
        <v>29</v>
      </c>
      <c r="G396" s="135"/>
      <c r="H396" s="135"/>
      <c r="I396" s="135"/>
      <c r="J396" s="135"/>
      <c r="K396" s="135"/>
    </row>
    <row r="397" spans="1:11" ht="12">
      <c r="A397" s="156"/>
      <c r="C397" s="157"/>
      <c r="E397" s="156"/>
      <c r="F397" s="153" t="s">
        <v>17</v>
      </c>
      <c r="G397" s="85" t="s">
        <v>17</v>
      </c>
      <c r="H397" s="86"/>
      <c r="I397" s="153"/>
      <c r="J397" s="85"/>
      <c r="K397" s="86"/>
    </row>
    <row r="398" spans="1:11" ht="12">
      <c r="A398" s="156">
        <v>30</v>
      </c>
      <c r="C398" s="157" t="s">
        <v>191</v>
      </c>
      <c r="E398" s="156">
        <v>30</v>
      </c>
      <c r="G398" s="131"/>
      <c r="H398" s="135">
        <f>SUM(H391:H396)</f>
        <v>75187740</v>
      </c>
      <c r="I398" s="135"/>
      <c r="J398" s="131"/>
      <c r="K398" s="135">
        <f>SUM(K391:K396)</f>
        <v>74854588</v>
      </c>
    </row>
    <row r="399" spans="1:11" ht="12">
      <c r="A399" s="159"/>
      <c r="C399" s="74"/>
      <c r="E399" s="115"/>
      <c r="F399" s="153" t="s">
        <v>17</v>
      </c>
      <c r="G399" s="85" t="s">
        <v>17</v>
      </c>
      <c r="H399" s="86" t="s">
        <v>17</v>
      </c>
      <c r="I399" s="153" t="s">
        <v>17</v>
      </c>
      <c r="J399" s="85" t="s">
        <v>17</v>
      </c>
      <c r="K399" s="86" t="s">
        <v>17</v>
      </c>
    </row>
    <row r="400" spans="3:11" ht="12">
      <c r="C400" s="62" t="s">
        <v>173</v>
      </c>
      <c r="F400" s="153"/>
      <c r="G400" s="85"/>
      <c r="H400" s="119"/>
      <c r="I400" s="153"/>
      <c r="J400" s="85"/>
      <c r="K400" s="119"/>
    </row>
    <row r="401" spans="3:11" ht="12">
      <c r="C401" s="62" t="s">
        <v>174</v>
      </c>
      <c r="F401" s="153"/>
      <c r="G401" s="85"/>
      <c r="H401" s="119"/>
      <c r="I401" s="153"/>
      <c r="J401" s="85"/>
      <c r="K401" s="119"/>
    </row>
    <row r="402" spans="3:11" ht="12">
      <c r="C402" s="62" t="s">
        <v>192</v>
      </c>
      <c r="F402" s="153"/>
      <c r="G402" s="85"/>
      <c r="H402" s="119"/>
      <c r="I402" s="153"/>
      <c r="J402" s="85"/>
      <c r="K402" s="119"/>
    </row>
    <row r="403" spans="3:11" ht="12">
      <c r="C403" s="62" t="s">
        <v>193</v>
      </c>
      <c r="F403" s="153"/>
      <c r="G403" s="85"/>
      <c r="H403" s="119"/>
      <c r="I403" s="153"/>
      <c r="J403" s="85"/>
      <c r="K403" s="119"/>
    </row>
    <row r="404" spans="3:11" ht="12">
      <c r="C404" s="62" t="s">
        <v>194</v>
      </c>
      <c r="F404" s="153"/>
      <c r="G404" s="85"/>
      <c r="H404" s="119"/>
      <c r="I404" s="153"/>
      <c r="J404" s="85"/>
      <c r="K404" s="119"/>
    </row>
    <row r="405" spans="3:11" ht="12">
      <c r="C405" s="62" t="s">
        <v>195</v>
      </c>
      <c r="F405" s="153"/>
      <c r="G405" s="85"/>
      <c r="H405" s="119"/>
      <c r="I405" s="153"/>
      <c r="J405" s="85"/>
      <c r="K405" s="119"/>
    </row>
    <row r="406" spans="6:11" ht="12">
      <c r="F406" s="153"/>
      <c r="G406" s="85"/>
      <c r="H406" s="119"/>
      <c r="I406" s="153"/>
      <c r="J406" s="85"/>
      <c r="K406" s="119"/>
    </row>
    <row r="407" spans="1:11" ht="12">
      <c r="A407" s="159"/>
      <c r="C407" s="74"/>
      <c r="E407" s="115"/>
      <c r="F407" s="153"/>
      <c r="G407" s="85"/>
      <c r="H407" s="86"/>
      <c r="I407" s="153"/>
      <c r="J407" s="85"/>
      <c r="K407" s="86"/>
    </row>
    <row r="410" spans="1:11" s="105" customFormat="1" ht="12">
      <c r="A410" s="81" t="str">
        <f>$A$83</f>
        <v>Institution No.:  </v>
      </c>
      <c r="E410" s="116"/>
      <c r="G410" s="117"/>
      <c r="H410" s="118"/>
      <c r="J410" s="117"/>
      <c r="K410" s="80" t="s">
        <v>196</v>
      </c>
    </row>
    <row r="411" spans="1:11" ht="12.75" customHeight="1">
      <c r="A411" s="364" t="s">
        <v>197</v>
      </c>
      <c r="B411" s="364"/>
      <c r="C411" s="364"/>
      <c r="D411" s="364"/>
      <c r="E411" s="364"/>
      <c r="F411" s="364"/>
      <c r="G411" s="364"/>
      <c r="H411" s="364"/>
      <c r="I411" s="364"/>
      <c r="J411" s="364"/>
      <c r="K411" s="364"/>
    </row>
    <row r="412" spans="1:11" ht="12">
      <c r="A412" s="81" t="str">
        <f>$A$42</f>
        <v>NAME: </v>
      </c>
      <c r="C412" s="62" t="str">
        <f>$D$20</f>
        <v>University of Colorado</v>
      </c>
      <c r="H412" s="119"/>
      <c r="J412" s="79"/>
      <c r="K412" s="83" t="str">
        <f>$K$3</f>
        <v>Date: October 1, 2013</v>
      </c>
    </row>
    <row r="413" spans="1:11" ht="12">
      <c r="A413" s="84" t="s">
        <v>17</v>
      </c>
      <c r="B413" s="84" t="s">
        <v>17</v>
      </c>
      <c r="C413" s="84" t="s">
        <v>17</v>
      </c>
      <c r="D413" s="84" t="s">
        <v>17</v>
      </c>
      <c r="E413" s="84" t="s">
        <v>17</v>
      </c>
      <c r="F413" s="84" t="s">
        <v>17</v>
      </c>
      <c r="G413" s="85" t="s">
        <v>17</v>
      </c>
      <c r="H413" s="86" t="s">
        <v>17</v>
      </c>
      <c r="I413" s="84" t="s">
        <v>17</v>
      </c>
      <c r="J413" s="85" t="s">
        <v>17</v>
      </c>
      <c r="K413" s="86" t="s">
        <v>17</v>
      </c>
    </row>
    <row r="414" spans="1:11" ht="12">
      <c r="A414" s="87" t="s">
        <v>18</v>
      </c>
      <c r="E414" s="87" t="s">
        <v>18</v>
      </c>
      <c r="F414" s="88"/>
      <c r="G414" s="89"/>
      <c r="H414" s="90" t="s">
        <v>20</v>
      </c>
      <c r="I414" s="88"/>
      <c r="J414" s="89"/>
      <c r="K414" s="90" t="s">
        <v>21</v>
      </c>
    </row>
    <row r="415" spans="1:11" ht="12">
      <c r="A415" s="87" t="s">
        <v>22</v>
      </c>
      <c r="C415" s="91" t="s">
        <v>69</v>
      </c>
      <c r="E415" s="87" t="s">
        <v>22</v>
      </c>
      <c r="F415" s="88"/>
      <c r="G415" s="89"/>
      <c r="H415" s="90" t="s">
        <v>25</v>
      </c>
      <c r="I415" s="88"/>
      <c r="J415" s="89"/>
      <c r="K415" s="90" t="s">
        <v>26</v>
      </c>
    </row>
    <row r="416" spans="1:11" ht="12">
      <c r="A416" s="84" t="s">
        <v>17</v>
      </c>
      <c r="B416" s="84" t="s">
        <v>17</v>
      </c>
      <c r="C416" s="84" t="s">
        <v>17</v>
      </c>
      <c r="D416" s="84" t="s">
        <v>17</v>
      </c>
      <c r="E416" s="84" t="s">
        <v>17</v>
      </c>
      <c r="F416" s="84" t="s">
        <v>17</v>
      </c>
      <c r="G416" s="85" t="s">
        <v>17</v>
      </c>
      <c r="H416" s="86" t="s">
        <v>17</v>
      </c>
      <c r="I416" s="84" t="s">
        <v>17</v>
      </c>
      <c r="J416" s="85" t="s">
        <v>17</v>
      </c>
      <c r="K416" s="86" t="s">
        <v>17</v>
      </c>
    </row>
    <row r="417" spans="1:11" ht="12">
      <c r="A417" s="161">
        <v>1</v>
      </c>
      <c r="C417" s="74" t="s">
        <v>198</v>
      </c>
      <c r="E417" s="161">
        <v>1</v>
      </c>
      <c r="F417" s="75"/>
      <c r="G417" s="76"/>
      <c r="I417" s="75"/>
      <c r="J417" s="76"/>
      <c r="K417" s="131">
        <v>0</v>
      </c>
    </row>
    <row r="418" spans="1:11" ht="12">
      <c r="A418" s="161">
        <f aca="true" t="shared" si="1" ref="A418:A440">(A417+1)</f>
        <v>2</v>
      </c>
      <c r="C418" s="74" t="s">
        <v>199</v>
      </c>
      <c r="E418" s="161">
        <f aca="true" t="shared" si="2" ref="E418:E440">(E417+1)</f>
        <v>2</v>
      </c>
      <c r="F418" s="75"/>
      <c r="G418" s="162"/>
      <c r="H418" s="162"/>
      <c r="I418" s="162"/>
      <c r="J418" s="162"/>
      <c r="K418" s="162"/>
    </row>
    <row r="419" spans="1:11" ht="12">
      <c r="A419" s="161">
        <f t="shared" si="1"/>
        <v>3</v>
      </c>
      <c r="C419" s="74"/>
      <c r="E419" s="161">
        <f t="shared" si="2"/>
        <v>3</v>
      </c>
      <c r="F419" s="75"/>
      <c r="G419" s="162"/>
      <c r="H419" s="162"/>
      <c r="I419" s="162"/>
      <c r="J419" s="162"/>
      <c r="K419" s="162"/>
    </row>
    <row r="420" spans="1:11" ht="12">
      <c r="A420" s="161">
        <f t="shared" si="1"/>
        <v>4</v>
      </c>
      <c r="C420" s="74"/>
      <c r="E420" s="161">
        <f t="shared" si="2"/>
        <v>4</v>
      </c>
      <c r="F420" s="75"/>
      <c r="G420" s="162"/>
      <c r="H420" s="162"/>
      <c r="I420" s="162"/>
      <c r="J420" s="162"/>
      <c r="K420" s="162"/>
    </row>
    <row r="421" spans="1:11" ht="12">
      <c r="A421" s="161">
        <f>(A420+1)</f>
        <v>5</v>
      </c>
      <c r="C421" s="75"/>
      <c r="E421" s="161">
        <f>(E420+1)</f>
        <v>5</v>
      </c>
      <c r="F421" s="75"/>
      <c r="G421" s="162"/>
      <c r="H421" s="162"/>
      <c r="I421" s="162"/>
      <c r="J421" s="162"/>
      <c r="K421" s="162"/>
    </row>
    <row r="422" spans="1:11" ht="12">
      <c r="A422" s="161">
        <f t="shared" si="1"/>
        <v>6</v>
      </c>
      <c r="C422" s="75"/>
      <c r="E422" s="161">
        <f t="shared" si="2"/>
        <v>6</v>
      </c>
      <c r="F422" s="75"/>
      <c r="G422" s="162"/>
      <c r="H422" s="162"/>
      <c r="I422" s="162"/>
      <c r="J422" s="162"/>
      <c r="K422" s="162"/>
    </row>
    <row r="423" spans="1:11" ht="12">
      <c r="A423" s="161">
        <f>(A422+1)</f>
        <v>7</v>
      </c>
      <c r="C423" s="74"/>
      <c r="E423" s="161">
        <f>(E422+1)</f>
        <v>7</v>
      </c>
      <c r="F423" s="75"/>
      <c r="G423" s="162"/>
      <c r="H423" s="162"/>
      <c r="I423" s="162"/>
      <c r="J423" s="162"/>
      <c r="K423" s="162"/>
    </row>
    <row r="424" spans="1:11" ht="12">
      <c r="A424" s="161">
        <f>(A423+1)</f>
        <v>8</v>
      </c>
      <c r="C424" s="75"/>
      <c r="E424" s="161">
        <f>(E423+1)</f>
        <v>8</v>
      </c>
      <c r="F424" s="75"/>
      <c r="G424" s="162"/>
      <c r="H424" s="162"/>
      <c r="I424" s="162"/>
      <c r="J424" s="162"/>
      <c r="K424" s="162"/>
    </row>
    <row r="425" spans="1:11" ht="12">
      <c r="A425" s="161">
        <f t="shared" si="1"/>
        <v>9</v>
      </c>
      <c r="C425" s="75"/>
      <c r="E425" s="161">
        <f t="shared" si="2"/>
        <v>9</v>
      </c>
      <c r="F425" s="75"/>
      <c r="G425" s="162"/>
      <c r="H425" s="162"/>
      <c r="I425" s="162"/>
      <c r="J425" s="162"/>
      <c r="K425" s="162"/>
    </row>
    <row r="426" spans="1:11" ht="12">
      <c r="A426" s="161">
        <f t="shared" si="1"/>
        <v>10</v>
      </c>
      <c r="E426" s="161">
        <f t="shared" si="2"/>
        <v>10</v>
      </c>
      <c r="F426" s="75"/>
      <c r="G426" s="162"/>
      <c r="H426" s="162"/>
      <c r="I426" s="162"/>
      <c r="J426" s="162"/>
      <c r="K426" s="162"/>
    </row>
    <row r="427" spans="1:11" ht="12">
      <c r="A427" s="161">
        <f t="shared" si="1"/>
        <v>11</v>
      </c>
      <c r="E427" s="161">
        <f t="shared" si="2"/>
        <v>11</v>
      </c>
      <c r="F427" s="75"/>
      <c r="G427" s="162"/>
      <c r="H427" s="162"/>
      <c r="I427" s="162"/>
      <c r="J427" s="162"/>
      <c r="K427" s="162"/>
    </row>
    <row r="428" spans="1:11" ht="12">
      <c r="A428" s="161">
        <f t="shared" si="1"/>
        <v>12</v>
      </c>
      <c r="E428" s="161">
        <f t="shared" si="2"/>
        <v>12</v>
      </c>
      <c r="F428" s="75"/>
      <c r="G428" s="162"/>
      <c r="H428" s="162"/>
      <c r="I428" s="162"/>
      <c r="J428" s="162"/>
      <c r="K428" s="162"/>
    </row>
    <row r="429" spans="1:11" ht="12">
      <c r="A429" s="161">
        <f t="shared" si="1"/>
        <v>13</v>
      </c>
      <c r="C429" s="75"/>
      <c r="E429" s="161">
        <f t="shared" si="2"/>
        <v>13</v>
      </c>
      <c r="F429" s="75"/>
      <c r="G429" s="162"/>
      <c r="H429" s="162"/>
      <c r="I429" s="162"/>
      <c r="J429" s="162"/>
      <c r="K429" s="162"/>
    </row>
    <row r="430" spans="1:11" ht="12">
      <c r="A430" s="161">
        <f t="shared" si="1"/>
        <v>14</v>
      </c>
      <c r="C430" s="75" t="s">
        <v>200</v>
      </c>
      <c r="E430" s="161">
        <f t="shared" si="2"/>
        <v>14</v>
      </c>
      <c r="F430" s="75"/>
      <c r="G430" s="162"/>
      <c r="H430" s="162"/>
      <c r="I430" s="162"/>
      <c r="J430" s="162"/>
      <c r="K430" s="162"/>
    </row>
    <row r="431" spans="1:11" ht="12">
      <c r="A431" s="161">
        <f t="shared" si="1"/>
        <v>15</v>
      </c>
      <c r="C431" s="75"/>
      <c r="E431" s="161">
        <f t="shared" si="2"/>
        <v>15</v>
      </c>
      <c r="F431" s="75"/>
      <c r="G431" s="162"/>
      <c r="H431" s="162"/>
      <c r="I431" s="162"/>
      <c r="J431" s="162"/>
      <c r="K431" s="162"/>
    </row>
    <row r="432" spans="1:11" ht="12">
      <c r="A432" s="161">
        <f t="shared" si="1"/>
        <v>16</v>
      </c>
      <c r="C432" s="75"/>
      <c r="E432" s="161">
        <f t="shared" si="2"/>
        <v>16</v>
      </c>
      <c r="F432" s="75"/>
      <c r="G432" s="162"/>
      <c r="H432" s="162"/>
      <c r="I432" s="162"/>
      <c r="J432" s="162"/>
      <c r="K432" s="162"/>
    </row>
    <row r="433" spans="1:11" ht="12">
      <c r="A433" s="161">
        <f t="shared" si="1"/>
        <v>17</v>
      </c>
      <c r="C433" s="75"/>
      <c r="E433" s="161">
        <f t="shared" si="2"/>
        <v>17</v>
      </c>
      <c r="F433" s="75"/>
      <c r="G433" s="162"/>
      <c r="H433" s="162"/>
      <c r="I433" s="162"/>
      <c r="J433" s="162"/>
      <c r="K433" s="162"/>
    </row>
    <row r="434" spans="1:11" ht="12">
      <c r="A434" s="161">
        <f t="shared" si="1"/>
        <v>18</v>
      </c>
      <c r="C434" s="75"/>
      <c r="E434" s="161">
        <f t="shared" si="2"/>
        <v>18</v>
      </c>
      <c r="F434" s="75"/>
      <c r="G434" s="162"/>
      <c r="H434" s="162"/>
      <c r="I434" s="162"/>
      <c r="J434" s="162"/>
      <c r="K434" s="162"/>
    </row>
    <row r="435" spans="1:11" ht="12">
      <c r="A435" s="161">
        <f t="shared" si="1"/>
        <v>19</v>
      </c>
      <c r="C435" s="75"/>
      <c r="E435" s="161">
        <f t="shared" si="2"/>
        <v>19</v>
      </c>
      <c r="F435" s="75"/>
      <c r="G435" s="162"/>
      <c r="H435" s="162"/>
      <c r="I435" s="162"/>
      <c r="J435" s="162"/>
      <c r="K435" s="162"/>
    </row>
    <row r="436" spans="1:11" ht="12">
      <c r="A436" s="161">
        <f t="shared" si="1"/>
        <v>20</v>
      </c>
      <c r="C436" s="75"/>
      <c r="E436" s="161">
        <f t="shared" si="2"/>
        <v>20</v>
      </c>
      <c r="F436" s="75"/>
      <c r="G436" s="162"/>
      <c r="H436" s="162"/>
      <c r="I436" s="162"/>
      <c r="J436" s="162"/>
      <c r="K436" s="162"/>
    </row>
    <row r="437" spans="1:11" ht="12">
      <c r="A437" s="161">
        <f t="shared" si="1"/>
        <v>21</v>
      </c>
      <c r="C437" s="75"/>
      <c r="E437" s="161">
        <f t="shared" si="2"/>
        <v>21</v>
      </c>
      <c r="F437" s="75"/>
      <c r="G437" s="162"/>
      <c r="H437" s="162"/>
      <c r="I437" s="162"/>
      <c r="J437" s="162"/>
      <c r="K437" s="162"/>
    </row>
    <row r="438" spans="1:11" ht="12">
      <c r="A438" s="161">
        <f t="shared" si="1"/>
        <v>22</v>
      </c>
      <c r="C438" s="75"/>
      <c r="E438" s="161">
        <f t="shared" si="2"/>
        <v>22</v>
      </c>
      <c r="F438" s="75"/>
      <c r="G438" s="162"/>
      <c r="H438" s="162"/>
      <c r="I438" s="162"/>
      <c r="J438" s="162"/>
      <c r="K438" s="162"/>
    </row>
    <row r="439" spans="1:11" ht="12">
      <c r="A439" s="161">
        <f t="shared" si="1"/>
        <v>23</v>
      </c>
      <c r="C439" s="75"/>
      <c r="E439" s="161">
        <f t="shared" si="2"/>
        <v>23</v>
      </c>
      <c r="F439" s="75"/>
      <c r="G439" s="162"/>
      <c r="H439" s="162"/>
      <c r="I439" s="162"/>
      <c r="J439" s="162"/>
      <c r="K439" s="162"/>
    </row>
    <row r="440" spans="1:11" ht="12">
      <c r="A440" s="161">
        <f t="shared" si="1"/>
        <v>24</v>
      </c>
      <c r="C440" s="75"/>
      <c r="E440" s="161">
        <f t="shared" si="2"/>
        <v>24</v>
      </c>
      <c r="F440" s="75"/>
      <c r="G440" s="162"/>
      <c r="H440" s="162"/>
      <c r="I440" s="162"/>
      <c r="J440" s="162"/>
      <c r="K440" s="162"/>
    </row>
    <row r="441" spans="1:11" ht="12">
      <c r="A441" s="163"/>
      <c r="E441" s="163"/>
      <c r="F441" s="153" t="s">
        <v>17</v>
      </c>
      <c r="G441" s="85" t="s">
        <v>17</v>
      </c>
      <c r="H441" s="86"/>
      <c r="I441" s="153"/>
      <c r="J441" s="85"/>
      <c r="K441" s="86"/>
    </row>
    <row r="442" spans="1:11" ht="12">
      <c r="A442" s="161">
        <f>(A440+1)</f>
        <v>25</v>
      </c>
      <c r="C442" s="74" t="s">
        <v>201</v>
      </c>
      <c r="E442" s="161">
        <f>(E440+1)</f>
        <v>25</v>
      </c>
      <c r="G442" s="164"/>
      <c r="H442" s="165">
        <f>SUM(H417:H440)</f>
        <v>0</v>
      </c>
      <c r="I442" s="165"/>
      <c r="J442" s="164"/>
      <c r="K442" s="165">
        <f>SUM(K417:K440)</f>
        <v>0</v>
      </c>
    </row>
    <row r="443" spans="1:11" ht="12">
      <c r="A443" s="161"/>
      <c r="C443" s="74"/>
      <c r="E443" s="161"/>
      <c r="F443" s="153" t="s">
        <v>17</v>
      </c>
      <c r="G443" s="85" t="s">
        <v>17</v>
      </c>
      <c r="H443" s="86"/>
      <c r="I443" s="153"/>
      <c r="J443" s="85"/>
      <c r="K443" s="86"/>
    </row>
    <row r="444" ht="12">
      <c r="E444" s="115"/>
    </row>
    <row r="445" ht="12">
      <c r="E445" s="115"/>
    </row>
    <row r="447" spans="5:11" ht="12">
      <c r="E447" s="115"/>
      <c r="G447" s="79"/>
      <c r="H447" s="119"/>
      <c r="J447" s="79"/>
      <c r="K447" s="119"/>
    </row>
    <row r="448" spans="1:11" s="105" customFormat="1" ht="12">
      <c r="A448" s="81" t="str">
        <f>$A$83</f>
        <v>Institution No.:  </v>
      </c>
      <c r="E448" s="116"/>
      <c r="G448" s="117"/>
      <c r="H448" s="118"/>
      <c r="J448" s="117"/>
      <c r="K448" s="80" t="s">
        <v>202</v>
      </c>
    </row>
    <row r="449" spans="1:11" s="105" customFormat="1" ht="12">
      <c r="A449" s="361" t="s">
        <v>203</v>
      </c>
      <c r="B449" s="361"/>
      <c r="C449" s="361"/>
      <c r="D449" s="361"/>
      <c r="E449" s="361"/>
      <c r="F449" s="361"/>
      <c r="G449" s="361"/>
      <c r="H449" s="361"/>
      <c r="I449" s="361"/>
      <c r="J449" s="361"/>
      <c r="K449" s="361"/>
    </row>
    <row r="450" spans="1:11" ht="12">
      <c r="A450" s="81" t="str">
        <f>$A$42</f>
        <v>NAME: </v>
      </c>
      <c r="C450" s="62" t="str">
        <f>$D$20</f>
        <v>University of Colorado</v>
      </c>
      <c r="G450" s="166"/>
      <c r="H450" s="119"/>
      <c r="J450" s="79"/>
      <c r="K450" s="83" t="str">
        <f>$K$3</f>
        <v>Date: October 1, 2013</v>
      </c>
    </row>
    <row r="451" spans="1:11" ht="12">
      <c r="A451" s="84" t="s">
        <v>17</v>
      </c>
      <c r="B451" s="84" t="s">
        <v>17</v>
      </c>
      <c r="C451" s="84" t="s">
        <v>17</v>
      </c>
      <c r="D451" s="84" t="s">
        <v>17</v>
      </c>
      <c r="E451" s="84" t="s">
        <v>17</v>
      </c>
      <c r="F451" s="84" t="s">
        <v>17</v>
      </c>
      <c r="G451" s="85" t="s">
        <v>17</v>
      </c>
      <c r="H451" s="86" t="s">
        <v>17</v>
      </c>
      <c r="I451" s="84" t="s">
        <v>17</v>
      </c>
      <c r="J451" s="85" t="s">
        <v>17</v>
      </c>
      <c r="K451" s="86" t="s">
        <v>17</v>
      </c>
    </row>
    <row r="452" spans="1:20" ht="12.75">
      <c r="A452" s="87" t="s">
        <v>18</v>
      </c>
      <c r="E452" s="87" t="s">
        <v>18</v>
      </c>
      <c r="F452" s="88"/>
      <c r="G452" s="89"/>
      <c r="H452" s="90" t="s">
        <v>20</v>
      </c>
      <c r="I452" s="88"/>
      <c r="J452" s="89"/>
      <c r="K452" s="90" t="s">
        <v>21</v>
      </c>
      <c r="M452" s="200"/>
      <c r="N452" s="224"/>
      <c r="O452" s="205"/>
      <c r="P452" s="203"/>
      <c r="Q452" s="207"/>
      <c r="R452" s="207"/>
      <c r="S452" s="225"/>
      <c r="T452" s="225"/>
    </row>
    <row r="453" spans="1:20" ht="12">
      <c r="A453" s="87" t="s">
        <v>22</v>
      </c>
      <c r="C453" s="91" t="s">
        <v>69</v>
      </c>
      <c r="E453" s="87" t="s">
        <v>22</v>
      </c>
      <c r="F453" s="88"/>
      <c r="G453" s="89" t="s">
        <v>24</v>
      </c>
      <c r="H453" s="90" t="s">
        <v>25</v>
      </c>
      <c r="I453" s="88"/>
      <c r="J453" s="89" t="s">
        <v>24</v>
      </c>
      <c r="K453" s="90" t="s">
        <v>26</v>
      </c>
      <c r="M453" s="204"/>
      <c r="N453" s="47"/>
      <c r="O453" s="205"/>
      <c r="P453" s="205"/>
      <c r="Q453" s="207"/>
      <c r="R453" s="207"/>
      <c r="S453" s="225"/>
      <c r="T453" s="225"/>
    </row>
    <row r="454" spans="1:20" ht="12.75">
      <c r="A454" s="84" t="s">
        <v>17</v>
      </c>
      <c r="B454" s="84" t="s">
        <v>17</v>
      </c>
      <c r="C454" s="84" t="s">
        <v>17</v>
      </c>
      <c r="D454" s="84" t="s">
        <v>17</v>
      </c>
      <c r="E454" s="84" t="s">
        <v>17</v>
      </c>
      <c r="F454" s="84" t="s">
        <v>17</v>
      </c>
      <c r="G454" s="85" t="s">
        <v>17</v>
      </c>
      <c r="H454" s="86" t="s">
        <v>17</v>
      </c>
      <c r="I454" s="84" t="s">
        <v>17</v>
      </c>
      <c r="J454" s="85" t="s">
        <v>17</v>
      </c>
      <c r="K454" s="86" t="s">
        <v>17</v>
      </c>
      <c r="M454" s="200"/>
      <c r="N454" s="224"/>
      <c r="O454" s="206"/>
      <c r="P454" s="224"/>
      <c r="Q454" s="226"/>
      <c r="R454" s="226"/>
      <c r="S454" s="200"/>
      <c r="T454" s="200"/>
    </row>
    <row r="455" spans="1:20" ht="12.75">
      <c r="A455" s="73">
        <v>1</v>
      </c>
      <c r="B455" s="84"/>
      <c r="C455" s="74" t="s">
        <v>204</v>
      </c>
      <c r="D455" s="84"/>
      <c r="E455" s="73">
        <v>1</v>
      </c>
      <c r="F455" s="84"/>
      <c r="G455" s="227">
        <v>1338</v>
      </c>
      <c r="H455" s="227">
        <v>139400007</v>
      </c>
      <c r="I455" s="167"/>
      <c r="J455" s="227">
        <v>1350</v>
      </c>
      <c r="K455" s="227">
        <v>140949854</v>
      </c>
      <c r="M455" s="204"/>
      <c r="N455" s="206"/>
      <c r="O455" s="206"/>
      <c r="P455" s="224"/>
      <c r="Q455" s="215"/>
      <c r="R455" s="215"/>
      <c r="S455" s="228"/>
      <c r="T455" s="229"/>
    </row>
    <row r="456" spans="1:20" ht="12">
      <c r="A456" s="73">
        <v>2</v>
      </c>
      <c r="B456" s="84"/>
      <c r="C456" s="74" t="s">
        <v>205</v>
      </c>
      <c r="D456" s="84"/>
      <c r="E456" s="73">
        <v>2</v>
      </c>
      <c r="F456" s="84"/>
      <c r="G456" s="223"/>
      <c r="H456" s="227">
        <v>38987204</v>
      </c>
      <c r="I456" s="84"/>
      <c r="J456" s="223"/>
      <c r="K456" s="223">
        <v>39657801</v>
      </c>
      <c r="M456" s="204"/>
      <c r="N456" s="206"/>
      <c r="O456" s="206"/>
      <c r="P456" s="208"/>
      <c r="Q456" s="215"/>
      <c r="R456" s="215"/>
      <c r="S456" s="200"/>
      <c r="T456" s="200"/>
    </row>
    <row r="457" spans="1:20" ht="12">
      <c r="A457" s="73">
        <v>3</v>
      </c>
      <c r="C457" s="74" t="s">
        <v>206</v>
      </c>
      <c r="E457" s="73">
        <v>3</v>
      </c>
      <c r="F457" s="75"/>
      <c r="G457" s="227">
        <v>729</v>
      </c>
      <c r="H457" s="227">
        <v>27855835</v>
      </c>
      <c r="I457" s="169"/>
      <c r="J457" s="227">
        <v>736</v>
      </c>
      <c r="K457" s="227">
        <v>28606434</v>
      </c>
      <c r="M457" s="204"/>
      <c r="N457" s="206"/>
      <c r="O457" s="206"/>
      <c r="P457" s="206"/>
      <c r="Q457" s="215"/>
      <c r="R457" s="215"/>
      <c r="S457" s="228"/>
      <c r="T457" s="229"/>
    </row>
    <row r="458" spans="1:20" ht="12.75">
      <c r="A458" s="73">
        <v>4</v>
      </c>
      <c r="C458" s="74" t="s">
        <v>207</v>
      </c>
      <c r="E458" s="73">
        <v>4</v>
      </c>
      <c r="F458" s="75"/>
      <c r="G458" s="227"/>
      <c r="H458" s="227">
        <v>20797475</v>
      </c>
      <c r="I458" s="169"/>
      <c r="J458" s="227"/>
      <c r="K458" s="227">
        <v>21107159</v>
      </c>
      <c r="M458" s="204"/>
      <c r="N458" s="206"/>
      <c r="O458" s="206"/>
      <c r="P458" s="208"/>
      <c r="Q458" s="215"/>
      <c r="R458" s="215"/>
      <c r="S458" s="224"/>
      <c r="T458" s="224"/>
    </row>
    <row r="459" spans="1:20" ht="12.75">
      <c r="A459" s="73">
        <v>5</v>
      </c>
      <c r="C459" s="74" t="s">
        <v>208</v>
      </c>
      <c r="E459" s="73">
        <v>5</v>
      </c>
      <c r="F459" s="75"/>
      <c r="G459" s="227">
        <f>G455+G457</f>
        <v>2067</v>
      </c>
      <c r="H459" s="227">
        <f>SUM(H455:H458)</f>
        <v>227040521</v>
      </c>
      <c r="I459" s="169"/>
      <c r="J459" s="227">
        <f>SUM(J455:J458)</f>
        <v>2086</v>
      </c>
      <c r="K459" s="227">
        <f>SUM(K455:K458)</f>
        <v>230321248</v>
      </c>
      <c r="M459" s="204"/>
      <c r="N459" s="206"/>
      <c r="O459" s="209"/>
      <c r="P459" s="209"/>
      <c r="Q459" s="215"/>
      <c r="R459" s="215"/>
      <c r="S459" s="224"/>
      <c r="T459" s="224"/>
    </row>
    <row r="460" spans="1:20" ht="12.75">
      <c r="A460" s="73">
        <v>6</v>
      </c>
      <c r="C460" s="74" t="s">
        <v>209</v>
      </c>
      <c r="E460" s="73">
        <v>6</v>
      </c>
      <c r="F460" s="75"/>
      <c r="G460" s="227">
        <v>78</v>
      </c>
      <c r="H460" s="227">
        <v>7345620</v>
      </c>
      <c r="I460" s="169"/>
      <c r="J460" s="227">
        <v>79</v>
      </c>
      <c r="K460" s="227">
        <v>7549968</v>
      </c>
      <c r="M460" s="204"/>
      <c r="N460" s="206"/>
      <c r="O460" s="209"/>
      <c r="P460" s="209"/>
      <c r="Q460" s="215"/>
      <c r="R460" s="215"/>
      <c r="S460" s="228"/>
      <c r="T460" s="229"/>
    </row>
    <row r="461" spans="1:20" ht="12.75">
      <c r="A461" s="73">
        <v>7</v>
      </c>
      <c r="C461" s="74" t="s">
        <v>210</v>
      </c>
      <c r="E461" s="73">
        <v>7</v>
      </c>
      <c r="F461" s="75"/>
      <c r="G461" s="227"/>
      <c r="H461" s="227">
        <v>2276476</v>
      </c>
      <c r="I461" s="169"/>
      <c r="J461" s="227"/>
      <c r="K461" s="227">
        <v>2308939</v>
      </c>
      <c r="M461" s="204"/>
      <c r="N461" s="206"/>
      <c r="O461" s="206"/>
      <c r="P461" s="208"/>
      <c r="Q461" s="215"/>
      <c r="R461" s="215"/>
      <c r="S461" s="224"/>
      <c r="T461" s="224"/>
    </row>
    <row r="462" spans="1:20" ht="12.75">
      <c r="A462" s="73">
        <v>8</v>
      </c>
      <c r="C462" s="74" t="s">
        <v>211</v>
      </c>
      <c r="E462" s="73">
        <v>8</v>
      </c>
      <c r="F462" s="75"/>
      <c r="G462" s="227">
        <f>G459+G460+G461</f>
        <v>2145</v>
      </c>
      <c r="H462" s="227">
        <f>H459+H460+H461</f>
        <v>236662617</v>
      </c>
      <c r="I462" s="167"/>
      <c r="J462" s="227">
        <f>J459+J460+J461</f>
        <v>2165</v>
      </c>
      <c r="K462" s="227">
        <f>K459+K460+K461</f>
        <v>240180155</v>
      </c>
      <c r="M462" s="204"/>
      <c r="N462" s="206"/>
      <c r="O462" s="206"/>
      <c r="P462" s="209"/>
      <c r="Q462" s="215"/>
      <c r="R462" s="215"/>
      <c r="S462" s="224"/>
      <c r="T462" s="224"/>
    </row>
    <row r="463" spans="1:20" ht="12.75">
      <c r="A463" s="73">
        <v>9</v>
      </c>
      <c r="E463" s="73">
        <v>9</v>
      </c>
      <c r="F463" s="75"/>
      <c r="G463" s="227"/>
      <c r="H463" s="227"/>
      <c r="I463" s="165"/>
      <c r="J463" s="227"/>
      <c r="K463" s="227"/>
      <c r="M463" s="204"/>
      <c r="N463" s="206"/>
      <c r="O463" s="206"/>
      <c r="P463" s="210"/>
      <c r="Q463" s="215"/>
      <c r="R463" s="215"/>
      <c r="S463" s="224"/>
      <c r="T463" s="224"/>
    </row>
    <row r="464" spans="1:20" ht="12.75">
      <c r="A464" s="73">
        <v>10</v>
      </c>
      <c r="C464" s="74" t="s">
        <v>212</v>
      </c>
      <c r="E464" s="73">
        <v>10</v>
      </c>
      <c r="F464" s="75"/>
      <c r="G464" s="227">
        <v>0</v>
      </c>
      <c r="H464" s="227">
        <v>0</v>
      </c>
      <c r="I464" s="169"/>
      <c r="J464" s="227">
        <v>0</v>
      </c>
      <c r="K464" s="227">
        <v>0</v>
      </c>
      <c r="M464" s="204"/>
      <c r="N464" s="206"/>
      <c r="O464" s="206"/>
      <c r="P464" s="210"/>
      <c r="Q464" s="215"/>
      <c r="R464" s="215"/>
      <c r="S464" s="224"/>
      <c r="T464" s="224"/>
    </row>
    <row r="465" spans="1:20" ht="12.75">
      <c r="A465" s="73">
        <v>11</v>
      </c>
      <c r="C465" s="74" t="s">
        <v>213</v>
      </c>
      <c r="E465" s="73">
        <v>11</v>
      </c>
      <c r="F465" s="75"/>
      <c r="G465" s="227">
        <v>276</v>
      </c>
      <c r="H465" s="227">
        <v>14343832</v>
      </c>
      <c r="I465" s="169"/>
      <c r="J465" s="227">
        <v>279</v>
      </c>
      <c r="K465" s="227">
        <v>14590701</v>
      </c>
      <c r="M465" s="204"/>
      <c r="N465" s="206"/>
      <c r="O465" s="206"/>
      <c r="P465" s="210"/>
      <c r="Q465" s="215"/>
      <c r="R465" s="215"/>
      <c r="S465" s="228"/>
      <c r="T465" s="229"/>
    </row>
    <row r="466" spans="1:20" ht="12.75">
      <c r="A466" s="73">
        <v>12</v>
      </c>
      <c r="C466" s="74" t="s">
        <v>214</v>
      </c>
      <c r="E466" s="73">
        <v>12</v>
      </c>
      <c r="F466" s="75"/>
      <c r="G466" s="227"/>
      <c r="H466" s="227">
        <v>4368057</v>
      </c>
      <c r="I466" s="169"/>
      <c r="J466" s="227"/>
      <c r="K466" s="227">
        <v>4509549</v>
      </c>
      <c r="M466" s="204"/>
      <c r="N466" s="206"/>
      <c r="O466" s="206"/>
      <c r="P466" s="208"/>
      <c r="Q466" s="215"/>
      <c r="R466" s="215"/>
      <c r="S466" s="224"/>
      <c r="T466" s="229"/>
    </row>
    <row r="467" spans="1:20" ht="12.75">
      <c r="A467" s="73">
        <v>13</v>
      </c>
      <c r="C467" s="74" t="s">
        <v>215</v>
      </c>
      <c r="E467" s="73">
        <v>13</v>
      </c>
      <c r="F467" s="75"/>
      <c r="G467" s="227">
        <f>SUM(G464:G466)</f>
        <v>276</v>
      </c>
      <c r="H467" s="169">
        <f>SUM(H464:H466)</f>
        <v>18711889</v>
      </c>
      <c r="I467" s="164"/>
      <c r="J467" s="227">
        <f>SUM(J464:J466)</f>
        <v>279</v>
      </c>
      <c r="K467" s="227">
        <f>SUM(K464:K466)</f>
        <v>19100250</v>
      </c>
      <c r="M467" s="204"/>
      <c r="N467" s="206"/>
      <c r="O467" s="230"/>
      <c r="P467" s="212"/>
      <c r="Q467" s="215"/>
      <c r="R467" s="215"/>
      <c r="S467" s="224"/>
      <c r="T467" s="229"/>
    </row>
    <row r="468" spans="1:20" ht="12.75">
      <c r="A468" s="73">
        <v>14</v>
      </c>
      <c r="E468" s="73">
        <v>14</v>
      </c>
      <c r="F468" s="75"/>
      <c r="G468" s="231"/>
      <c r="H468" s="169"/>
      <c r="I468" s="165"/>
      <c r="J468" s="231"/>
      <c r="K468" s="227"/>
      <c r="M468" s="204"/>
      <c r="N468" s="206"/>
      <c r="O468" s="230"/>
      <c r="P468" s="212"/>
      <c r="Q468" s="215"/>
      <c r="R468" s="215"/>
      <c r="S468" s="224"/>
      <c r="T468" s="229"/>
    </row>
    <row r="469" spans="1:20" ht="12.75">
      <c r="A469" s="73">
        <v>15</v>
      </c>
      <c r="C469" s="74" t="s">
        <v>216</v>
      </c>
      <c r="E469" s="73">
        <v>15</v>
      </c>
      <c r="G469" s="207">
        <f>SUM(G462+G467)</f>
        <v>2421</v>
      </c>
      <c r="H469" s="165">
        <f>SUM(H462+H467)</f>
        <v>255374506</v>
      </c>
      <c r="I469" s="165"/>
      <c r="J469" s="207">
        <f>SUM(J462+J467)</f>
        <v>2444</v>
      </c>
      <c r="K469" s="207">
        <f>SUM(K462+K467)</f>
        <v>259280405</v>
      </c>
      <c r="M469" s="204"/>
      <c r="N469" s="206"/>
      <c r="O469" s="230"/>
      <c r="P469" s="212"/>
      <c r="Q469" s="215"/>
      <c r="R469" s="215"/>
      <c r="S469" s="232"/>
      <c r="T469" s="229"/>
    </row>
    <row r="470" spans="1:20" ht="12.75">
      <c r="A470" s="73">
        <v>16</v>
      </c>
      <c r="E470" s="73">
        <v>16</v>
      </c>
      <c r="G470" s="207"/>
      <c r="H470" s="165"/>
      <c r="I470" s="165"/>
      <c r="J470" s="207"/>
      <c r="K470" s="207"/>
      <c r="M470" s="204"/>
      <c r="N470" s="206"/>
      <c r="O470" s="230"/>
      <c r="P470" s="212"/>
      <c r="Q470" s="215"/>
      <c r="R470" s="215"/>
      <c r="S470" s="224"/>
      <c r="T470" s="229"/>
    </row>
    <row r="471" spans="1:20" ht="12.75">
      <c r="A471" s="73">
        <v>17</v>
      </c>
      <c r="C471" s="74" t="s">
        <v>217</v>
      </c>
      <c r="E471" s="73">
        <v>17</v>
      </c>
      <c r="F471" s="75"/>
      <c r="G471" s="227"/>
      <c r="H471" s="227">
        <v>2706177</v>
      </c>
      <c r="I471" s="169"/>
      <c r="J471" s="227"/>
      <c r="K471" s="227">
        <v>2796101</v>
      </c>
      <c r="M471" s="204"/>
      <c r="N471" s="206"/>
      <c r="O471" s="230"/>
      <c r="P471" s="212"/>
      <c r="Q471" s="215"/>
      <c r="R471" s="215"/>
      <c r="S471" s="224"/>
      <c r="T471" s="229"/>
    </row>
    <row r="472" spans="1:20" ht="12.75">
      <c r="A472" s="73">
        <v>18</v>
      </c>
      <c r="E472" s="73">
        <v>18</v>
      </c>
      <c r="F472" s="75"/>
      <c r="G472" s="227"/>
      <c r="H472" s="227"/>
      <c r="I472" s="169"/>
      <c r="J472" s="227"/>
      <c r="K472" s="227"/>
      <c r="M472" s="204"/>
      <c r="N472" s="206"/>
      <c r="O472" s="230"/>
      <c r="P472" s="212"/>
      <c r="Q472" s="215"/>
      <c r="R472" s="215"/>
      <c r="S472" s="224"/>
      <c r="T472" s="229"/>
    </row>
    <row r="473" spans="1:20" ht="12.75">
      <c r="A473" s="73">
        <v>19</v>
      </c>
      <c r="C473" s="74" t="s">
        <v>218</v>
      </c>
      <c r="E473" s="73">
        <v>19</v>
      </c>
      <c r="F473" s="75"/>
      <c r="G473" s="227"/>
      <c r="H473" s="227">
        <v>3283996</v>
      </c>
      <c r="I473" s="169"/>
      <c r="J473" s="227"/>
      <c r="K473" s="227">
        <v>3385620</v>
      </c>
      <c r="M473" s="204"/>
      <c r="N473" s="206"/>
      <c r="O473" s="230"/>
      <c r="P473" s="212"/>
      <c r="Q473" s="215"/>
      <c r="R473" s="215"/>
      <c r="S473" s="224"/>
      <c r="T473" s="229"/>
    </row>
    <row r="474" spans="1:20" ht="12" customHeight="1">
      <c r="A474" s="73">
        <v>20</v>
      </c>
      <c r="C474" s="172" t="s">
        <v>219</v>
      </c>
      <c r="E474" s="73">
        <v>20</v>
      </c>
      <c r="F474" s="75"/>
      <c r="G474" s="227"/>
      <c r="H474" s="227">
        <v>19108480</v>
      </c>
      <c r="I474" s="169"/>
      <c r="J474" s="227"/>
      <c r="K474" s="227">
        <v>20275694</v>
      </c>
      <c r="M474" s="204"/>
      <c r="N474" s="206"/>
      <c r="O474" s="200"/>
      <c r="P474" s="200"/>
      <c r="Q474" s="215"/>
      <c r="R474" s="215"/>
      <c r="S474" s="200"/>
      <c r="T474" s="229"/>
    </row>
    <row r="475" spans="1:33" s="173" customFormat="1" ht="12" customHeight="1">
      <c r="A475" s="73">
        <v>21</v>
      </c>
      <c r="B475" s="62"/>
      <c r="C475" s="172"/>
      <c r="D475" s="62"/>
      <c r="E475" s="73">
        <v>21</v>
      </c>
      <c r="F475" s="75"/>
      <c r="G475" s="167"/>
      <c r="H475" s="169"/>
      <c r="I475" s="169"/>
      <c r="J475" s="227"/>
      <c r="K475" s="227"/>
      <c r="M475" s="200"/>
      <c r="N475" s="200"/>
      <c r="O475" s="200"/>
      <c r="P475" s="200"/>
      <c r="Q475" s="215"/>
      <c r="R475" s="215"/>
      <c r="S475" s="200"/>
      <c r="T475" s="229"/>
      <c r="U475" s="62"/>
      <c r="V475" s="62"/>
      <c r="W475" s="62"/>
      <c r="X475" s="62"/>
      <c r="Y475" s="62"/>
      <c r="Z475" s="62"/>
      <c r="AA475" s="62"/>
      <c r="AB475" s="62"/>
      <c r="AC475" s="62"/>
      <c r="AD475" s="62"/>
      <c r="AE475" s="62"/>
      <c r="AF475" s="62"/>
      <c r="AG475" s="62"/>
    </row>
    <row r="476" spans="1:20" ht="12">
      <c r="A476" s="73">
        <v>22</v>
      </c>
      <c r="C476" s="74"/>
      <c r="E476" s="73">
        <v>22</v>
      </c>
      <c r="G476" s="167"/>
      <c r="H476" s="169"/>
      <c r="I476" s="169"/>
      <c r="J476" s="227"/>
      <c r="K476" s="227"/>
      <c r="M476" s="200"/>
      <c r="N476" s="200"/>
      <c r="O476" s="200"/>
      <c r="P476" s="200"/>
      <c r="Q476" s="215"/>
      <c r="R476" s="215"/>
      <c r="S476" s="200"/>
      <c r="T476" s="200"/>
    </row>
    <row r="477" spans="1:20" ht="12">
      <c r="A477" s="73">
        <v>23</v>
      </c>
      <c r="C477" s="74" t="s">
        <v>220</v>
      </c>
      <c r="E477" s="73">
        <v>23</v>
      </c>
      <c r="G477" s="167"/>
      <c r="H477" s="169">
        <v>0</v>
      </c>
      <c r="I477" s="169"/>
      <c r="J477" s="227"/>
      <c r="K477" s="227">
        <v>0</v>
      </c>
      <c r="M477" s="200"/>
      <c r="N477" s="200"/>
      <c r="O477" s="200"/>
      <c r="P477" s="200"/>
      <c r="Q477" s="215"/>
      <c r="R477" s="215"/>
      <c r="S477" s="200"/>
      <c r="T477" s="200"/>
    </row>
    <row r="478" spans="1:20" ht="12">
      <c r="A478" s="73">
        <v>24</v>
      </c>
      <c r="C478" s="74"/>
      <c r="E478" s="73">
        <v>24</v>
      </c>
      <c r="G478" s="167"/>
      <c r="H478" s="169"/>
      <c r="I478" s="169"/>
      <c r="J478" s="227"/>
      <c r="K478" s="169"/>
      <c r="M478" s="200"/>
      <c r="N478" s="200"/>
      <c r="O478" s="200"/>
      <c r="P478" s="200"/>
      <c r="Q478" s="215"/>
      <c r="R478" s="215"/>
      <c r="S478" s="200"/>
      <c r="T478" s="200"/>
    </row>
    <row r="479" spans="1:20" ht="12">
      <c r="A479" s="73"/>
      <c r="E479" s="73"/>
      <c r="F479" s="153" t="s">
        <v>17</v>
      </c>
      <c r="G479" s="174"/>
      <c r="H479" s="86"/>
      <c r="I479" s="153"/>
      <c r="J479" s="174"/>
      <c r="K479" s="86"/>
      <c r="M479" s="200"/>
      <c r="N479" s="200"/>
      <c r="O479" s="200"/>
      <c r="P479" s="200"/>
      <c r="Q479" s="215"/>
      <c r="R479" s="215"/>
      <c r="S479" s="200"/>
      <c r="T479" s="200"/>
    </row>
    <row r="480" spans="1:20" ht="12">
      <c r="A480" s="73">
        <v>25</v>
      </c>
      <c r="C480" s="74" t="s">
        <v>221</v>
      </c>
      <c r="E480" s="73">
        <v>25</v>
      </c>
      <c r="G480" s="165">
        <f>SUM(G469:G478)</f>
        <v>2421</v>
      </c>
      <c r="H480" s="165">
        <f>SUM(H469:H478)</f>
        <v>280473159</v>
      </c>
      <c r="I480" s="175"/>
      <c r="J480" s="165">
        <f>SUM(J469:J478)</f>
        <v>2444</v>
      </c>
      <c r="K480" s="165">
        <f>SUM(K469:K478)</f>
        <v>285737820</v>
      </c>
      <c r="M480" s="204"/>
      <c r="N480" s="206"/>
      <c r="O480" s="200"/>
      <c r="P480" s="200"/>
      <c r="Q480" s="215"/>
      <c r="R480" s="215"/>
      <c r="S480" s="200"/>
      <c r="T480" s="200"/>
    </row>
    <row r="481" spans="6:20" ht="12">
      <c r="F481" s="153" t="s">
        <v>17</v>
      </c>
      <c r="G481" s="85"/>
      <c r="H481" s="86"/>
      <c r="I481" s="153"/>
      <c r="J481" s="85"/>
      <c r="K481" s="86"/>
      <c r="M481" s="204"/>
      <c r="N481" s="206"/>
      <c r="O481" s="200"/>
      <c r="P481" s="204"/>
      <c r="Q481" s="215"/>
      <c r="R481" s="215"/>
      <c r="S481" s="200"/>
      <c r="T481" s="200"/>
    </row>
    <row r="482" spans="6:20" ht="12">
      <c r="F482" s="153"/>
      <c r="G482" s="85"/>
      <c r="H482" s="86"/>
      <c r="I482" s="153"/>
      <c r="J482" s="85"/>
      <c r="K482" s="86"/>
      <c r="M482" s="200"/>
      <c r="N482" s="200"/>
      <c r="O482" s="200"/>
      <c r="P482" s="200"/>
      <c r="Q482" s="215"/>
      <c r="R482" s="215"/>
      <c r="S482" s="200"/>
      <c r="T482" s="200"/>
    </row>
    <row r="483" spans="3:11" ht="20.25" customHeight="1">
      <c r="C483" s="176"/>
      <c r="D483" s="176"/>
      <c r="E483" s="176"/>
      <c r="F483" s="153"/>
      <c r="G483" s="85"/>
      <c r="H483" s="86"/>
      <c r="I483" s="153"/>
      <c r="J483" s="85"/>
      <c r="K483" s="86"/>
    </row>
    <row r="484" spans="3:11" ht="12">
      <c r="C484" s="62" t="s">
        <v>65</v>
      </c>
      <c r="F484" s="153"/>
      <c r="G484" s="85"/>
      <c r="H484" s="86"/>
      <c r="I484" s="153"/>
      <c r="J484" s="85"/>
      <c r="K484" s="86"/>
    </row>
    <row r="485" ht="12">
      <c r="A485" s="74"/>
    </row>
    <row r="486" spans="5:11" ht="12">
      <c r="E486" s="115"/>
      <c r="G486" s="79"/>
      <c r="H486" s="119"/>
      <c r="J486" s="79"/>
      <c r="K486" s="119"/>
    </row>
    <row r="487" spans="1:11" s="105" customFormat="1" ht="12">
      <c r="A487" s="81" t="str">
        <f>$A$83</f>
        <v>Institution No.:  </v>
      </c>
      <c r="E487" s="116"/>
      <c r="G487" s="117"/>
      <c r="H487" s="118"/>
      <c r="J487" s="117"/>
      <c r="K487" s="80" t="s">
        <v>222</v>
      </c>
    </row>
    <row r="488" spans="1:11" s="105" customFormat="1" ht="12">
      <c r="A488" s="361" t="s">
        <v>223</v>
      </c>
      <c r="B488" s="361"/>
      <c r="C488" s="361"/>
      <c r="D488" s="361"/>
      <c r="E488" s="361"/>
      <c r="F488" s="361"/>
      <c r="G488" s="361"/>
      <c r="H488" s="361"/>
      <c r="I488" s="361"/>
      <c r="J488" s="361"/>
      <c r="K488" s="361"/>
    </row>
    <row r="489" spans="1:11" ht="12">
      <c r="A489" s="81" t="str">
        <f>$A$42</f>
        <v>NAME: </v>
      </c>
      <c r="C489" s="62" t="str">
        <f>$D$20</f>
        <v>University of Colorado</v>
      </c>
      <c r="G489" s="166"/>
      <c r="H489" s="119"/>
      <c r="J489" s="79"/>
      <c r="K489" s="83" t="str">
        <f>$K$3</f>
        <v>Date: October 1, 2013</v>
      </c>
    </row>
    <row r="490" spans="1:11" ht="12">
      <c r="A490" s="84" t="s">
        <v>17</v>
      </c>
      <c r="B490" s="84" t="s">
        <v>17</v>
      </c>
      <c r="C490" s="84" t="s">
        <v>17</v>
      </c>
      <c r="D490" s="84" t="s">
        <v>17</v>
      </c>
      <c r="E490" s="84" t="s">
        <v>17</v>
      </c>
      <c r="F490" s="84" t="s">
        <v>17</v>
      </c>
      <c r="G490" s="85" t="s">
        <v>17</v>
      </c>
      <c r="H490" s="86" t="s">
        <v>17</v>
      </c>
      <c r="I490" s="84" t="s">
        <v>17</v>
      </c>
      <c r="J490" s="85" t="s">
        <v>17</v>
      </c>
      <c r="K490" s="86" t="s">
        <v>17</v>
      </c>
    </row>
    <row r="491" spans="1:20" ht="12.75">
      <c r="A491" s="87" t="s">
        <v>18</v>
      </c>
      <c r="E491" s="87" t="s">
        <v>18</v>
      </c>
      <c r="F491" s="88"/>
      <c r="G491" s="89"/>
      <c r="H491" s="90" t="s">
        <v>20</v>
      </c>
      <c r="I491" s="88"/>
      <c r="J491" s="89"/>
      <c r="K491" s="90" t="s">
        <v>21</v>
      </c>
      <c r="M491" s="200"/>
      <c r="N491" s="224"/>
      <c r="O491" s="202"/>
      <c r="P491" s="203"/>
      <c r="Q491" s="207"/>
      <c r="R491" s="207"/>
      <c r="S491" s="225"/>
      <c r="T491" s="225"/>
    </row>
    <row r="492" spans="1:20" ht="12">
      <c r="A492" s="87" t="s">
        <v>22</v>
      </c>
      <c r="C492" s="91" t="s">
        <v>69</v>
      </c>
      <c r="E492" s="87" t="s">
        <v>22</v>
      </c>
      <c r="F492" s="88"/>
      <c r="G492" s="89" t="s">
        <v>24</v>
      </c>
      <c r="H492" s="90" t="s">
        <v>25</v>
      </c>
      <c r="I492" s="88"/>
      <c r="J492" s="89" t="s">
        <v>24</v>
      </c>
      <c r="K492" s="90" t="s">
        <v>26</v>
      </c>
      <c r="M492" s="204"/>
      <c r="N492" s="47"/>
      <c r="O492" s="205"/>
      <c r="P492" s="205"/>
      <c r="Q492" s="207"/>
      <c r="R492" s="207"/>
      <c r="S492" s="225"/>
      <c r="T492" s="225"/>
    </row>
    <row r="493" spans="1:20" ht="12.75">
      <c r="A493" s="84" t="s">
        <v>17</v>
      </c>
      <c r="B493" s="84" t="s">
        <v>17</v>
      </c>
      <c r="C493" s="84" t="s">
        <v>17</v>
      </c>
      <c r="D493" s="84" t="s">
        <v>17</v>
      </c>
      <c r="E493" s="84" t="s">
        <v>17</v>
      </c>
      <c r="F493" s="84" t="s">
        <v>17</v>
      </c>
      <c r="G493" s="85" t="s">
        <v>17</v>
      </c>
      <c r="H493" s="86" t="s">
        <v>17</v>
      </c>
      <c r="I493" s="84" t="s">
        <v>17</v>
      </c>
      <c r="J493" s="85" t="s">
        <v>17</v>
      </c>
      <c r="K493" s="86" t="s">
        <v>17</v>
      </c>
      <c r="M493" s="200"/>
      <c r="N493" s="224"/>
      <c r="O493" s="206"/>
      <c r="P493" s="224"/>
      <c r="Q493" s="226"/>
      <c r="R493" s="226"/>
      <c r="S493" s="200"/>
      <c r="T493" s="200"/>
    </row>
    <row r="494" spans="1:20" ht="12.75">
      <c r="A494" s="73">
        <v>1</v>
      </c>
      <c r="B494" s="84"/>
      <c r="C494" s="74" t="s">
        <v>204</v>
      </c>
      <c r="D494" s="84"/>
      <c r="E494" s="73">
        <v>1</v>
      </c>
      <c r="F494" s="84"/>
      <c r="G494" s="227">
        <v>41</v>
      </c>
      <c r="H494" s="227">
        <v>3158234</v>
      </c>
      <c r="I494" s="84"/>
      <c r="J494" s="227">
        <v>42</v>
      </c>
      <c r="K494" s="223">
        <v>3203381</v>
      </c>
      <c r="M494" s="204"/>
      <c r="N494" s="206"/>
      <c r="O494" s="206"/>
      <c r="P494" s="224"/>
      <c r="Q494" s="215"/>
      <c r="R494" s="215"/>
      <c r="S494" s="228"/>
      <c r="T494" s="229"/>
    </row>
    <row r="495" spans="1:20" ht="12">
      <c r="A495" s="73">
        <v>2</v>
      </c>
      <c r="B495" s="84"/>
      <c r="C495" s="74" t="s">
        <v>205</v>
      </c>
      <c r="D495" s="84"/>
      <c r="E495" s="73">
        <v>2</v>
      </c>
      <c r="F495" s="84"/>
      <c r="G495" s="227"/>
      <c r="H495" s="227">
        <v>952501</v>
      </c>
      <c r="I495" s="167"/>
      <c r="J495" s="227">
        <v>0</v>
      </c>
      <c r="K495" s="223">
        <v>970256</v>
      </c>
      <c r="M495" s="204"/>
      <c r="N495" s="206"/>
      <c r="O495" s="206"/>
      <c r="P495" s="208"/>
      <c r="Q495" s="215"/>
      <c r="R495" s="215"/>
      <c r="S495" s="200"/>
      <c r="T495" s="200"/>
    </row>
    <row r="496" spans="1:20" ht="12">
      <c r="A496" s="73">
        <v>3</v>
      </c>
      <c r="C496" s="74" t="s">
        <v>206</v>
      </c>
      <c r="E496" s="73">
        <v>3</v>
      </c>
      <c r="F496" s="75"/>
      <c r="G496" s="227">
        <v>22</v>
      </c>
      <c r="H496" s="227">
        <v>631951</v>
      </c>
      <c r="I496" s="169"/>
      <c r="J496" s="227">
        <v>22</v>
      </c>
      <c r="K496" s="227">
        <v>645259</v>
      </c>
      <c r="M496" s="204"/>
      <c r="N496" s="206"/>
      <c r="O496" s="206"/>
      <c r="P496" s="206"/>
      <c r="Q496" s="215"/>
      <c r="R496" s="215"/>
      <c r="S496" s="228"/>
      <c r="T496" s="229"/>
    </row>
    <row r="497" spans="1:20" ht="12.75">
      <c r="A497" s="73">
        <v>4</v>
      </c>
      <c r="C497" s="74" t="s">
        <v>207</v>
      </c>
      <c r="E497" s="73">
        <v>4</v>
      </c>
      <c r="F497" s="75"/>
      <c r="G497" s="227"/>
      <c r="H497" s="227">
        <v>3028824</v>
      </c>
      <c r="I497" s="169"/>
      <c r="J497" s="227">
        <v>0</v>
      </c>
      <c r="K497" s="227">
        <v>3029854</v>
      </c>
      <c r="M497" s="204"/>
      <c r="N497" s="206"/>
      <c r="O497" s="206"/>
      <c r="P497" s="208"/>
      <c r="Q497" s="215"/>
      <c r="R497" s="215"/>
      <c r="S497" s="224"/>
      <c r="T497" s="224"/>
    </row>
    <row r="498" spans="1:20" ht="12.75">
      <c r="A498" s="73">
        <v>5</v>
      </c>
      <c r="C498" s="74" t="s">
        <v>208</v>
      </c>
      <c r="E498" s="73">
        <v>5</v>
      </c>
      <c r="F498" s="75"/>
      <c r="G498" s="227">
        <f>SUM(G494:G497)</f>
        <v>63</v>
      </c>
      <c r="H498" s="227">
        <f>SUM(H494:H497)</f>
        <v>7771510</v>
      </c>
      <c r="I498" s="169"/>
      <c r="J498" s="227">
        <f>SUM(J494:J497)</f>
        <v>64</v>
      </c>
      <c r="K498" s="227">
        <f>SUM(K494:K497)</f>
        <v>7848750</v>
      </c>
      <c r="M498" s="204"/>
      <c r="N498" s="206"/>
      <c r="O498" s="209"/>
      <c r="P498" s="209"/>
      <c r="Q498" s="215"/>
      <c r="R498" s="215"/>
      <c r="S498" s="224"/>
      <c r="T498" s="224"/>
    </row>
    <row r="499" spans="1:20" ht="12.75">
      <c r="A499" s="73">
        <v>6</v>
      </c>
      <c r="C499" s="74" t="s">
        <v>209</v>
      </c>
      <c r="E499" s="73">
        <v>6</v>
      </c>
      <c r="F499" s="75"/>
      <c r="G499" s="227">
        <v>1</v>
      </c>
      <c r="H499" s="227">
        <v>116779</v>
      </c>
      <c r="I499" s="169"/>
      <c r="J499" s="227">
        <v>1</v>
      </c>
      <c r="K499" s="227">
        <v>120299</v>
      </c>
      <c r="M499" s="204"/>
      <c r="N499" s="206"/>
      <c r="O499" s="209"/>
      <c r="P499" s="209"/>
      <c r="Q499" s="215"/>
      <c r="R499" s="215"/>
      <c r="S499" s="228"/>
      <c r="T499" s="229"/>
    </row>
    <row r="500" spans="1:20" ht="12.75">
      <c r="A500" s="73">
        <v>7</v>
      </c>
      <c r="C500" s="74" t="s">
        <v>210</v>
      </c>
      <c r="E500" s="73">
        <v>7</v>
      </c>
      <c r="F500" s="75"/>
      <c r="G500" s="227"/>
      <c r="H500" s="227">
        <v>36407</v>
      </c>
      <c r="I500" s="169"/>
      <c r="J500" s="227"/>
      <c r="K500" s="227">
        <v>36987</v>
      </c>
      <c r="M500" s="204"/>
      <c r="N500" s="206"/>
      <c r="O500" s="206"/>
      <c r="P500" s="208"/>
      <c r="Q500" s="215"/>
      <c r="R500" s="215"/>
      <c r="S500" s="224"/>
      <c r="T500" s="224"/>
    </row>
    <row r="501" spans="1:20" ht="12.75">
      <c r="A501" s="73">
        <v>8</v>
      </c>
      <c r="C501" s="74" t="s">
        <v>224</v>
      </c>
      <c r="E501" s="73">
        <v>8</v>
      </c>
      <c r="F501" s="75"/>
      <c r="G501" s="227">
        <f>G498+G499+G500</f>
        <v>64</v>
      </c>
      <c r="H501" s="227">
        <f>H498+H499+H500</f>
        <v>7924696</v>
      </c>
      <c r="I501" s="167"/>
      <c r="J501" s="227">
        <f>J498+J499+J500</f>
        <v>65</v>
      </c>
      <c r="K501" s="227">
        <f>K498+K499+K500</f>
        <v>8006036</v>
      </c>
      <c r="M501" s="204"/>
      <c r="N501" s="206"/>
      <c r="O501" s="206"/>
      <c r="P501" s="209"/>
      <c r="Q501" s="215"/>
      <c r="R501" s="215"/>
      <c r="S501" s="224"/>
      <c r="T501" s="224"/>
    </row>
    <row r="502" spans="1:20" ht="12.75">
      <c r="A502" s="73">
        <v>9</v>
      </c>
      <c r="E502" s="73">
        <v>9</v>
      </c>
      <c r="F502" s="75"/>
      <c r="G502" s="227"/>
      <c r="H502" s="227"/>
      <c r="I502" s="165"/>
      <c r="J502" s="227"/>
      <c r="K502" s="227"/>
      <c r="M502" s="204"/>
      <c r="N502" s="206"/>
      <c r="O502" s="206"/>
      <c r="P502" s="210"/>
      <c r="Q502" s="215"/>
      <c r="R502" s="215"/>
      <c r="S502" s="224"/>
      <c r="T502" s="224"/>
    </row>
    <row r="503" spans="1:20" ht="12.75">
      <c r="A503" s="73">
        <v>10</v>
      </c>
      <c r="C503" s="74" t="s">
        <v>212</v>
      </c>
      <c r="E503" s="73">
        <v>10</v>
      </c>
      <c r="F503" s="75"/>
      <c r="G503" s="227">
        <v>0</v>
      </c>
      <c r="H503" s="169">
        <v>0</v>
      </c>
      <c r="I503" s="169"/>
      <c r="J503" s="227">
        <v>0</v>
      </c>
      <c r="K503" s="227">
        <v>0</v>
      </c>
      <c r="M503" s="204"/>
      <c r="N503" s="206"/>
      <c r="O503" s="206"/>
      <c r="P503" s="210"/>
      <c r="Q503" s="215"/>
      <c r="R503" s="215"/>
      <c r="S503" s="224"/>
      <c r="T503" s="224"/>
    </row>
    <row r="504" spans="1:20" ht="12.75">
      <c r="A504" s="73">
        <v>11</v>
      </c>
      <c r="C504" s="74" t="s">
        <v>213</v>
      </c>
      <c r="E504" s="73">
        <v>11</v>
      </c>
      <c r="F504" s="75"/>
      <c r="G504" s="227">
        <v>5</v>
      </c>
      <c r="H504" s="227">
        <v>292767</v>
      </c>
      <c r="I504" s="169"/>
      <c r="J504" s="227">
        <v>5</v>
      </c>
      <c r="K504" s="227">
        <v>303526</v>
      </c>
      <c r="M504" s="204"/>
      <c r="N504" s="206"/>
      <c r="O504" s="206"/>
      <c r="P504" s="210"/>
      <c r="Q504" s="215"/>
      <c r="R504" s="215"/>
      <c r="S504" s="228"/>
      <c r="T504" s="229"/>
    </row>
    <row r="505" spans="1:20" ht="12.75">
      <c r="A505" s="73">
        <v>12</v>
      </c>
      <c r="C505" s="74" t="s">
        <v>214</v>
      </c>
      <c r="E505" s="73">
        <v>12</v>
      </c>
      <c r="F505" s="75"/>
      <c r="G505" s="227"/>
      <c r="H505" s="227">
        <v>93421</v>
      </c>
      <c r="I505" s="169"/>
      <c r="J505" s="227"/>
      <c r="K505" s="227">
        <v>95120</v>
      </c>
      <c r="M505" s="204"/>
      <c r="N505" s="206"/>
      <c r="O505" s="206"/>
      <c r="P505" s="208"/>
      <c r="Q505" s="215"/>
      <c r="R505" s="215"/>
      <c r="S505" s="224"/>
      <c r="T505" s="224"/>
    </row>
    <row r="506" spans="1:20" ht="12.75">
      <c r="A506" s="73">
        <v>13</v>
      </c>
      <c r="C506" s="74" t="s">
        <v>225</v>
      </c>
      <c r="E506" s="73">
        <v>13</v>
      </c>
      <c r="F506" s="75"/>
      <c r="G506" s="227">
        <f>SUM(G503:G505)</f>
        <v>5</v>
      </c>
      <c r="H506" s="169">
        <f>SUM(H503:H505)</f>
        <v>386188</v>
      </c>
      <c r="I506" s="164"/>
      <c r="J506" s="227">
        <f>SUM(J503:J505)</f>
        <v>5</v>
      </c>
      <c r="K506" s="227">
        <f>SUM(K503:K505)</f>
        <v>398646</v>
      </c>
      <c r="M506" s="204"/>
      <c r="N506" s="206"/>
      <c r="O506" s="230"/>
      <c r="P506" s="212"/>
      <c r="Q506" s="215"/>
      <c r="R506" s="215"/>
      <c r="S506" s="224"/>
      <c r="T506" s="224"/>
    </row>
    <row r="507" spans="1:20" ht="12.75">
      <c r="A507" s="73">
        <v>14</v>
      </c>
      <c r="E507" s="73">
        <v>14</v>
      </c>
      <c r="F507" s="75"/>
      <c r="G507" s="231"/>
      <c r="H507" s="169"/>
      <c r="I507" s="165"/>
      <c r="J507" s="231"/>
      <c r="K507" s="227"/>
      <c r="M507" s="204"/>
      <c r="N507" s="206"/>
      <c r="O507" s="230"/>
      <c r="P507" s="212"/>
      <c r="Q507" s="215"/>
      <c r="R507" s="215"/>
      <c r="S507" s="224"/>
      <c r="T507" s="224"/>
    </row>
    <row r="508" spans="1:20" ht="12.75">
      <c r="A508" s="73">
        <v>15</v>
      </c>
      <c r="C508" s="74" t="s">
        <v>216</v>
      </c>
      <c r="E508" s="73">
        <v>15</v>
      </c>
      <c r="G508" s="207">
        <f>SUM(G501+G506)</f>
        <v>69</v>
      </c>
      <c r="H508" s="165">
        <f>SUM(H501+H506)</f>
        <v>8310884</v>
      </c>
      <c r="I508" s="165"/>
      <c r="J508" s="207">
        <f>SUM(J501+J506)</f>
        <v>70</v>
      </c>
      <c r="K508" s="165">
        <f>SUM(K501+K506)</f>
        <v>8404682</v>
      </c>
      <c r="M508" s="204"/>
      <c r="N508" s="206"/>
      <c r="O508" s="230"/>
      <c r="P508" s="212"/>
      <c r="Q508" s="215"/>
      <c r="R508" s="215"/>
      <c r="S508" s="224"/>
      <c r="T508" s="224"/>
    </row>
    <row r="509" spans="1:20" ht="12.75">
      <c r="A509" s="73">
        <v>16</v>
      </c>
      <c r="E509" s="73">
        <v>16</v>
      </c>
      <c r="G509" s="207"/>
      <c r="H509" s="165"/>
      <c r="I509" s="165"/>
      <c r="J509" s="207"/>
      <c r="K509" s="165"/>
      <c r="M509" s="204"/>
      <c r="N509" s="206"/>
      <c r="O509" s="230"/>
      <c r="P509" s="212"/>
      <c r="Q509" s="215"/>
      <c r="R509" s="215"/>
      <c r="S509" s="224"/>
      <c r="T509" s="224"/>
    </row>
    <row r="510" spans="1:20" ht="12.75">
      <c r="A510" s="73">
        <v>17</v>
      </c>
      <c r="C510" s="74" t="s">
        <v>217</v>
      </c>
      <c r="E510" s="73">
        <v>17</v>
      </c>
      <c r="F510" s="75"/>
      <c r="G510" s="227"/>
      <c r="H510" s="227">
        <v>128717</v>
      </c>
      <c r="I510" s="169"/>
      <c r="J510" s="227"/>
      <c r="K510" s="169">
        <v>129296</v>
      </c>
      <c r="M510" s="204"/>
      <c r="N510" s="206"/>
      <c r="O510" s="230"/>
      <c r="P510" s="212"/>
      <c r="Q510" s="215"/>
      <c r="R510" s="215"/>
      <c r="S510" s="224"/>
      <c r="T510" s="224"/>
    </row>
    <row r="511" spans="1:20" ht="12.75">
      <c r="A511" s="73">
        <v>18</v>
      </c>
      <c r="E511" s="73">
        <v>18</v>
      </c>
      <c r="F511" s="75"/>
      <c r="G511" s="227"/>
      <c r="H511" s="227"/>
      <c r="I511" s="169"/>
      <c r="J511" s="227"/>
      <c r="K511" s="169"/>
      <c r="M511" s="204"/>
      <c r="N511" s="206"/>
      <c r="O511" s="230"/>
      <c r="P511" s="212"/>
      <c r="Q511" s="215"/>
      <c r="R511" s="215"/>
      <c r="S511" s="224"/>
      <c r="T511" s="224"/>
    </row>
    <row r="512" spans="1:20" ht="12.75">
      <c r="A512" s="73">
        <v>19</v>
      </c>
      <c r="C512" s="74" t="s">
        <v>218</v>
      </c>
      <c r="E512" s="73">
        <v>19</v>
      </c>
      <c r="F512" s="75"/>
      <c r="G512" s="227"/>
      <c r="H512" s="227">
        <v>60203</v>
      </c>
      <c r="I512" s="169"/>
      <c r="J512" s="227"/>
      <c r="K512" s="169">
        <v>65000</v>
      </c>
      <c r="M512" s="204"/>
      <c r="N512" s="206"/>
      <c r="O512" s="230"/>
      <c r="P512" s="212"/>
      <c r="Q512" s="215"/>
      <c r="R512" s="215"/>
      <c r="S512" s="224"/>
      <c r="T512" s="224"/>
    </row>
    <row r="513" spans="1:20" ht="12" customHeight="1">
      <c r="A513" s="73">
        <v>20</v>
      </c>
      <c r="C513" s="172" t="s">
        <v>219</v>
      </c>
      <c r="E513" s="73">
        <v>20</v>
      </c>
      <c r="F513" s="75"/>
      <c r="G513" s="227"/>
      <c r="H513" s="227">
        <v>2413346</v>
      </c>
      <c r="I513" s="169"/>
      <c r="J513" s="227"/>
      <c r="K513" s="169">
        <v>2493128</v>
      </c>
      <c r="M513" s="204"/>
      <c r="N513" s="206"/>
      <c r="O513" s="200"/>
      <c r="P513" s="200"/>
      <c r="Q513" s="215"/>
      <c r="R513" s="215"/>
      <c r="S513" s="200"/>
      <c r="T513" s="200"/>
    </row>
    <row r="514" spans="1:22" s="173" customFormat="1" ht="12" customHeight="1">
      <c r="A514" s="73">
        <v>21</v>
      </c>
      <c r="B514" s="62"/>
      <c r="C514" s="172"/>
      <c r="D514" s="62"/>
      <c r="E514" s="73">
        <v>21</v>
      </c>
      <c r="F514" s="75"/>
      <c r="G514" s="227"/>
      <c r="H514" s="169"/>
      <c r="I514" s="169"/>
      <c r="J514" s="167"/>
      <c r="K514" s="169"/>
      <c r="L514" s="62"/>
      <c r="M514" s="200"/>
      <c r="N514" s="200"/>
      <c r="O514" s="200"/>
      <c r="P514" s="200"/>
      <c r="Q514" s="215"/>
      <c r="R514" s="215"/>
      <c r="S514" s="200"/>
      <c r="T514" s="200"/>
      <c r="U514" s="62"/>
      <c r="V514" s="62"/>
    </row>
    <row r="515" spans="1:20" ht="12">
      <c r="A515" s="73">
        <v>22</v>
      </c>
      <c r="C515" s="74"/>
      <c r="E515" s="73">
        <v>22</v>
      </c>
      <c r="G515" s="167"/>
      <c r="H515" s="169"/>
      <c r="I515" s="169"/>
      <c r="J515" s="167"/>
      <c r="K515" s="169"/>
      <c r="M515" s="200"/>
      <c r="N515" s="200"/>
      <c r="O515" s="200"/>
      <c r="P515" s="200"/>
      <c r="Q515" s="215"/>
      <c r="R515" s="215"/>
      <c r="S515" s="200"/>
      <c r="T515" s="200"/>
    </row>
    <row r="516" spans="1:20" ht="12">
      <c r="A516" s="73">
        <v>23</v>
      </c>
      <c r="C516" s="74" t="s">
        <v>220</v>
      </c>
      <c r="E516" s="73">
        <v>23</v>
      </c>
      <c r="G516" s="167"/>
      <c r="H516" s="169">
        <v>0</v>
      </c>
      <c r="I516" s="169"/>
      <c r="J516" s="167"/>
      <c r="K516" s="169">
        <v>0</v>
      </c>
      <c r="M516" s="200"/>
      <c r="N516" s="200"/>
      <c r="O516" s="200"/>
      <c r="P516" s="200"/>
      <c r="Q516" s="215"/>
      <c r="R516" s="215"/>
      <c r="S516" s="200"/>
      <c r="T516" s="200"/>
    </row>
    <row r="517" spans="1:20" ht="12">
      <c r="A517" s="73">
        <v>24</v>
      </c>
      <c r="C517" s="74"/>
      <c r="E517" s="73">
        <v>24</v>
      </c>
      <c r="G517" s="167"/>
      <c r="H517" s="169"/>
      <c r="I517" s="169"/>
      <c r="J517" s="167"/>
      <c r="K517" s="169"/>
      <c r="M517" s="200"/>
      <c r="N517" s="200"/>
      <c r="O517" s="200"/>
      <c r="P517" s="200"/>
      <c r="Q517" s="215"/>
      <c r="R517" s="215"/>
      <c r="S517" s="200"/>
      <c r="T517" s="200"/>
    </row>
    <row r="518" spans="1:20" ht="12">
      <c r="A518" s="73"/>
      <c r="E518" s="73"/>
      <c r="F518" s="153" t="s">
        <v>17</v>
      </c>
      <c r="G518" s="174"/>
      <c r="H518" s="86"/>
      <c r="I518" s="153"/>
      <c r="J518" s="174"/>
      <c r="K518" s="86"/>
      <c r="M518" s="200"/>
      <c r="N518" s="200"/>
      <c r="O518" s="200"/>
      <c r="P518" s="200"/>
      <c r="Q518" s="215"/>
      <c r="R518" s="215"/>
      <c r="S518" s="200"/>
      <c r="T518" s="200"/>
    </row>
    <row r="519" spans="1:20" ht="12">
      <c r="A519" s="73">
        <v>25</v>
      </c>
      <c r="C519" s="74" t="s">
        <v>226</v>
      </c>
      <c r="E519" s="73">
        <v>25</v>
      </c>
      <c r="G519" s="165">
        <f>SUM(G508:G517)</f>
        <v>69</v>
      </c>
      <c r="H519" s="165">
        <f>SUM(H508:H517)</f>
        <v>10913150</v>
      </c>
      <c r="I519" s="175"/>
      <c r="J519" s="165">
        <f>SUM(J508:J517)</f>
        <v>70</v>
      </c>
      <c r="K519" s="165">
        <f>SUM(K508:K517)</f>
        <v>11092106</v>
      </c>
      <c r="M519" s="204"/>
      <c r="N519" s="206"/>
      <c r="O519" s="200"/>
      <c r="P519" s="200"/>
      <c r="Q519" s="215"/>
      <c r="R519" s="215"/>
      <c r="S519" s="200"/>
      <c r="T519" s="200"/>
    </row>
    <row r="520" spans="6:20" ht="12">
      <c r="F520" s="153" t="s">
        <v>17</v>
      </c>
      <c r="G520" s="85"/>
      <c r="H520" s="86"/>
      <c r="I520" s="153"/>
      <c r="J520" s="85"/>
      <c r="K520" s="86"/>
      <c r="M520" s="204"/>
      <c r="N520" s="206"/>
      <c r="O520" s="200"/>
      <c r="P520" s="204"/>
      <c r="Q520" s="215"/>
      <c r="R520" s="215"/>
      <c r="S520" s="200"/>
      <c r="T520" s="200"/>
    </row>
    <row r="521" spans="3:11" ht="12">
      <c r="C521" s="62" t="s">
        <v>65</v>
      </c>
      <c r="F521" s="153"/>
      <c r="G521" s="85"/>
      <c r="H521" s="86"/>
      <c r="I521" s="153"/>
      <c r="J521" s="85"/>
      <c r="K521" s="86"/>
    </row>
    <row r="522" ht="12">
      <c r="A522" s="74"/>
    </row>
    <row r="523" spans="8:11" ht="12">
      <c r="H523" s="119"/>
      <c r="K523" s="119"/>
    </row>
    <row r="524" spans="1:11" s="105" customFormat="1" ht="12">
      <c r="A524" s="81" t="str">
        <f>$A$83</f>
        <v>Institution No.:  </v>
      </c>
      <c r="E524" s="116"/>
      <c r="G524" s="117"/>
      <c r="H524" s="118"/>
      <c r="J524" s="117"/>
      <c r="K524" s="80" t="s">
        <v>227</v>
      </c>
    </row>
    <row r="525" spans="1:11" s="105" customFormat="1" ht="12">
      <c r="A525" s="361" t="s">
        <v>228</v>
      </c>
      <c r="B525" s="361"/>
      <c r="C525" s="361"/>
      <c r="D525" s="361"/>
      <c r="E525" s="361"/>
      <c r="F525" s="361"/>
      <c r="G525" s="361"/>
      <c r="H525" s="361"/>
      <c r="I525" s="361"/>
      <c r="J525" s="361"/>
      <c r="K525" s="361"/>
    </row>
    <row r="526" spans="1:11" ht="12">
      <c r="A526" s="81" t="str">
        <f>$A$42</f>
        <v>NAME: </v>
      </c>
      <c r="C526" s="62" t="str">
        <f>$D$20</f>
        <v>University of Colorado</v>
      </c>
      <c r="G526" s="166"/>
      <c r="H526" s="150"/>
      <c r="J526" s="79"/>
      <c r="K526" s="83" t="str">
        <f>$K$3</f>
        <v>Date: October 1, 2013</v>
      </c>
    </row>
    <row r="527" spans="1:11" ht="12">
      <c r="A527" s="84" t="s">
        <v>17</v>
      </c>
      <c r="B527" s="84" t="s">
        <v>17</v>
      </c>
      <c r="C527" s="84" t="s">
        <v>17</v>
      </c>
      <c r="D527" s="84" t="s">
        <v>17</v>
      </c>
      <c r="E527" s="84" t="s">
        <v>17</v>
      </c>
      <c r="F527" s="84" t="s">
        <v>17</v>
      </c>
      <c r="G527" s="85" t="s">
        <v>17</v>
      </c>
      <c r="H527" s="86" t="s">
        <v>17</v>
      </c>
      <c r="I527" s="84" t="s">
        <v>17</v>
      </c>
      <c r="J527" s="85" t="s">
        <v>17</v>
      </c>
      <c r="K527" s="86" t="s">
        <v>17</v>
      </c>
    </row>
    <row r="528" spans="1:20" ht="12.75">
      <c r="A528" s="87" t="s">
        <v>18</v>
      </c>
      <c r="E528" s="87" t="s">
        <v>18</v>
      </c>
      <c r="F528" s="88"/>
      <c r="G528" s="89"/>
      <c r="H528" s="90" t="s">
        <v>20</v>
      </c>
      <c r="I528" s="88"/>
      <c r="J528" s="89"/>
      <c r="K528" s="90" t="s">
        <v>21</v>
      </c>
      <c r="M528" s="200"/>
      <c r="N528" s="224"/>
      <c r="O528" s="205"/>
      <c r="P528" s="203"/>
      <c r="Q528" s="207"/>
      <c r="R528" s="207"/>
      <c r="S528" s="225"/>
      <c r="T528" s="225"/>
    </row>
    <row r="529" spans="1:20" ht="12">
      <c r="A529" s="87" t="s">
        <v>22</v>
      </c>
      <c r="C529" s="91" t="s">
        <v>69</v>
      </c>
      <c r="E529" s="87" t="s">
        <v>22</v>
      </c>
      <c r="F529" s="88"/>
      <c r="G529" s="89" t="s">
        <v>24</v>
      </c>
      <c r="H529" s="90" t="s">
        <v>25</v>
      </c>
      <c r="I529" s="88"/>
      <c r="J529" s="89" t="s">
        <v>24</v>
      </c>
      <c r="K529" s="90" t="s">
        <v>26</v>
      </c>
      <c r="M529" s="204"/>
      <c r="N529" s="47"/>
      <c r="O529" s="205"/>
      <c r="P529" s="205"/>
      <c r="Q529" s="207"/>
      <c r="R529" s="207"/>
      <c r="S529" s="225"/>
      <c r="T529" s="225"/>
    </row>
    <row r="530" spans="1:20" ht="12.75">
      <c r="A530" s="84" t="s">
        <v>17</v>
      </c>
      <c r="B530" s="84" t="s">
        <v>17</v>
      </c>
      <c r="C530" s="84" t="s">
        <v>17</v>
      </c>
      <c r="D530" s="84" t="s">
        <v>17</v>
      </c>
      <c r="E530" s="84" t="s">
        <v>17</v>
      </c>
      <c r="F530" s="84" t="s">
        <v>17</v>
      </c>
      <c r="G530" s="85" t="s">
        <v>17</v>
      </c>
      <c r="H530" s="86" t="s">
        <v>17</v>
      </c>
      <c r="I530" s="84" t="s">
        <v>17</v>
      </c>
      <c r="J530" s="85" t="s">
        <v>17</v>
      </c>
      <c r="K530" s="86" t="s">
        <v>17</v>
      </c>
      <c r="M530" s="200"/>
      <c r="N530" s="224"/>
      <c r="O530" s="206"/>
      <c r="P530" s="224"/>
      <c r="Q530" s="226"/>
      <c r="R530" s="226"/>
      <c r="S530" s="200"/>
      <c r="T530" s="200"/>
    </row>
    <row r="531" spans="1:20" ht="12.75">
      <c r="A531" s="177">
        <v>1</v>
      </c>
      <c r="B531" s="178"/>
      <c r="C531" s="178" t="s">
        <v>229</v>
      </c>
      <c r="D531" s="178"/>
      <c r="E531" s="177">
        <v>1</v>
      </c>
      <c r="F531" s="179"/>
      <c r="G531" s="180"/>
      <c r="H531" s="181"/>
      <c r="I531" s="182"/>
      <c r="J531" s="183"/>
      <c r="K531" s="184"/>
      <c r="M531" s="204"/>
      <c r="N531" s="206"/>
      <c r="O531" s="206"/>
      <c r="P531" s="224"/>
      <c r="Q531" s="215"/>
      <c r="R531" s="215"/>
      <c r="S531" s="228"/>
      <c r="T531" s="229"/>
    </row>
    <row r="532" spans="1:20" ht="12">
      <c r="A532" s="177">
        <v>2</v>
      </c>
      <c r="B532" s="178"/>
      <c r="C532" s="178" t="s">
        <v>229</v>
      </c>
      <c r="D532" s="178"/>
      <c r="E532" s="177">
        <v>2</v>
      </c>
      <c r="F532" s="179"/>
      <c r="G532" s="180"/>
      <c r="H532" s="181"/>
      <c r="I532" s="182"/>
      <c r="J532" s="183"/>
      <c r="K532" s="181"/>
      <c r="M532" s="204"/>
      <c r="N532" s="206"/>
      <c r="O532" s="206"/>
      <c r="P532" s="208"/>
      <c r="Q532" s="215"/>
      <c r="R532" s="215"/>
      <c r="S532" s="200"/>
      <c r="T532" s="200"/>
    </row>
    <row r="533" spans="1:20" ht="12">
      <c r="A533" s="177">
        <v>3</v>
      </c>
      <c r="B533" s="178"/>
      <c r="C533" s="178" t="s">
        <v>229</v>
      </c>
      <c r="D533" s="178"/>
      <c r="E533" s="177">
        <v>3</v>
      </c>
      <c r="F533" s="179"/>
      <c r="G533" s="180"/>
      <c r="H533" s="181"/>
      <c r="I533" s="182"/>
      <c r="J533" s="183"/>
      <c r="K533" s="181"/>
      <c r="M533" s="204"/>
      <c r="N533" s="206"/>
      <c r="O533" s="206"/>
      <c r="P533" s="206"/>
      <c r="Q533" s="215"/>
      <c r="R533" s="215"/>
      <c r="S533" s="228"/>
      <c r="T533" s="229"/>
    </row>
    <row r="534" spans="1:20" ht="12.75">
      <c r="A534" s="177">
        <v>4</v>
      </c>
      <c r="B534" s="178"/>
      <c r="C534" s="178" t="s">
        <v>229</v>
      </c>
      <c r="D534" s="178"/>
      <c r="E534" s="177">
        <v>4</v>
      </c>
      <c r="F534" s="179"/>
      <c r="G534" s="180"/>
      <c r="H534" s="181"/>
      <c r="I534" s="185"/>
      <c r="J534" s="183"/>
      <c r="K534" s="181"/>
      <c r="M534" s="204"/>
      <c r="N534" s="206"/>
      <c r="O534" s="206"/>
      <c r="P534" s="208"/>
      <c r="Q534" s="215"/>
      <c r="R534" s="215"/>
      <c r="S534" s="224"/>
      <c r="T534" s="224"/>
    </row>
    <row r="535" spans="1:20" ht="12.75">
      <c r="A535" s="177">
        <v>5</v>
      </c>
      <c r="B535" s="178"/>
      <c r="C535" s="178" t="s">
        <v>229</v>
      </c>
      <c r="D535" s="178"/>
      <c r="E535" s="177">
        <v>5</v>
      </c>
      <c r="F535" s="179"/>
      <c r="G535" s="180"/>
      <c r="H535" s="181"/>
      <c r="I535" s="185"/>
      <c r="J535" s="183"/>
      <c r="K535" s="181"/>
      <c r="M535" s="204"/>
      <c r="N535" s="206"/>
      <c r="O535" s="209"/>
      <c r="P535" s="209"/>
      <c r="Q535" s="215"/>
      <c r="R535" s="215"/>
      <c r="S535" s="224"/>
      <c r="T535" s="224"/>
    </row>
    <row r="536" spans="1:20" ht="12.75">
      <c r="A536" s="73">
        <v>6</v>
      </c>
      <c r="C536" s="74" t="s">
        <v>230</v>
      </c>
      <c r="E536" s="73">
        <v>6</v>
      </c>
      <c r="F536" s="75"/>
      <c r="G536" s="220">
        <v>5</v>
      </c>
      <c r="H536" s="220">
        <v>233106</v>
      </c>
      <c r="I536" s="94"/>
      <c r="J536" s="220">
        <v>5.05</v>
      </c>
      <c r="K536" s="138">
        <v>242287</v>
      </c>
      <c r="M536" s="204"/>
      <c r="N536" s="206"/>
      <c r="O536" s="209"/>
      <c r="P536" s="209"/>
      <c r="Q536" s="215"/>
      <c r="R536" s="215"/>
      <c r="S536" s="228"/>
      <c r="T536" s="229"/>
    </row>
    <row r="537" spans="1:20" ht="12.75">
      <c r="A537" s="73">
        <v>7</v>
      </c>
      <c r="C537" s="74" t="s">
        <v>231</v>
      </c>
      <c r="E537" s="73">
        <v>7</v>
      </c>
      <c r="F537" s="75"/>
      <c r="G537" s="220"/>
      <c r="H537" s="220">
        <v>71605</v>
      </c>
      <c r="I537" s="187"/>
      <c r="J537" s="220"/>
      <c r="K537" s="220">
        <v>74795</v>
      </c>
      <c r="M537" s="204"/>
      <c r="N537" s="206"/>
      <c r="O537" s="206"/>
      <c r="P537" s="208"/>
      <c r="Q537" s="215"/>
      <c r="R537" s="215"/>
      <c r="S537" s="224"/>
      <c r="T537" s="224"/>
    </row>
    <row r="538" spans="1:20" ht="12.75">
      <c r="A538" s="73">
        <v>8</v>
      </c>
      <c r="C538" s="74" t="s">
        <v>232</v>
      </c>
      <c r="E538" s="73">
        <v>8</v>
      </c>
      <c r="F538" s="75"/>
      <c r="G538" s="220">
        <f>SUM(G536:G537)</f>
        <v>5</v>
      </c>
      <c r="H538" s="220">
        <f>SUM(H536:H537)</f>
        <v>304711</v>
      </c>
      <c r="I538" s="187"/>
      <c r="J538" s="220">
        <f>SUM(J536:J537)</f>
        <v>5.05</v>
      </c>
      <c r="K538" s="220">
        <f>SUM(K536:K537)</f>
        <v>317082</v>
      </c>
      <c r="M538" s="204"/>
      <c r="N538" s="206"/>
      <c r="O538" s="206"/>
      <c r="P538" s="209"/>
      <c r="Q538" s="215"/>
      <c r="R538" s="215"/>
      <c r="S538" s="224"/>
      <c r="T538" s="224"/>
    </row>
    <row r="539" spans="1:20" ht="12.75">
      <c r="A539" s="73">
        <v>9</v>
      </c>
      <c r="C539" s="74"/>
      <c r="E539" s="73">
        <v>9</v>
      </c>
      <c r="F539" s="75"/>
      <c r="G539" s="220"/>
      <c r="H539" s="220"/>
      <c r="I539" s="98"/>
      <c r="J539" s="220"/>
      <c r="K539" s="220"/>
      <c r="M539" s="204"/>
      <c r="N539" s="206"/>
      <c r="O539" s="206"/>
      <c r="P539" s="210"/>
      <c r="Q539" s="215"/>
      <c r="R539" s="215"/>
      <c r="S539" s="224"/>
      <c r="T539" s="224"/>
    </row>
    <row r="540" spans="1:20" ht="12.75">
      <c r="A540" s="73">
        <v>10</v>
      </c>
      <c r="C540" s="74"/>
      <c r="E540" s="73">
        <v>10</v>
      </c>
      <c r="F540" s="75"/>
      <c r="G540" s="220"/>
      <c r="H540" s="220"/>
      <c r="I540" s="94"/>
      <c r="J540" s="220"/>
      <c r="K540" s="220"/>
      <c r="M540" s="204"/>
      <c r="N540" s="206"/>
      <c r="O540" s="206"/>
      <c r="P540" s="210"/>
      <c r="Q540" s="215"/>
      <c r="R540" s="215"/>
      <c r="S540" s="224"/>
      <c r="T540" s="224"/>
    </row>
    <row r="541" spans="1:20" ht="12.75">
      <c r="A541" s="73">
        <v>11</v>
      </c>
      <c r="C541" s="74" t="s">
        <v>213</v>
      </c>
      <c r="E541" s="73">
        <v>11</v>
      </c>
      <c r="G541" s="218">
        <v>2</v>
      </c>
      <c r="H541" s="218">
        <v>113613</v>
      </c>
      <c r="I541" s="98"/>
      <c r="J541" s="220">
        <v>2</v>
      </c>
      <c r="K541" s="218">
        <v>121090</v>
      </c>
      <c r="M541" s="204"/>
      <c r="N541" s="206"/>
      <c r="O541" s="206"/>
      <c r="P541" s="210"/>
      <c r="Q541" s="215"/>
      <c r="R541" s="215"/>
      <c r="S541" s="228"/>
      <c r="T541" s="229"/>
    </row>
    <row r="542" spans="1:20" ht="12.75">
      <c r="A542" s="73">
        <v>12</v>
      </c>
      <c r="C542" s="74" t="s">
        <v>214</v>
      </c>
      <c r="E542" s="73">
        <v>12</v>
      </c>
      <c r="G542" s="218"/>
      <c r="H542" s="218">
        <v>34079</v>
      </c>
      <c r="I542" s="94"/>
      <c r="J542" s="218"/>
      <c r="K542" s="218">
        <v>35521</v>
      </c>
      <c r="M542" s="204"/>
      <c r="N542" s="206"/>
      <c r="O542" s="206"/>
      <c r="P542" s="208"/>
      <c r="Q542" s="215"/>
      <c r="R542" s="215"/>
      <c r="S542" s="224"/>
      <c r="T542" s="224"/>
    </row>
    <row r="543" spans="1:20" ht="12.75">
      <c r="A543" s="73">
        <v>13</v>
      </c>
      <c r="C543" s="74" t="s">
        <v>233</v>
      </c>
      <c r="E543" s="73">
        <v>13</v>
      </c>
      <c r="F543" s="75"/>
      <c r="G543" s="220">
        <f>SUM(G541:G542)</f>
        <v>2</v>
      </c>
      <c r="H543" s="220">
        <f>SUM(H541:H542)</f>
        <v>147692</v>
      </c>
      <c r="I543" s="187"/>
      <c r="J543" s="220">
        <f>SUM(J541:J542)</f>
        <v>2</v>
      </c>
      <c r="K543" s="220">
        <f>SUM(K541:K542)</f>
        <v>156611</v>
      </c>
      <c r="M543" s="204"/>
      <c r="N543" s="206"/>
      <c r="O543" s="230"/>
      <c r="P543" s="212"/>
      <c r="Q543" s="215"/>
      <c r="R543" s="215"/>
      <c r="S543" s="224"/>
      <c r="T543" s="224"/>
    </row>
    <row r="544" spans="1:20" ht="12.75">
      <c r="A544" s="73">
        <v>14</v>
      </c>
      <c r="E544" s="73">
        <v>14</v>
      </c>
      <c r="F544" s="75"/>
      <c r="G544" s="220"/>
      <c r="H544" s="220"/>
      <c r="I544" s="187"/>
      <c r="J544" s="220"/>
      <c r="K544" s="220"/>
      <c r="M544" s="204"/>
      <c r="N544" s="206"/>
      <c r="O544" s="230"/>
      <c r="P544" s="212"/>
      <c r="Q544" s="215"/>
      <c r="R544" s="215"/>
      <c r="S544" s="224"/>
      <c r="T544" s="224"/>
    </row>
    <row r="545" spans="1:20" ht="12.75">
      <c r="A545" s="73">
        <v>15</v>
      </c>
      <c r="C545" s="74" t="s">
        <v>216</v>
      </c>
      <c r="E545" s="73">
        <v>15</v>
      </c>
      <c r="F545" s="75"/>
      <c r="G545" s="220">
        <f>G538+G543</f>
        <v>7</v>
      </c>
      <c r="H545" s="220">
        <f>H538+H543</f>
        <v>452403</v>
      </c>
      <c r="I545" s="187"/>
      <c r="J545" s="220">
        <f>J538+J543</f>
        <v>7.05</v>
      </c>
      <c r="K545" s="220">
        <f>K538+K543</f>
        <v>473693</v>
      </c>
      <c r="M545" s="204"/>
      <c r="N545" s="206"/>
      <c r="O545" s="230"/>
      <c r="P545" s="212"/>
      <c r="Q545" s="215"/>
      <c r="R545" s="215"/>
      <c r="S545" s="224"/>
      <c r="T545" s="224"/>
    </row>
    <row r="546" spans="1:20" ht="12.75">
      <c r="A546" s="73">
        <v>16</v>
      </c>
      <c r="E546" s="73">
        <v>16</v>
      </c>
      <c r="F546" s="75"/>
      <c r="G546" s="220"/>
      <c r="H546" s="220"/>
      <c r="I546" s="187"/>
      <c r="J546" s="220"/>
      <c r="K546" s="220"/>
      <c r="M546" s="204"/>
      <c r="N546" s="206"/>
      <c r="O546" s="230"/>
      <c r="P546" s="212"/>
      <c r="Q546" s="215"/>
      <c r="R546" s="215"/>
      <c r="S546" s="224"/>
      <c r="T546" s="224"/>
    </row>
    <row r="547" spans="1:20" ht="12.75">
      <c r="A547" s="73">
        <v>17</v>
      </c>
      <c r="C547" s="74" t="s">
        <v>217</v>
      </c>
      <c r="E547" s="73">
        <v>17</v>
      </c>
      <c r="F547" s="75"/>
      <c r="G547" s="220"/>
      <c r="H547" s="220">
        <v>3092</v>
      </c>
      <c r="I547" s="187"/>
      <c r="J547" s="220"/>
      <c r="K547" s="220">
        <v>3830</v>
      </c>
      <c r="M547" s="204"/>
      <c r="N547" s="206"/>
      <c r="O547" s="230"/>
      <c r="P547" s="212"/>
      <c r="Q547" s="215"/>
      <c r="R547" s="215"/>
      <c r="S547" s="224"/>
      <c r="T547" s="224"/>
    </row>
    <row r="548" spans="1:20" ht="12.75">
      <c r="A548" s="73">
        <v>18</v>
      </c>
      <c r="C548" s="74"/>
      <c r="E548" s="73">
        <v>18</v>
      </c>
      <c r="F548" s="75"/>
      <c r="G548" s="220"/>
      <c r="H548" s="220"/>
      <c r="I548" s="187"/>
      <c r="J548" s="220"/>
      <c r="K548" s="220"/>
      <c r="M548" s="204"/>
      <c r="N548" s="206"/>
      <c r="O548" s="230"/>
      <c r="P548" s="212"/>
      <c r="Q548" s="215"/>
      <c r="R548" s="215"/>
      <c r="S548" s="224"/>
      <c r="T548" s="224"/>
    </row>
    <row r="549" spans="1:20" ht="12.75">
      <c r="A549" s="73">
        <v>19</v>
      </c>
      <c r="C549" s="74" t="s">
        <v>218</v>
      </c>
      <c r="E549" s="73">
        <v>19</v>
      </c>
      <c r="F549" s="75"/>
      <c r="G549" s="220"/>
      <c r="H549" s="220">
        <v>18755</v>
      </c>
      <c r="I549" s="187"/>
      <c r="J549" s="220"/>
      <c r="K549" s="220">
        <v>19578</v>
      </c>
      <c r="M549" s="204"/>
      <c r="N549" s="206"/>
      <c r="O549" s="230"/>
      <c r="P549" s="212"/>
      <c r="Q549" s="215"/>
      <c r="R549" s="215"/>
      <c r="S549" s="224"/>
      <c r="T549" s="224"/>
    </row>
    <row r="550" spans="1:20" ht="12">
      <c r="A550" s="73">
        <v>20</v>
      </c>
      <c r="C550" s="74" t="s">
        <v>219</v>
      </c>
      <c r="E550" s="73">
        <v>20</v>
      </c>
      <c r="F550" s="75"/>
      <c r="G550" s="220"/>
      <c r="H550" s="220">
        <v>88245</v>
      </c>
      <c r="I550" s="187"/>
      <c r="J550" s="220"/>
      <c r="K550" s="220">
        <v>90013</v>
      </c>
      <c r="M550" s="204"/>
      <c r="N550" s="206"/>
      <c r="O550" s="200"/>
      <c r="P550" s="200"/>
      <c r="Q550" s="215"/>
      <c r="R550" s="215"/>
      <c r="S550" s="200"/>
      <c r="T550" s="200"/>
    </row>
    <row r="551" spans="1:20" ht="12">
      <c r="A551" s="73">
        <v>21</v>
      </c>
      <c r="C551" s="74"/>
      <c r="E551" s="73">
        <v>21</v>
      </c>
      <c r="F551" s="75"/>
      <c r="G551" s="220"/>
      <c r="H551" s="220"/>
      <c r="I551" s="187"/>
      <c r="J551" s="220"/>
      <c r="K551" s="220"/>
      <c r="M551" s="200"/>
      <c r="N551" s="200"/>
      <c r="O551" s="200"/>
      <c r="P551" s="200"/>
      <c r="Q551" s="215"/>
      <c r="R551" s="215"/>
      <c r="S551" s="200"/>
      <c r="T551" s="200"/>
    </row>
    <row r="552" spans="1:20" ht="12">
      <c r="A552" s="73">
        <v>22</v>
      </c>
      <c r="C552" s="74"/>
      <c r="E552" s="73">
        <v>22</v>
      </c>
      <c r="F552" s="75"/>
      <c r="G552" s="220"/>
      <c r="H552" s="220"/>
      <c r="I552" s="187"/>
      <c r="J552" s="220"/>
      <c r="K552" s="220"/>
      <c r="M552" s="200"/>
      <c r="N552" s="200"/>
      <c r="O552" s="200"/>
      <c r="P552" s="200"/>
      <c r="Q552" s="215"/>
      <c r="R552" s="215"/>
      <c r="S552" s="200"/>
      <c r="T552" s="200"/>
    </row>
    <row r="553" spans="1:20" ht="12">
      <c r="A553" s="73">
        <v>23</v>
      </c>
      <c r="C553" s="74" t="s">
        <v>234</v>
      </c>
      <c r="E553" s="73">
        <v>23</v>
      </c>
      <c r="F553" s="75"/>
      <c r="G553" s="220"/>
      <c r="H553" s="220"/>
      <c r="I553" s="187"/>
      <c r="J553" s="139"/>
      <c r="K553" s="220"/>
      <c r="M553" s="200"/>
      <c r="N553" s="200"/>
      <c r="O553" s="200"/>
      <c r="P553" s="200"/>
      <c r="Q553" s="215"/>
      <c r="R553" s="215"/>
      <c r="S553" s="200"/>
      <c r="T553" s="200"/>
    </row>
    <row r="554" spans="1:20" ht="12">
      <c r="A554" s="73">
        <v>24</v>
      </c>
      <c r="C554" s="74"/>
      <c r="E554" s="73">
        <v>24</v>
      </c>
      <c r="F554" s="75"/>
      <c r="G554" s="220"/>
      <c r="H554" s="220"/>
      <c r="I554" s="187"/>
      <c r="J554" s="139"/>
      <c r="K554" s="220"/>
      <c r="M554" s="200"/>
      <c r="N554" s="200"/>
      <c r="O554" s="200"/>
      <c r="P554" s="200"/>
      <c r="Q554" s="215"/>
      <c r="R554" s="215"/>
      <c r="S554" s="200"/>
      <c r="T554" s="200"/>
    </row>
    <row r="555" spans="5:20" ht="12">
      <c r="E555" s="115"/>
      <c r="F555" s="153" t="s">
        <v>17</v>
      </c>
      <c r="G555" s="86" t="s">
        <v>17</v>
      </c>
      <c r="H555" s="86" t="s">
        <v>17</v>
      </c>
      <c r="I555" s="153" t="s">
        <v>17</v>
      </c>
      <c r="J555" s="86" t="s">
        <v>17</v>
      </c>
      <c r="K555" s="86" t="s">
        <v>17</v>
      </c>
      <c r="M555" s="200"/>
      <c r="N555" s="200"/>
      <c r="O555" s="200"/>
      <c r="P555" s="200"/>
      <c r="Q555" s="215"/>
      <c r="R555" s="215"/>
      <c r="S555" s="200"/>
      <c r="T555" s="200"/>
    </row>
    <row r="556" spans="1:20" ht="12">
      <c r="A556" s="73">
        <v>25</v>
      </c>
      <c r="C556" s="74" t="s">
        <v>235</v>
      </c>
      <c r="E556" s="73">
        <v>25</v>
      </c>
      <c r="G556" s="218">
        <f>SUM(G545:G555)</f>
        <v>7</v>
      </c>
      <c r="H556" s="218">
        <f>SUM(H545:H555)</f>
        <v>562495</v>
      </c>
      <c r="I556" s="135"/>
      <c r="J556" s="218">
        <f>SUM(J545:J555)</f>
        <v>7.05</v>
      </c>
      <c r="K556" s="218">
        <f>SUM(K545:K555)</f>
        <v>587114</v>
      </c>
      <c r="M556" s="204"/>
      <c r="N556" s="206"/>
      <c r="O556" s="200"/>
      <c r="P556" s="200"/>
      <c r="Q556" s="215"/>
      <c r="R556" s="215"/>
      <c r="S556" s="200"/>
      <c r="T556" s="200"/>
    </row>
    <row r="557" spans="5:20" ht="12">
      <c r="E557" s="115"/>
      <c r="F557" s="153" t="s">
        <v>17</v>
      </c>
      <c r="G557" s="85" t="s">
        <v>17</v>
      </c>
      <c r="H557" s="86" t="s">
        <v>17</v>
      </c>
      <c r="I557" s="153" t="s">
        <v>17</v>
      </c>
      <c r="J557" s="85" t="s">
        <v>17</v>
      </c>
      <c r="K557" s="86" t="s">
        <v>17</v>
      </c>
      <c r="M557" s="204"/>
      <c r="N557" s="206"/>
      <c r="O557" s="200"/>
      <c r="P557" s="204"/>
      <c r="Q557" s="215"/>
      <c r="R557" s="215"/>
      <c r="S557" s="200"/>
      <c r="T557" s="200"/>
    </row>
    <row r="558" spans="3:11" ht="12">
      <c r="C558" s="62" t="s">
        <v>65</v>
      </c>
      <c r="E558" s="115"/>
      <c r="F558" s="153"/>
      <c r="G558" s="85"/>
      <c r="H558" s="86"/>
      <c r="I558" s="153"/>
      <c r="J558" s="85"/>
      <c r="K558" s="86"/>
    </row>
    <row r="559" spans="1:11" ht="12">
      <c r="A559" s="74"/>
      <c r="H559" s="119"/>
      <c r="K559" s="119"/>
    </row>
    <row r="560" spans="8:11" ht="12">
      <c r="H560" s="119"/>
      <c r="K560" s="119"/>
    </row>
    <row r="561" spans="1:11" s="105" customFormat="1" ht="12">
      <c r="A561" s="81" t="str">
        <f>$A$83</f>
        <v>Institution No.:  </v>
      </c>
      <c r="E561" s="116"/>
      <c r="G561" s="117"/>
      <c r="H561" s="118"/>
      <c r="J561" s="117"/>
      <c r="K561" s="80" t="s">
        <v>236</v>
      </c>
    </row>
    <row r="562" spans="1:11" s="105" customFormat="1" ht="12">
      <c r="A562" s="361" t="s">
        <v>237</v>
      </c>
      <c r="B562" s="361"/>
      <c r="C562" s="361"/>
      <c r="D562" s="361"/>
      <c r="E562" s="361"/>
      <c r="F562" s="361"/>
      <c r="G562" s="361"/>
      <c r="H562" s="361"/>
      <c r="I562" s="361"/>
      <c r="J562" s="361"/>
      <c r="K562" s="361"/>
    </row>
    <row r="563" spans="1:11" ht="12">
      <c r="A563" s="81" t="str">
        <f>$A$42</f>
        <v>NAME: </v>
      </c>
      <c r="B563" s="81"/>
      <c r="C563" s="62" t="str">
        <f>$D$20</f>
        <v>University of Colorado</v>
      </c>
      <c r="G563" s="166"/>
      <c r="H563" s="150"/>
      <c r="J563" s="79"/>
      <c r="K563" s="83" t="str">
        <f>$K$3</f>
        <v>Date: October 1, 2013</v>
      </c>
    </row>
    <row r="564" spans="1:11" ht="12">
      <c r="A564" s="84" t="s">
        <v>17</v>
      </c>
      <c r="B564" s="84" t="s">
        <v>17</v>
      </c>
      <c r="C564" s="84" t="s">
        <v>17</v>
      </c>
      <c r="D564" s="84" t="s">
        <v>17</v>
      </c>
      <c r="E564" s="84" t="s">
        <v>17</v>
      </c>
      <c r="F564" s="84" t="s">
        <v>17</v>
      </c>
      <c r="G564" s="85" t="s">
        <v>17</v>
      </c>
      <c r="H564" s="86" t="s">
        <v>17</v>
      </c>
      <c r="I564" s="84" t="s">
        <v>17</v>
      </c>
      <c r="J564" s="85" t="s">
        <v>17</v>
      </c>
      <c r="K564" s="86" t="s">
        <v>17</v>
      </c>
    </row>
    <row r="565" spans="1:20" ht="12.75">
      <c r="A565" s="87" t="s">
        <v>18</v>
      </c>
      <c r="E565" s="87" t="s">
        <v>18</v>
      </c>
      <c r="F565" s="88"/>
      <c r="G565" s="89"/>
      <c r="H565" s="90" t="s">
        <v>20</v>
      </c>
      <c r="I565" s="88"/>
      <c r="J565" s="89"/>
      <c r="K565" s="90" t="s">
        <v>21</v>
      </c>
      <c r="M565" s="200"/>
      <c r="N565" s="224"/>
      <c r="O565" s="205"/>
      <c r="P565" s="203"/>
      <c r="Q565" s="207"/>
      <c r="R565" s="207"/>
      <c r="S565" s="225"/>
      <c r="T565" s="225"/>
    </row>
    <row r="566" spans="1:20" ht="12">
      <c r="A566" s="87" t="s">
        <v>22</v>
      </c>
      <c r="C566" s="91" t="s">
        <v>69</v>
      </c>
      <c r="E566" s="87" t="s">
        <v>22</v>
      </c>
      <c r="F566" s="88"/>
      <c r="G566" s="89" t="s">
        <v>24</v>
      </c>
      <c r="H566" s="90" t="s">
        <v>25</v>
      </c>
      <c r="I566" s="88"/>
      <c r="J566" s="89" t="s">
        <v>24</v>
      </c>
      <c r="K566" s="90" t="s">
        <v>26</v>
      </c>
      <c r="M566" s="204"/>
      <c r="N566" s="47"/>
      <c r="O566" s="205"/>
      <c r="P566" s="205"/>
      <c r="Q566" s="207"/>
      <c r="R566" s="207"/>
      <c r="S566" s="225"/>
      <c r="T566" s="225"/>
    </row>
    <row r="567" spans="1:20" ht="12.75">
      <c r="A567" s="84" t="s">
        <v>17</v>
      </c>
      <c r="B567" s="84" t="s">
        <v>17</v>
      </c>
      <c r="C567" s="84" t="s">
        <v>17</v>
      </c>
      <c r="D567" s="84" t="s">
        <v>17</v>
      </c>
      <c r="E567" s="84" t="s">
        <v>17</v>
      </c>
      <c r="F567" s="84" t="s">
        <v>17</v>
      </c>
      <c r="G567" s="85" t="s">
        <v>17</v>
      </c>
      <c r="H567" s="86" t="s">
        <v>17</v>
      </c>
      <c r="I567" s="84" t="s">
        <v>17</v>
      </c>
      <c r="J567" s="189" t="s">
        <v>17</v>
      </c>
      <c r="K567" s="86" t="s">
        <v>17</v>
      </c>
      <c r="M567" s="200"/>
      <c r="N567" s="224"/>
      <c r="O567" s="206"/>
      <c r="P567" s="224"/>
      <c r="Q567" s="226"/>
      <c r="R567" s="226"/>
      <c r="S567" s="200"/>
      <c r="T567" s="200"/>
    </row>
    <row r="568" spans="1:20" ht="12.75">
      <c r="A568" s="177">
        <v>1</v>
      </c>
      <c r="B568" s="178"/>
      <c r="C568" s="178" t="s">
        <v>229</v>
      </c>
      <c r="D568" s="178"/>
      <c r="E568" s="177">
        <v>1</v>
      </c>
      <c r="F568" s="179"/>
      <c r="G568" s="180"/>
      <c r="H568" s="181"/>
      <c r="I568" s="182"/>
      <c r="J568" s="183"/>
      <c r="K568" s="184"/>
      <c r="M568" s="204"/>
      <c r="N568" s="206"/>
      <c r="O568" s="206"/>
      <c r="P568" s="224"/>
      <c r="Q568" s="215"/>
      <c r="R568" s="215"/>
      <c r="S568" s="228"/>
      <c r="T568" s="229"/>
    </row>
    <row r="569" spans="1:20" ht="12">
      <c r="A569" s="177">
        <v>2</v>
      </c>
      <c r="B569" s="178"/>
      <c r="C569" s="178" t="s">
        <v>229</v>
      </c>
      <c r="D569" s="178"/>
      <c r="E569" s="177">
        <v>2</v>
      </c>
      <c r="F569" s="179"/>
      <c r="G569" s="180"/>
      <c r="H569" s="181"/>
      <c r="I569" s="182"/>
      <c r="J569" s="183"/>
      <c r="K569" s="181"/>
      <c r="M569" s="204"/>
      <c r="N569" s="206"/>
      <c r="O569" s="206"/>
      <c r="P569" s="208"/>
      <c r="Q569" s="215"/>
      <c r="R569" s="215"/>
      <c r="S569" s="200"/>
      <c r="T569" s="200"/>
    </row>
    <row r="570" spans="1:20" ht="12">
      <c r="A570" s="177">
        <v>3</v>
      </c>
      <c r="B570" s="178"/>
      <c r="C570" s="178" t="s">
        <v>229</v>
      </c>
      <c r="D570" s="178"/>
      <c r="E570" s="177">
        <v>3</v>
      </c>
      <c r="F570" s="179"/>
      <c r="G570" s="180"/>
      <c r="H570" s="181"/>
      <c r="I570" s="182"/>
      <c r="J570" s="183"/>
      <c r="K570" s="181"/>
      <c r="M570" s="204"/>
      <c r="N570" s="206"/>
      <c r="O570" s="206"/>
      <c r="P570" s="206"/>
      <c r="Q570" s="215"/>
      <c r="R570" s="215"/>
      <c r="S570" s="228"/>
      <c r="T570" s="229"/>
    </row>
    <row r="571" spans="1:20" ht="12.75">
      <c r="A571" s="177">
        <v>4</v>
      </c>
      <c r="B571" s="178"/>
      <c r="C571" s="178" t="s">
        <v>229</v>
      </c>
      <c r="D571" s="178"/>
      <c r="E571" s="177">
        <v>4</v>
      </c>
      <c r="F571" s="179"/>
      <c r="G571" s="180"/>
      <c r="H571" s="181"/>
      <c r="I571" s="185"/>
      <c r="J571" s="183"/>
      <c r="K571" s="181"/>
      <c r="M571" s="204"/>
      <c r="N571" s="206"/>
      <c r="O571" s="206"/>
      <c r="P571" s="208"/>
      <c r="Q571" s="215"/>
      <c r="R571" s="215"/>
      <c r="S571" s="224"/>
      <c r="T571" s="224"/>
    </row>
    <row r="572" spans="1:20" ht="12.75">
      <c r="A572" s="177">
        <v>5</v>
      </c>
      <c r="B572" s="178"/>
      <c r="C572" s="178" t="s">
        <v>229</v>
      </c>
      <c r="D572" s="178"/>
      <c r="E572" s="177">
        <v>5</v>
      </c>
      <c r="F572" s="179"/>
      <c r="G572" s="183"/>
      <c r="H572" s="181"/>
      <c r="I572" s="185"/>
      <c r="J572" s="183"/>
      <c r="K572" s="181"/>
      <c r="M572" s="204"/>
      <c r="N572" s="206"/>
      <c r="O572" s="209"/>
      <c r="P572" s="209"/>
      <c r="Q572" s="215"/>
      <c r="R572" s="215"/>
      <c r="S572" s="224"/>
      <c r="T572" s="224"/>
    </row>
    <row r="573" spans="1:20" ht="12.75">
      <c r="A573" s="73">
        <v>6</v>
      </c>
      <c r="C573" s="74" t="s">
        <v>230</v>
      </c>
      <c r="E573" s="73">
        <v>6</v>
      </c>
      <c r="F573" s="75"/>
      <c r="G573" s="220">
        <v>264</v>
      </c>
      <c r="H573" s="220">
        <v>20335347</v>
      </c>
      <c r="I573" s="94"/>
      <c r="J573" s="220">
        <v>267</v>
      </c>
      <c r="K573" s="220">
        <v>21575223</v>
      </c>
      <c r="M573" s="204"/>
      <c r="N573" s="206"/>
      <c r="O573" s="209"/>
      <c r="P573" s="209"/>
      <c r="Q573" s="215"/>
      <c r="R573" s="215"/>
      <c r="S573" s="228"/>
      <c r="T573" s="229"/>
    </row>
    <row r="574" spans="1:20" ht="12.75">
      <c r="A574" s="73">
        <v>7</v>
      </c>
      <c r="C574" s="74" t="s">
        <v>231</v>
      </c>
      <c r="E574" s="73">
        <v>7</v>
      </c>
      <c r="F574" s="75"/>
      <c r="G574" s="220"/>
      <c r="H574" s="220">
        <v>6173854</v>
      </c>
      <c r="I574" s="187"/>
      <c r="J574" s="139"/>
      <c r="K574" s="220">
        <v>6547865</v>
      </c>
      <c r="M574" s="204"/>
      <c r="N574" s="206"/>
      <c r="O574" s="206"/>
      <c r="P574" s="208"/>
      <c r="Q574" s="215"/>
      <c r="R574" s="215"/>
      <c r="S574" s="224"/>
      <c r="T574" s="224"/>
    </row>
    <row r="575" spans="1:20" ht="12.75">
      <c r="A575" s="73">
        <v>8</v>
      </c>
      <c r="C575" s="74" t="s">
        <v>232</v>
      </c>
      <c r="E575" s="73">
        <v>8</v>
      </c>
      <c r="F575" s="75"/>
      <c r="G575" s="220">
        <f>SUM(G573:G574)</f>
        <v>264</v>
      </c>
      <c r="H575" s="220">
        <f>SUM(H573:H574)</f>
        <v>26509201</v>
      </c>
      <c r="I575" s="187"/>
      <c r="J575" s="220">
        <f>SUM(J573:J574)</f>
        <v>267</v>
      </c>
      <c r="K575" s="220">
        <f>SUM(K573:K574)</f>
        <v>28123088</v>
      </c>
      <c r="M575" s="204"/>
      <c r="N575" s="206"/>
      <c r="O575" s="206"/>
      <c r="P575" s="209"/>
      <c r="Q575" s="215"/>
      <c r="R575" s="215"/>
      <c r="S575" s="224"/>
      <c r="T575" s="224"/>
    </row>
    <row r="576" spans="1:20" ht="12.75">
      <c r="A576" s="73">
        <v>9</v>
      </c>
      <c r="C576" s="74"/>
      <c r="E576" s="73">
        <v>9</v>
      </c>
      <c r="F576" s="75"/>
      <c r="G576" s="139"/>
      <c r="H576" s="138"/>
      <c r="I576" s="98"/>
      <c r="J576" s="220"/>
      <c r="K576" s="220"/>
      <c r="M576" s="204"/>
      <c r="N576" s="206"/>
      <c r="O576" s="206"/>
      <c r="P576" s="210"/>
      <c r="Q576" s="215"/>
      <c r="R576" s="215"/>
      <c r="S576" s="224"/>
      <c r="T576" s="224"/>
    </row>
    <row r="577" spans="1:20" ht="12.75">
      <c r="A577" s="73">
        <v>10</v>
      </c>
      <c r="C577" s="74"/>
      <c r="E577" s="73">
        <v>10</v>
      </c>
      <c r="F577" s="75"/>
      <c r="G577" s="139"/>
      <c r="H577" s="138"/>
      <c r="I577" s="94"/>
      <c r="J577" s="220"/>
      <c r="K577" s="220"/>
      <c r="M577" s="204"/>
      <c r="N577" s="206"/>
      <c r="O577" s="206"/>
      <c r="P577" s="210"/>
      <c r="Q577" s="215"/>
      <c r="R577" s="215"/>
      <c r="S577" s="224"/>
      <c r="T577" s="224"/>
    </row>
    <row r="578" spans="1:20" ht="12.75">
      <c r="A578" s="73">
        <v>11</v>
      </c>
      <c r="C578" s="74" t="s">
        <v>213</v>
      </c>
      <c r="E578" s="73">
        <v>11</v>
      </c>
      <c r="G578" s="218">
        <v>298</v>
      </c>
      <c r="H578" s="218">
        <v>17565472</v>
      </c>
      <c r="I578" s="98"/>
      <c r="J578" s="220">
        <v>298</v>
      </c>
      <c r="K578" s="218">
        <v>17795922</v>
      </c>
      <c r="M578" s="204"/>
      <c r="N578" s="206"/>
      <c r="O578" s="206"/>
      <c r="P578" s="210"/>
      <c r="Q578" s="215"/>
      <c r="R578" s="215"/>
      <c r="S578" s="228"/>
      <c r="T578" s="229"/>
    </row>
    <row r="579" spans="1:20" ht="12.75">
      <c r="A579" s="73">
        <v>12</v>
      </c>
      <c r="C579" s="74" t="s">
        <v>214</v>
      </c>
      <c r="E579" s="73">
        <v>12</v>
      </c>
      <c r="G579" s="218"/>
      <c r="H579" s="218">
        <v>5405974</v>
      </c>
      <c r="I579" s="94"/>
      <c r="J579" s="218"/>
      <c r="K579" s="218">
        <v>5472227</v>
      </c>
      <c r="M579" s="204"/>
      <c r="N579" s="206"/>
      <c r="O579" s="206"/>
      <c r="P579" s="208"/>
      <c r="Q579" s="215"/>
      <c r="R579" s="215"/>
      <c r="S579" s="224"/>
      <c r="T579" s="224"/>
    </row>
    <row r="580" spans="1:20" ht="12.75">
      <c r="A580" s="73">
        <v>13</v>
      </c>
      <c r="C580" s="74" t="s">
        <v>233</v>
      </c>
      <c r="E580" s="73">
        <v>13</v>
      </c>
      <c r="F580" s="75"/>
      <c r="G580" s="220">
        <f>SUM(G578:G579)</f>
        <v>298</v>
      </c>
      <c r="H580" s="220">
        <f>SUM(H578:H579)</f>
        <v>22971446</v>
      </c>
      <c r="I580" s="187"/>
      <c r="J580" s="220">
        <f>SUM(J578:J579)</f>
        <v>298</v>
      </c>
      <c r="K580" s="220">
        <f>SUM(K578:K579)</f>
        <v>23268149</v>
      </c>
      <c r="M580" s="204"/>
      <c r="N580" s="206"/>
      <c r="O580" s="230"/>
      <c r="P580" s="212"/>
      <c r="Q580" s="215"/>
      <c r="R580" s="215"/>
      <c r="S580" s="224"/>
      <c r="T580" s="224"/>
    </row>
    <row r="581" spans="1:20" ht="12.75">
      <c r="A581" s="73">
        <v>14</v>
      </c>
      <c r="E581" s="73">
        <v>14</v>
      </c>
      <c r="F581" s="75"/>
      <c r="G581" s="139"/>
      <c r="H581" s="138"/>
      <c r="I581" s="187"/>
      <c r="J581" s="220"/>
      <c r="K581" s="220"/>
      <c r="M581" s="204"/>
      <c r="N581" s="206"/>
      <c r="O581" s="230"/>
      <c r="P581" s="212"/>
      <c r="Q581" s="215"/>
      <c r="R581" s="215"/>
      <c r="S581" s="224"/>
      <c r="T581" s="224"/>
    </row>
    <row r="582" spans="1:20" ht="12.75">
      <c r="A582" s="73">
        <v>15</v>
      </c>
      <c r="C582" s="74" t="s">
        <v>216</v>
      </c>
      <c r="E582" s="73">
        <v>15</v>
      </c>
      <c r="F582" s="75"/>
      <c r="G582" s="220">
        <f>G575+G580</f>
        <v>562</v>
      </c>
      <c r="H582" s="220">
        <f>H575+H580</f>
        <v>49480647</v>
      </c>
      <c r="I582" s="187"/>
      <c r="J582" s="220">
        <f>J575+J580</f>
        <v>565</v>
      </c>
      <c r="K582" s="220">
        <f>K575+K580</f>
        <v>51391237</v>
      </c>
      <c r="M582" s="204"/>
      <c r="N582" s="206"/>
      <c r="O582" s="230"/>
      <c r="P582" s="212"/>
      <c r="Q582" s="215"/>
      <c r="R582" s="215"/>
      <c r="S582" s="224"/>
      <c r="T582" s="224"/>
    </row>
    <row r="583" spans="1:20" ht="12.75">
      <c r="A583" s="73">
        <v>16</v>
      </c>
      <c r="E583" s="73">
        <v>16</v>
      </c>
      <c r="F583" s="75"/>
      <c r="G583" s="139"/>
      <c r="H583" s="138"/>
      <c r="I583" s="187"/>
      <c r="J583" s="220"/>
      <c r="K583" s="220"/>
      <c r="M583" s="204"/>
      <c r="N583" s="206"/>
      <c r="O583" s="230"/>
      <c r="P583" s="212"/>
      <c r="Q583" s="215"/>
      <c r="R583" s="215"/>
      <c r="S583" s="224"/>
      <c r="T583" s="224"/>
    </row>
    <row r="584" spans="1:20" ht="12.75">
      <c r="A584" s="73">
        <v>17</v>
      </c>
      <c r="C584" s="74" t="s">
        <v>217</v>
      </c>
      <c r="E584" s="73">
        <v>17</v>
      </c>
      <c r="F584" s="75"/>
      <c r="G584" s="186"/>
      <c r="H584" s="220">
        <v>1827288</v>
      </c>
      <c r="I584" s="187"/>
      <c r="J584" s="220"/>
      <c r="K584" s="220">
        <v>1866613</v>
      </c>
      <c r="M584" s="204"/>
      <c r="N584" s="206"/>
      <c r="O584" s="230"/>
      <c r="P584" s="212"/>
      <c r="Q584" s="215"/>
      <c r="R584" s="215"/>
      <c r="S584" s="224"/>
      <c r="T584" s="224"/>
    </row>
    <row r="585" spans="1:20" ht="12.75">
      <c r="A585" s="73">
        <v>18</v>
      </c>
      <c r="C585" s="74"/>
      <c r="E585" s="73">
        <v>18</v>
      </c>
      <c r="F585" s="75"/>
      <c r="G585" s="186"/>
      <c r="H585" s="220"/>
      <c r="I585" s="187"/>
      <c r="J585" s="220"/>
      <c r="K585" s="220"/>
      <c r="M585" s="204"/>
      <c r="N585" s="206"/>
      <c r="O585" s="230"/>
      <c r="P585" s="212"/>
      <c r="Q585" s="215"/>
      <c r="R585" s="215"/>
      <c r="S585" s="224"/>
      <c r="T585" s="224"/>
    </row>
    <row r="586" spans="1:20" ht="12.75">
      <c r="A586" s="73">
        <v>19</v>
      </c>
      <c r="C586" s="74" t="s">
        <v>218</v>
      </c>
      <c r="E586" s="73">
        <v>19</v>
      </c>
      <c r="F586" s="75"/>
      <c r="G586" s="186"/>
      <c r="H586" s="220">
        <v>484978</v>
      </c>
      <c r="I586" s="187"/>
      <c r="J586" s="220"/>
      <c r="K586" s="220">
        <v>514853</v>
      </c>
      <c r="M586" s="204"/>
      <c r="N586" s="206"/>
      <c r="O586" s="230"/>
      <c r="P586" s="212"/>
      <c r="Q586" s="215"/>
      <c r="R586" s="215"/>
      <c r="S586" s="224"/>
      <c r="T586" s="224"/>
    </row>
    <row r="587" spans="1:20" ht="12">
      <c r="A587" s="73">
        <v>20</v>
      </c>
      <c r="C587" s="74" t="s">
        <v>219</v>
      </c>
      <c r="E587" s="73">
        <v>20</v>
      </c>
      <c r="F587" s="75"/>
      <c r="G587" s="186"/>
      <c r="H587" s="220">
        <v>20248319</v>
      </c>
      <c r="I587" s="187"/>
      <c r="J587" s="220"/>
      <c r="K587" s="220">
        <v>20872500</v>
      </c>
      <c r="M587" s="204"/>
      <c r="N587" s="206"/>
      <c r="O587" s="200"/>
      <c r="P587" s="200"/>
      <c r="Q587" s="215"/>
      <c r="R587" s="215"/>
      <c r="S587" s="200"/>
      <c r="T587" s="200"/>
    </row>
    <row r="588" spans="1:20" ht="12">
      <c r="A588" s="73">
        <v>21</v>
      </c>
      <c r="C588" s="74"/>
      <c r="E588" s="73">
        <v>21</v>
      </c>
      <c r="F588" s="75"/>
      <c r="G588" s="186"/>
      <c r="H588" s="220"/>
      <c r="I588" s="187"/>
      <c r="J588" s="220"/>
      <c r="K588" s="220"/>
      <c r="M588" s="200"/>
      <c r="N588" s="200"/>
      <c r="O588" s="200"/>
      <c r="P588" s="200"/>
      <c r="Q588" s="215"/>
      <c r="R588" s="215"/>
      <c r="S588" s="200"/>
      <c r="T588" s="200"/>
    </row>
    <row r="589" spans="1:20" ht="12">
      <c r="A589" s="73">
        <v>22</v>
      </c>
      <c r="C589" s="74"/>
      <c r="E589" s="73">
        <v>22</v>
      </c>
      <c r="F589" s="75"/>
      <c r="G589" s="186"/>
      <c r="H589" s="138"/>
      <c r="I589" s="187"/>
      <c r="J589" s="139"/>
      <c r="K589" s="220"/>
      <c r="M589" s="200"/>
      <c r="N589" s="200"/>
      <c r="O589" s="200"/>
      <c r="P589" s="200"/>
      <c r="Q589" s="215"/>
      <c r="R589" s="215"/>
      <c r="S589" s="200"/>
      <c r="T589" s="200"/>
    </row>
    <row r="590" spans="1:20" ht="12">
      <c r="A590" s="73">
        <v>23</v>
      </c>
      <c r="C590" s="74" t="s">
        <v>234</v>
      </c>
      <c r="E590" s="73">
        <v>23</v>
      </c>
      <c r="F590" s="75"/>
      <c r="G590" s="186"/>
      <c r="H590" s="138">
        <v>0</v>
      </c>
      <c r="I590" s="187"/>
      <c r="J590" s="139"/>
      <c r="K590" s="220"/>
      <c r="M590" s="200"/>
      <c r="N590" s="200"/>
      <c r="O590" s="200"/>
      <c r="P590" s="200"/>
      <c r="Q590" s="215"/>
      <c r="R590" s="215"/>
      <c r="S590" s="200"/>
      <c r="T590" s="200"/>
    </row>
    <row r="591" spans="1:20" ht="12">
      <c r="A591" s="73">
        <v>24</v>
      </c>
      <c r="C591" s="74"/>
      <c r="E591" s="73">
        <v>24</v>
      </c>
      <c r="F591" s="75"/>
      <c r="G591" s="186"/>
      <c r="H591" s="138"/>
      <c r="I591" s="187"/>
      <c r="J591" s="139"/>
      <c r="K591" s="220"/>
      <c r="M591" s="200"/>
      <c r="N591" s="200"/>
      <c r="O591" s="200"/>
      <c r="P591" s="200"/>
      <c r="Q591" s="215"/>
      <c r="R591" s="215"/>
      <c r="S591" s="200"/>
      <c r="T591" s="200"/>
    </row>
    <row r="592" spans="5:20" ht="12">
      <c r="E592" s="115"/>
      <c r="F592" s="153" t="s">
        <v>17</v>
      </c>
      <c r="G592" s="86" t="s">
        <v>17</v>
      </c>
      <c r="H592" s="86" t="s">
        <v>17</v>
      </c>
      <c r="I592" s="153" t="s">
        <v>17</v>
      </c>
      <c r="J592" s="86" t="s">
        <v>17</v>
      </c>
      <c r="K592" s="86" t="s">
        <v>17</v>
      </c>
      <c r="M592" s="200"/>
      <c r="N592" s="200"/>
      <c r="O592" s="200"/>
      <c r="P592" s="200"/>
      <c r="Q592" s="215"/>
      <c r="R592" s="215"/>
      <c r="S592" s="200"/>
      <c r="T592" s="200"/>
    </row>
    <row r="593" spans="1:20" ht="12">
      <c r="A593" s="73">
        <v>25</v>
      </c>
      <c r="C593" s="74" t="s">
        <v>238</v>
      </c>
      <c r="E593" s="73">
        <v>25</v>
      </c>
      <c r="G593" s="218">
        <f>SUM(G582:G592)</f>
        <v>562</v>
      </c>
      <c r="H593" s="218">
        <f>SUM(H582:H592)</f>
        <v>72041232</v>
      </c>
      <c r="I593" s="135"/>
      <c r="J593" s="218">
        <f>SUM(J582:J592)</f>
        <v>565</v>
      </c>
      <c r="K593" s="218">
        <f>SUM(K582:K592)</f>
        <v>74645203</v>
      </c>
      <c r="M593" s="204"/>
      <c r="N593" s="206"/>
      <c r="O593" s="200"/>
      <c r="P593" s="200"/>
      <c r="Q593" s="215"/>
      <c r="R593" s="215"/>
      <c r="S593" s="200"/>
      <c r="T593" s="200"/>
    </row>
    <row r="594" spans="1:20" ht="12">
      <c r="A594" s="73"/>
      <c r="C594" s="74"/>
      <c r="E594" s="73"/>
      <c r="F594" s="153" t="s">
        <v>17</v>
      </c>
      <c r="G594" s="85" t="s">
        <v>17</v>
      </c>
      <c r="H594" s="86" t="s">
        <v>17</v>
      </c>
      <c r="I594" s="153" t="s">
        <v>17</v>
      </c>
      <c r="J594" s="85" t="s">
        <v>17</v>
      </c>
      <c r="K594" s="86" t="s">
        <v>17</v>
      </c>
      <c r="M594" s="204"/>
      <c r="N594" s="206"/>
      <c r="O594" s="200"/>
      <c r="P594" s="204"/>
      <c r="Q594" s="215"/>
      <c r="R594" s="215"/>
      <c r="S594" s="200"/>
      <c r="T594" s="200"/>
    </row>
    <row r="595" spans="1:11" ht="12">
      <c r="A595" s="73"/>
      <c r="C595" s="62" t="s">
        <v>65</v>
      </c>
      <c r="E595" s="73"/>
      <c r="G595" s="134"/>
      <c r="H595" s="134"/>
      <c r="I595" s="135"/>
      <c r="J595" s="134"/>
      <c r="K595" s="134"/>
    </row>
    <row r="596" spans="5:11" ht="12">
      <c r="E596" s="115"/>
      <c r="F596" s="153"/>
      <c r="G596" s="85"/>
      <c r="H596" s="86"/>
      <c r="I596" s="153"/>
      <c r="J596" s="85"/>
      <c r="K596" s="86"/>
    </row>
    <row r="597" spans="1:12" ht="12">
      <c r="A597" s="74"/>
      <c r="H597" s="119"/>
      <c r="K597" s="119"/>
      <c r="L597" s="62" t="s">
        <v>51</v>
      </c>
    </row>
    <row r="598" spans="1:11" s="105" customFormat="1" ht="12">
      <c r="A598" s="81" t="str">
        <f>$A$83</f>
        <v>Institution No.:  </v>
      </c>
      <c r="E598" s="116"/>
      <c r="G598" s="117"/>
      <c r="H598" s="118"/>
      <c r="J598" s="117"/>
      <c r="K598" s="80" t="s">
        <v>239</v>
      </c>
    </row>
    <row r="599" spans="1:11" s="105" customFormat="1" ht="12">
      <c r="A599" s="361" t="s">
        <v>240</v>
      </c>
      <c r="B599" s="361"/>
      <c r="C599" s="361"/>
      <c r="D599" s="361"/>
      <c r="E599" s="361"/>
      <c r="F599" s="361"/>
      <c r="G599" s="361"/>
      <c r="H599" s="361"/>
      <c r="I599" s="361"/>
      <c r="J599" s="361"/>
      <c r="K599" s="361"/>
    </row>
    <row r="600" spans="1:11" ht="12">
      <c r="A600" s="81" t="str">
        <f>$A$42</f>
        <v>NAME: </v>
      </c>
      <c r="C600" s="62" t="str">
        <f>$D$20</f>
        <v>University of Colorado</v>
      </c>
      <c r="G600" s="166"/>
      <c r="H600" s="150"/>
      <c r="J600" s="79"/>
      <c r="K600" s="83" t="str">
        <f>$K$3</f>
        <v>Date: October 1, 2013</v>
      </c>
    </row>
    <row r="601" spans="1:11" ht="12">
      <c r="A601" s="84" t="s">
        <v>17</v>
      </c>
      <c r="B601" s="84" t="s">
        <v>17</v>
      </c>
      <c r="C601" s="84" t="s">
        <v>17</v>
      </c>
      <c r="D601" s="84" t="s">
        <v>17</v>
      </c>
      <c r="E601" s="84" t="s">
        <v>17</v>
      </c>
      <c r="F601" s="84" t="s">
        <v>17</v>
      </c>
      <c r="G601" s="85" t="s">
        <v>17</v>
      </c>
      <c r="H601" s="86" t="s">
        <v>17</v>
      </c>
      <c r="I601" s="84" t="s">
        <v>17</v>
      </c>
      <c r="J601" s="85" t="s">
        <v>17</v>
      </c>
      <c r="K601" s="86" t="s">
        <v>17</v>
      </c>
    </row>
    <row r="602" spans="1:20" ht="12.75">
      <c r="A602" s="87" t="s">
        <v>18</v>
      </c>
      <c r="E602" s="87" t="s">
        <v>18</v>
      </c>
      <c r="F602" s="88"/>
      <c r="G602" s="89"/>
      <c r="H602" s="90" t="s">
        <v>20</v>
      </c>
      <c r="I602" s="88"/>
      <c r="J602" s="89"/>
      <c r="K602" s="90" t="s">
        <v>21</v>
      </c>
      <c r="M602" s="200"/>
      <c r="N602" s="224"/>
      <c r="O602" s="205"/>
      <c r="P602" s="203"/>
      <c r="Q602" s="207"/>
      <c r="R602" s="207"/>
      <c r="S602" s="225"/>
      <c r="T602" s="225"/>
    </row>
    <row r="603" spans="1:20" ht="12">
      <c r="A603" s="87" t="s">
        <v>22</v>
      </c>
      <c r="C603" s="91" t="s">
        <v>69</v>
      </c>
      <c r="E603" s="87" t="s">
        <v>22</v>
      </c>
      <c r="F603" s="88"/>
      <c r="G603" s="89" t="s">
        <v>24</v>
      </c>
      <c r="H603" s="90" t="s">
        <v>25</v>
      </c>
      <c r="I603" s="88"/>
      <c r="J603" s="89" t="s">
        <v>24</v>
      </c>
      <c r="K603" s="90" t="s">
        <v>26</v>
      </c>
      <c r="M603" s="204"/>
      <c r="N603" s="47"/>
      <c r="O603" s="205"/>
      <c r="P603" s="205"/>
      <c r="Q603" s="207"/>
      <c r="R603" s="207"/>
      <c r="S603" s="225"/>
      <c r="T603" s="225"/>
    </row>
    <row r="604" spans="1:20" ht="12.75">
      <c r="A604" s="84" t="s">
        <v>17</v>
      </c>
      <c r="B604" s="84" t="s">
        <v>17</v>
      </c>
      <c r="C604" s="84" t="s">
        <v>17</v>
      </c>
      <c r="D604" s="84" t="s">
        <v>17</v>
      </c>
      <c r="E604" s="84" t="s">
        <v>17</v>
      </c>
      <c r="F604" s="84" t="s">
        <v>17</v>
      </c>
      <c r="G604" s="85" t="s">
        <v>17</v>
      </c>
      <c r="H604" s="86" t="s">
        <v>17</v>
      </c>
      <c r="I604" s="84" t="s">
        <v>17</v>
      </c>
      <c r="J604" s="85" t="s">
        <v>17</v>
      </c>
      <c r="K604" s="86" t="s">
        <v>17</v>
      </c>
      <c r="M604" s="200"/>
      <c r="N604" s="224"/>
      <c r="O604" s="206"/>
      <c r="P604" s="224"/>
      <c r="Q604" s="226"/>
      <c r="R604" s="226"/>
      <c r="S604" s="200"/>
      <c r="T604" s="200"/>
    </row>
    <row r="605" spans="1:20" ht="12.75">
      <c r="A605" s="177">
        <v>1</v>
      </c>
      <c r="B605" s="178"/>
      <c r="C605" s="178" t="s">
        <v>229</v>
      </c>
      <c r="D605" s="178"/>
      <c r="E605" s="177">
        <v>1</v>
      </c>
      <c r="F605" s="179"/>
      <c r="G605" s="180"/>
      <c r="H605" s="181"/>
      <c r="I605" s="182"/>
      <c r="J605" s="183"/>
      <c r="K605" s="184"/>
      <c r="M605" s="204"/>
      <c r="N605" s="206"/>
      <c r="O605" s="206"/>
      <c r="P605" s="224"/>
      <c r="Q605" s="215"/>
      <c r="R605" s="215"/>
      <c r="S605" s="228"/>
      <c r="T605" s="229"/>
    </row>
    <row r="606" spans="1:20" ht="12">
      <c r="A606" s="177">
        <v>2</v>
      </c>
      <c r="B606" s="178"/>
      <c r="C606" s="178" t="s">
        <v>229</v>
      </c>
      <c r="D606" s="178"/>
      <c r="E606" s="177">
        <v>2</v>
      </c>
      <c r="F606" s="179"/>
      <c r="G606" s="180"/>
      <c r="H606" s="181"/>
      <c r="I606" s="182"/>
      <c r="J606" s="183"/>
      <c r="K606" s="181"/>
      <c r="M606" s="204"/>
      <c r="N606" s="206"/>
      <c r="O606" s="206"/>
      <c r="P606" s="208"/>
      <c r="Q606" s="215"/>
      <c r="R606" s="215"/>
      <c r="S606" s="200"/>
      <c r="T606" s="200"/>
    </row>
    <row r="607" spans="1:20" ht="12">
      <c r="A607" s="177">
        <v>3</v>
      </c>
      <c r="B607" s="178"/>
      <c r="C607" s="178" t="s">
        <v>229</v>
      </c>
      <c r="D607" s="178"/>
      <c r="E607" s="177">
        <v>3</v>
      </c>
      <c r="F607" s="179"/>
      <c r="G607" s="180"/>
      <c r="H607" s="181"/>
      <c r="I607" s="182"/>
      <c r="J607" s="183"/>
      <c r="K607" s="181"/>
      <c r="M607" s="204"/>
      <c r="N607" s="206"/>
      <c r="O607" s="206"/>
      <c r="P607" s="206"/>
      <c r="Q607" s="215"/>
      <c r="R607" s="215"/>
      <c r="S607" s="228"/>
      <c r="T607" s="229"/>
    </row>
    <row r="608" spans="1:20" ht="12.75">
      <c r="A608" s="177">
        <v>4</v>
      </c>
      <c r="B608" s="178"/>
      <c r="C608" s="178" t="s">
        <v>229</v>
      </c>
      <c r="D608" s="178"/>
      <c r="E608" s="177">
        <v>4</v>
      </c>
      <c r="F608" s="179"/>
      <c r="G608" s="180"/>
      <c r="H608" s="181"/>
      <c r="I608" s="185"/>
      <c r="J608" s="183"/>
      <c r="K608" s="181"/>
      <c r="M608" s="204"/>
      <c r="N608" s="206"/>
      <c r="O608" s="206"/>
      <c r="P608" s="208"/>
      <c r="Q608" s="215"/>
      <c r="R608" s="215"/>
      <c r="S608" s="224"/>
      <c r="T608" s="224"/>
    </row>
    <row r="609" spans="1:20" ht="12.75">
      <c r="A609" s="177">
        <v>5</v>
      </c>
      <c r="B609" s="178"/>
      <c r="C609" s="178" t="s">
        <v>229</v>
      </c>
      <c r="D609" s="178"/>
      <c r="E609" s="177">
        <v>5</v>
      </c>
      <c r="F609" s="179"/>
      <c r="G609" s="180"/>
      <c r="H609" s="181"/>
      <c r="I609" s="185"/>
      <c r="J609" s="183"/>
      <c r="K609" s="181"/>
      <c r="M609" s="204"/>
      <c r="N609" s="206"/>
      <c r="O609" s="209"/>
      <c r="P609" s="209"/>
      <c r="Q609" s="215"/>
      <c r="R609" s="215"/>
      <c r="S609" s="224"/>
      <c r="T609" s="224"/>
    </row>
    <row r="610" spans="1:20" ht="12.75">
      <c r="A610" s="73">
        <v>6</v>
      </c>
      <c r="C610" s="74" t="s">
        <v>230</v>
      </c>
      <c r="E610" s="73">
        <v>6</v>
      </c>
      <c r="F610" s="75"/>
      <c r="G610" s="220">
        <v>157</v>
      </c>
      <c r="H610" s="220">
        <v>9075182</v>
      </c>
      <c r="I610" s="94"/>
      <c r="J610" s="220">
        <v>159</v>
      </c>
      <c r="K610" s="220">
        <v>9794511</v>
      </c>
      <c r="M610" s="204"/>
      <c r="N610" s="206"/>
      <c r="O610" s="209"/>
      <c r="P610" s="209"/>
      <c r="Q610" s="215"/>
      <c r="R610" s="215"/>
      <c r="S610" s="228"/>
      <c r="T610" s="229"/>
    </row>
    <row r="611" spans="1:20" ht="12.75">
      <c r="A611" s="73">
        <v>7</v>
      </c>
      <c r="C611" s="74" t="s">
        <v>231</v>
      </c>
      <c r="E611" s="73">
        <v>7</v>
      </c>
      <c r="F611" s="75"/>
      <c r="G611" s="220"/>
      <c r="H611" s="220">
        <v>2811871</v>
      </c>
      <c r="I611" s="187"/>
      <c r="J611" s="220"/>
      <c r="K611" s="220">
        <v>3009464</v>
      </c>
      <c r="M611" s="204"/>
      <c r="N611" s="206"/>
      <c r="O611" s="206"/>
      <c r="P611" s="208"/>
      <c r="Q611" s="215"/>
      <c r="R611" s="215"/>
      <c r="S611" s="224"/>
      <c r="T611" s="224"/>
    </row>
    <row r="612" spans="1:20" ht="12.75">
      <c r="A612" s="73">
        <v>8</v>
      </c>
      <c r="C612" s="74" t="s">
        <v>232</v>
      </c>
      <c r="E612" s="73">
        <v>8</v>
      </c>
      <c r="F612" s="75"/>
      <c r="G612" s="220">
        <f>SUM(G610:G611)</f>
        <v>157</v>
      </c>
      <c r="H612" s="220">
        <f>SUM(H610:H611)</f>
        <v>11887053</v>
      </c>
      <c r="I612" s="187"/>
      <c r="J612" s="220">
        <f>SUM(J610:J611)</f>
        <v>159</v>
      </c>
      <c r="K612" s="220">
        <f>SUM(K610:K611)</f>
        <v>12803975</v>
      </c>
      <c r="M612" s="204"/>
      <c r="N612" s="206"/>
      <c r="O612" s="206"/>
      <c r="P612" s="209"/>
      <c r="Q612" s="215"/>
      <c r="R612" s="215"/>
      <c r="S612" s="224"/>
      <c r="T612" s="224"/>
    </row>
    <row r="613" spans="1:20" ht="12.75">
      <c r="A613" s="73">
        <v>9</v>
      </c>
      <c r="C613" s="74"/>
      <c r="E613" s="73">
        <v>9</v>
      </c>
      <c r="F613" s="75"/>
      <c r="G613" s="220"/>
      <c r="H613" s="220"/>
      <c r="I613" s="98"/>
      <c r="J613" s="220"/>
      <c r="K613" s="220"/>
      <c r="M613" s="204"/>
      <c r="N613" s="206"/>
      <c r="O613" s="206"/>
      <c r="P613" s="210"/>
      <c r="Q613" s="215"/>
      <c r="R613" s="215"/>
      <c r="S613" s="224"/>
      <c r="T613" s="224"/>
    </row>
    <row r="614" spans="1:20" ht="12.75">
      <c r="A614" s="73">
        <v>10</v>
      </c>
      <c r="C614" s="74"/>
      <c r="E614" s="73">
        <v>10</v>
      </c>
      <c r="F614" s="75"/>
      <c r="G614" s="220"/>
      <c r="H614" s="220"/>
      <c r="I614" s="94"/>
      <c r="J614" s="220"/>
      <c r="K614" s="220"/>
      <c r="M614" s="204"/>
      <c r="N614" s="206"/>
      <c r="O614" s="206"/>
      <c r="P614" s="210"/>
      <c r="Q614" s="215"/>
      <c r="R614" s="215"/>
      <c r="S614" s="224"/>
      <c r="T614" s="224"/>
    </row>
    <row r="615" spans="1:20" ht="12.75">
      <c r="A615" s="73">
        <v>11</v>
      </c>
      <c r="C615" s="74" t="s">
        <v>213</v>
      </c>
      <c r="E615" s="73">
        <v>11</v>
      </c>
      <c r="G615" s="218">
        <v>120</v>
      </c>
      <c r="H615" s="218">
        <v>5651865</v>
      </c>
      <c r="I615" s="98"/>
      <c r="J615" s="218">
        <v>120</v>
      </c>
      <c r="K615" s="218">
        <v>5800391</v>
      </c>
      <c r="M615" s="204"/>
      <c r="N615" s="206"/>
      <c r="O615" s="206"/>
      <c r="P615" s="210"/>
      <c r="Q615" s="215"/>
      <c r="R615" s="215"/>
      <c r="S615" s="228"/>
      <c r="T615" s="229"/>
    </row>
    <row r="616" spans="1:20" ht="12.75">
      <c r="A616" s="73">
        <v>12</v>
      </c>
      <c r="C616" s="74" t="s">
        <v>214</v>
      </c>
      <c r="E616" s="73">
        <v>12</v>
      </c>
      <c r="G616" s="218"/>
      <c r="H616" s="218">
        <v>1744382</v>
      </c>
      <c r="I616" s="94"/>
      <c r="J616" s="218"/>
      <c r="K616" s="218">
        <v>1783355</v>
      </c>
      <c r="M616" s="204"/>
      <c r="N616" s="206"/>
      <c r="O616" s="206"/>
      <c r="P616" s="208"/>
      <c r="Q616" s="215"/>
      <c r="R616" s="215"/>
      <c r="S616" s="224"/>
      <c r="T616" s="224"/>
    </row>
    <row r="617" spans="1:20" ht="12.75">
      <c r="A617" s="73">
        <v>13</v>
      </c>
      <c r="C617" s="74" t="s">
        <v>233</v>
      </c>
      <c r="E617" s="73">
        <v>13</v>
      </c>
      <c r="F617" s="75"/>
      <c r="G617" s="220">
        <f>SUM(G615:G616)</f>
        <v>120</v>
      </c>
      <c r="H617" s="220">
        <f>SUM(H615:H616)</f>
        <v>7396247</v>
      </c>
      <c r="I617" s="187"/>
      <c r="J617" s="220">
        <f>SUM(J615:J616)</f>
        <v>120</v>
      </c>
      <c r="K617" s="220">
        <f>SUM(K615:K616)</f>
        <v>7583746</v>
      </c>
      <c r="M617" s="204"/>
      <c r="N617" s="206"/>
      <c r="O617" s="230"/>
      <c r="P617" s="212"/>
      <c r="Q617" s="215"/>
      <c r="R617" s="215"/>
      <c r="S617" s="224"/>
      <c r="T617" s="224"/>
    </row>
    <row r="618" spans="1:20" ht="12.75">
      <c r="A618" s="73">
        <v>14</v>
      </c>
      <c r="E618" s="73">
        <v>14</v>
      </c>
      <c r="F618" s="75"/>
      <c r="G618" s="220"/>
      <c r="H618" s="220"/>
      <c r="I618" s="187"/>
      <c r="J618" s="220"/>
      <c r="K618" s="220"/>
      <c r="M618" s="204"/>
      <c r="N618" s="206"/>
      <c r="O618" s="230"/>
      <c r="P618" s="212"/>
      <c r="Q618" s="215"/>
      <c r="R618" s="215"/>
      <c r="S618" s="224"/>
      <c r="T618" s="224"/>
    </row>
    <row r="619" spans="1:20" ht="12.75">
      <c r="A619" s="73">
        <v>15</v>
      </c>
      <c r="C619" s="74" t="s">
        <v>216</v>
      </c>
      <c r="E619" s="73">
        <v>15</v>
      </c>
      <c r="F619" s="75"/>
      <c r="G619" s="220">
        <f>G612+G617</f>
        <v>277</v>
      </c>
      <c r="H619" s="220">
        <f>H612+H617</f>
        <v>19283300</v>
      </c>
      <c r="I619" s="187"/>
      <c r="J619" s="220">
        <f>J612+J617</f>
        <v>279</v>
      </c>
      <c r="K619" s="220">
        <f>K612+K617</f>
        <v>20387721</v>
      </c>
      <c r="M619" s="204"/>
      <c r="N619" s="206"/>
      <c r="O619" s="230"/>
      <c r="P619" s="212"/>
      <c r="Q619" s="215"/>
      <c r="R619" s="215"/>
      <c r="S619" s="224"/>
      <c r="T619" s="224"/>
    </row>
    <row r="620" spans="1:20" ht="12.75">
      <c r="A620" s="73">
        <v>16</v>
      </c>
      <c r="E620" s="73">
        <v>16</v>
      </c>
      <c r="F620" s="75"/>
      <c r="G620" s="220"/>
      <c r="H620" s="220"/>
      <c r="I620" s="187"/>
      <c r="J620" s="220"/>
      <c r="K620" s="220"/>
      <c r="M620" s="204"/>
      <c r="N620" s="206"/>
      <c r="O620" s="230"/>
      <c r="P620" s="212"/>
      <c r="Q620" s="215"/>
      <c r="R620" s="215"/>
      <c r="S620" s="224"/>
      <c r="T620" s="224"/>
    </row>
    <row r="621" spans="1:20" ht="12.75">
      <c r="A621" s="73">
        <v>17</v>
      </c>
      <c r="C621" s="74" t="s">
        <v>217</v>
      </c>
      <c r="E621" s="73">
        <v>17</v>
      </c>
      <c r="F621" s="75"/>
      <c r="G621" s="186"/>
      <c r="H621" s="220">
        <v>673507</v>
      </c>
      <c r="I621" s="187"/>
      <c r="J621" s="220"/>
      <c r="K621" s="220">
        <v>676690</v>
      </c>
      <c r="M621" s="204"/>
      <c r="N621" s="206"/>
      <c r="O621" s="230"/>
      <c r="P621" s="212"/>
      <c r="Q621" s="215"/>
      <c r="R621" s="215"/>
      <c r="S621" s="224"/>
      <c r="T621" s="224"/>
    </row>
    <row r="622" spans="1:20" ht="12.75">
      <c r="A622" s="73">
        <v>18</v>
      </c>
      <c r="C622" s="74"/>
      <c r="E622" s="73">
        <v>18</v>
      </c>
      <c r="F622" s="75"/>
      <c r="G622" s="186"/>
      <c r="H622" s="220"/>
      <c r="I622" s="187"/>
      <c r="J622" s="220"/>
      <c r="K622" s="220"/>
      <c r="M622" s="204"/>
      <c r="N622" s="206"/>
      <c r="O622" s="230"/>
      <c r="P622" s="212"/>
      <c r="Q622" s="215"/>
      <c r="R622" s="215"/>
      <c r="S622" s="224"/>
      <c r="T622" s="224"/>
    </row>
    <row r="623" spans="1:20" ht="12.75">
      <c r="A623" s="73">
        <v>19</v>
      </c>
      <c r="C623" s="74" t="s">
        <v>218</v>
      </c>
      <c r="E623" s="73">
        <v>19</v>
      </c>
      <c r="F623" s="75"/>
      <c r="G623" s="186"/>
      <c r="H623" s="220">
        <v>516682</v>
      </c>
      <c r="I623" s="187"/>
      <c r="J623" s="220"/>
      <c r="K623" s="220">
        <v>542521</v>
      </c>
      <c r="M623" s="204"/>
      <c r="N623" s="206"/>
      <c r="O623" s="230"/>
      <c r="P623" s="212"/>
      <c r="Q623" s="215"/>
      <c r="R623" s="215"/>
      <c r="S623" s="224"/>
      <c r="T623" s="224"/>
    </row>
    <row r="624" spans="1:20" ht="12">
      <c r="A624" s="73">
        <v>20</v>
      </c>
      <c r="C624" s="74" t="s">
        <v>219</v>
      </c>
      <c r="E624" s="73">
        <v>20</v>
      </c>
      <c r="F624" s="75"/>
      <c r="G624" s="186"/>
      <c r="H624" s="220">
        <v>4595029</v>
      </c>
      <c r="I624" s="187"/>
      <c r="J624" s="220"/>
      <c r="K624" s="220">
        <v>4833551</v>
      </c>
      <c r="M624" s="204"/>
      <c r="N624" s="206"/>
      <c r="O624" s="200"/>
      <c r="P624" s="200"/>
      <c r="Q624" s="215"/>
      <c r="R624" s="215"/>
      <c r="S624" s="200"/>
      <c r="T624" s="200"/>
    </row>
    <row r="625" spans="1:20" ht="12">
      <c r="A625" s="73">
        <v>21</v>
      </c>
      <c r="C625" s="74"/>
      <c r="E625" s="73">
        <v>21</v>
      </c>
      <c r="F625" s="75"/>
      <c r="G625" s="186"/>
      <c r="H625" s="138"/>
      <c r="I625" s="187"/>
      <c r="J625" s="220"/>
      <c r="K625" s="220"/>
      <c r="M625" s="200"/>
      <c r="N625" s="200"/>
      <c r="O625" s="200"/>
      <c r="P625" s="200"/>
      <c r="Q625" s="215"/>
      <c r="R625" s="215"/>
      <c r="S625" s="200"/>
      <c r="T625" s="200"/>
    </row>
    <row r="626" spans="1:20" ht="12">
      <c r="A626" s="73">
        <v>22</v>
      </c>
      <c r="C626" s="74"/>
      <c r="E626" s="73">
        <v>22</v>
      </c>
      <c r="F626" s="75"/>
      <c r="G626" s="186"/>
      <c r="H626" s="138"/>
      <c r="I626" s="187"/>
      <c r="J626" s="220"/>
      <c r="K626" s="220"/>
      <c r="M626" s="200"/>
      <c r="N626" s="200"/>
      <c r="O626" s="200"/>
      <c r="P626" s="200"/>
      <c r="Q626" s="215"/>
      <c r="R626" s="215"/>
      <c r="S626" s="200"/>
      <c r="T626" s="200"/>
    </row>
    <row r="627" spans="1:20" ht="12">
      <c r="A627" s="73">
        <v>23</v>
      </c>
      <c r="C627" s="74" t="s">
        <v>234</v>
      </c>
      <c r="E627" s="73">
        <v>23</v>
      </c>
      <c r="F627" s="75"/>
      <c r="G627" s="186"/>
      <c r="H627" s="138"/>
      <c r="I627" s="187"/>
      <c r="J627" s="220"/>
      <c r="K627" s="220"/>
      <c r="M627" s="200"/>
      <c r="N627" s="200"/>
      <c r="O627" s="200"/>
      <c r="P627" s="200"/>
      <c r="Q627" s="215"/>
      <c r="R627" s="215"/>
      <c r="S627" s="200"/>
      <c r="T627" s="200"/>
    </row>
    <row r="628" spans="1:20" ht="12">
      <c r="A628" s="73">
        <v>24</v>
      </c>
      <c r="C628" s="74"/>
      <c r="E628" s="73">
        <v>24</v>
      </c>
      <c r="F628" s="75"/>
      <c r="G628" s="186"/>
      <c r="H628" s="138"/>
      <c r="I628" s="187"/>
      <c r="J628" s="139"/>
      <c r="K628" s="220"/>
      <c r="M628" s="200"/>
      <c r="N628" s="200"/>
      <c r="O628" s="200"/>
      <c r="P628" s="200"/>
      <c r="Q628" s="215"/>
      <c r="R628" s="215"/>
      <c r="S628" s="200"/>
      <c r="T628" s="200"/>
    </row>
    <row r="629" spans="5:20" ht="12">
      <c r="E629" s="115"/>
      <c r="F629" s="153" t="s">
        <v>17</v>
      </c>
      <c r="G629" s="86" t="s">
        <v>17</v>
      </c>
      <c r="H629" s="86" t="s">
        <v>17</v>
      </c>
      <c r="I629" s="153" t="s">
        <v>17</v>
      </c>
      <c r="J629" s="86" t="s">
        <v>17</v>
      </c>
      <c r="K629" s="86" t="s">
        <v>17</v>
      </c>
      <c r="M629" s="200"/>
      <c r="N629" s="200"/>
      <c r="O629" s="200"/>
      <c r="P629" s="200"/>
      <c r="Q629" s="215"/>
      <c r="R629" s="215"/>
      <c r="S629" s="200"/>
      <c r="T629" s="200"/>
    </row>
    <row r="630" spans="1:20" ht="12">
      <c r="A630" s="73">
        <v>25</v>
      </c>
      <c r="C630" s="74" t="s">
        <v>241</v>
      </c>
      <c r="E630" s="73">
        <v>25</v>
      </c>
      <c r="G630" s="218">
        <f>SUM(G619:G629)</f>
        <v>277</v>
      </c>
      <c r="H630" s="218">
        <f>SUM(H619:H629)</f>
        <v>25068518</v>
      </c>
      <c r="I630" s="135"/>
      <c r="J630" s="218">
        <f>SUM(J619:J629)</f>
        <v>279</v>
      </c>
      <c r="K630" s="218">
        <f>SUM(K619:K629)</f>
        <v>26440483</v>
      </c>
      <c r="M630" s="204"/>
      <c r="N630" s="206"/>
      <c r="O630" s="200"/>
      <c r="P630" s="200"/>
      <c r="Q630" s="215"/>
      <c r="R630" s="215"/>
      <c r="S630" s="200"/>
      <c r="T630" s="200"/>
    </row>
    <row r="631" spans="5:20" ht="12">
      <c r="E631" s="115"/>
      <c r="F631" s="153" t="s">
        <v>17</v>
      </c>
      <c r="G631" s="85" t="s">
        <v>17</v>
      </c>
      <c r="H631" s="86" t="s">
        <v>17</v>
      </c>
      <c r="I631" s="153" t="s">
        <v>17</v>
      </c>
      <c r="J631" s="85" t="s">
        <v>17</v>
      </c>
      <c r="K631" s="86" t="s">
        <v>17</v>
      </c>
      <c r="M631" s="204"/>
      <c r="N631" s="206"/>
      <c r="O631" s="200"/>
      <c r="P631" s="204"/>
      <c r="Q631" s="215"/>
      <c r="R631" s="215"/>
      <c r="S631" s="200"/>
      <c r="T631" s="200"/>
    </row>
    <row r="632" spans="3:11" ht="12">
      <c r="C632" s="62" t="s">
        <v>65</v>
      </c>
      <c r="E632" s="115"/>
      <c r="F632" s="153"/>
      <c r="G632" s="85"/>
      <c r="H632" s="86"/>
      <c r="I632" s="153"/>
      <c r="J632" s="85"/>
      <c r="K632" s="86"/>
    </row>
    <row r="634" ht="12">
      <c r="A634" s="74"/>
    </row>
    <row r="635" spans="1:11" s="105" customFormat="1" ht="12">
      <c r="A635" s="81" t="str">
        <f>$A$83</f>
        <v>Institution No.:  </v>
      </c>
      <c r="E635" s="116"/>
      <c r="G635" s="117"/>
      <c r="H635" s="118"/>
      <c r="J635" s="117"/>
      <c r="K635" s="80" t="s">
        <v>242</v>
      </c>
    </row>
    <row r="636" spans="1:11" s="105" customFormat="1" ht="12">
      <c r="A636" s="361" t="s">
        <v>243</v>
      </c>
      <c r="B636" s="361"/>
      <c r="C636" s="361"/>
      <c r="D636" s="361"/>
      <c r="E636" s="361"/>
      <c r="F636" s="361"/>
      <c r="G636" s="361"/>
      <c r="H636" s="361"/>
      <c r="I636" s="361"/>
      <c r="J636" s="361"/>
      <c r="K636" s="361"/>
    </row>
    <row r="637" spans="1:11" ht="12">
      <c r="A637" s="81" t="str">
        <f>$A$42</f>
        <v>NAME: </v>
      </c>
      <c r="C637" s="62" t="str">
        <f>$D$20</f>
        <v>University of Colorado</v>
      </c>
      <c r="F637" s="155"/>
      <c r="G637" s="149"/>
      <c r="H637" s="119"/>
      <c r="J637" s="79"/>
      <c r="K637" s="83" t="str">
        <f>$K$3</f>
        <v>Date: October 1, 2013</v>
      </c>
    </row>
    <row r="638" spans="1:11" ht="12">
      <c r="A638" s="84" t="s">
        <v>17</v>
      </c>
      <c r="B638" s="84" t="s">
        <v>17</v>
      </c>
      <c r="C638" s="84" t="s">
        <v>17</v>
      </c>
      <c r="D638" s="84" t="s">
        <v>17</v>
      </c>
      <c r="E638" s="84" t="s">
        <v>17</v>
      </c>
      <c r="F638" s="84" t="s">
        <v>17</v>
      </c>
      <c r="G638" s="85" t="s">
        <v>17</v>
      </c>
      <c r="H638" s="86" t="s">
        <v>17</v>
      </c>
      <c r="I638" s="84" t="s">
        <v>17</v>
      </c>
      <c r="J638" s="85" t="s">
        <v>17</v>
      </c>
      <c r="K638" s="86" t="s">
        <v>17</v>
      </c>
    </row>
    <row r="639" spans="1:20" ht="12.75">
      <c r="A639" s="87" t="s">
        <v>18</v>
      </c>
      <c r="E639" s="87" t="s">
        <v>18</v>
      </c>
      <c r="F639" s="88"/>
      <c r="G639" s="89"/>
      <c r="H639" s="90" t="s">
        <v>20</v>
      </c>
      <c r="I639" s="88"/>
      <c r="J639" s="89"/>
      <c r="K639" s="90" t="s">
        <v>21</v>
      </c>
      <c r="M639" s="200"/>
      <c r="N639" s="224"/>
      <c r="O639" s="205"/>
      <c r="P639" s="203"/>
      <c r="Q639" s="207"/>
      <c r="R639" s="207"/>
      <c r="S639" s="225"/>
      <c r="T639" s="225"/>
    </row>
    <row r="640" spans="1:20" ht="12">
      <c r="A640" s="87" t="s">
        <v>22</v>
      </c>
      <c r="C640" s="91" t="s">
        <v>69</v>
      </c>
      <c r="E640" s="87" t="s">
        <v>22</v>
      </c>
      <c r="F640" s="88"/>
      <c r="G640" s="89" t="s">
        <v>24</v>
      </c>
      <c r="H640" s="90" t="s">
        <v>25</v>
      </c>
      <c r="I640" s="88"/>
      <c r="J640" s="89" t="s">
        <v>24</v>
      </c>
      <c r="K640" s="90" t="s">
        <v>26</v>
      </c>
      <c r="M640" s="204"/>
      <c r="N640" s="47"/>
      <c r="O640" s="205"/>
      <c r="P640" s="205"/>
      <c r="Q640" s="207"/>
      <c r="R640" s="207"/>
      <c r="S640" s="225"/>
      <c r="T640" s="225"/>
    </row>
    <row r="641" spans="1:20" ht="12.75">
      <c r="A641" s="84" t="s">
        <v>17</v>
      </c>
      <c r="B641" s="84" t="s">
        <v>17</v>
      </c>
      <c r="C641" s="84" t="s">
        <v>17</v>
      </c>
      <c r="D641" s="84" t="s">
        <v>17</v>
      </c>
      <c r="E641" s="84" t="s">
        <v>17</v>
      </c>
      <c r="F641" s="84" t="s">
        <v>17</v>
      </c>
      <c r="G641" s="85" t="s">
        <v>17</v>
      </c>
      <c r="H641" s="86" t="s">
        <v>17</v>
      </c>
      <c r="I641" s="84" t="s">
        <v>17</v>
      </c>
      <c r="J641" s="85" t="s">
        <v>17</v>
      </c>
      <c r="K641" s="86" t="s">
        <v>17</v>
      </c>
      <c r="M641" s="200"/>
      <c r="N641" s="224"/>
      <c r="O641" s="206"/>
      <c r="P641" s="224"/>
      <c r="Q641" s="226"/>
      <c r="R641" s="226"/>
      <c r="S641" s="200"/>
      <c r="T641" s="200"/>
    </row>
    <row r="642" spans="1:20" ht="12.75">
      <c r="A642" s="177">
        <v>1</v>
      </c>
      <c r="B642" s="178"/>
      <c r="C642" s="178" t="s">
        <v>229</v>
      </c>
      <c r="D642" s="178"/>
      <c r="E642" s="177">
        <v>1</v>
      </c>
      <c r="F642" s="179"/>
      <c r="G642" s="180"/>
      <c r="H642" s="181"/>
      <c r="I642" s="182"/>
      <c r="J642" s="183"/>
      <c r="K642" s="184"/>
      <c r="M642" s="204"/>
      <c r="N642" s="206"/>
      <c r="O642" s="206"/>
      <c r="P642" s="224"/>
      <c r="Q642" s="215"/>
      <c r="R642" s="215"/>
      <c r="S642" s="228"/>
      <c r="T642" s="229"/>
    </row>
    <row r="643" spans="1:20" ht="12">
      <c r="A643" s="177">
        <v>2</v>
      </c>
      <c r="B643" s="178"/>
      <c r="C643" s="178" t="s">
        <v>229</v>
      </c>
      <c r="D643" s="178"/>
      <c r="E643" s="177">
        <v>2</v>
      </c>
      <c r="F643" s="179"/>
      <c r="G643" s="180"/>
      <c r="H643" s="181"/>
      <c r="I643" s="182"/>
      <c r="J643" s="183"/>
      <c r="K643" s="181"/>
      <c r="M643" s="204"/>
      <c r="N643" s="206"/>
      <c r="O643" s="206"/>
      <c r="P643" s="208"/>
      <c r="Q643" s="215"/>
      <c r="R643" s="215"/>
      <c r="S643" s="200"/>
      <c r="T643" s="200"/>
    </row>
    <row r="644" spans="1:20" ht="12">
      <c r="A644" s="177">
        <v>3</v>
      </c>
      <c r="B644" s="178"/>
      <c r="C644" s="178" t="s">
        <v>229</v>
      </c>
      <c r="D644" s="178"/>
      <c r="E644" s="177">
        <v>3</v>
      </c>
      <c r="F644" s="179"/>
      <c r="G644" s="180"/>
      <c r="H644" s="181"/>
      <c r="I644" s="182"/>
      <c r="J644" s="183"/>
      <c r="K644" s="181"/>
      <c r="M644" s="204"/>
      <c r="N644" s="206"/>
      <c r="O644" s="206"/>
      <c r="P644" s="206"/>
      <c r="Q644" s="215"/>
      <c r="R644" s="215"/>
      <c r="S644" s="228"/>
      <c r="T644" s="229"/>
    </row>
    <row r="645" spans="1:20" ht="12.75">
      <c r="A645" s="177">
        <v>4</v>
      </c>
      <c r="B645" s="178"/>
      <c r="C645" s="178" t="s">
        <v>229</v>
      </c>
      <c r="D645" s="178"/>
      <c r="E645" s="177">
        <v>4</v>
      </c>
      <c r="F645" s="179"/>
      <c r="G645" s="180"/>
      <c r="H645" s="181"/>
      <c r="I645" s="185"/>
      <c r="J645" s="183"/>
      <c r="K645" s="181"/>
      <c r="M645" s="204"/>
      <c r="N645" s="206"/>
      <c r="O645" s="206"/>
      <c r="P645" s="208"/>
      <c r="Q645" s="215"/>
      <c r="R645" s="215"/>
      <c r="S645" s="224"/>
      <c r="T645" s="224"/>
    </row>
    <row r="646" spans="1:20" ht="12.75">
      <c r="A646" s="177">
        <v>5</v>
      </c>
      <c r="B646" s="178"/>
      <c r="C646" s="178" t="s">
        <v>229</v>
      </c>
      <c r="D646" s="178"/>
      <c r="E646" s="177">
        <v>5</v>
      </c>
      <c r="F646" s="179"/>
      <c r="G646" s="183"/>
      <c r="H646" s="181"/>
      <c r="I646" s="185"/>
      <c r="J646" s="183"/>
      <c r="K646" s="181"/>
      <c r="M646" s="204"/>
      <c r="N646" s="206"/>
      <c r="O646" s="209"/>
      <c r="P646" s="209"/>
      <c r="Q646" s="215"/>
      <c r="R646" s="215"/>
      <c r="S646" s="224"/>
      <c r="T646" s="224"/>
    </row>
    <row r="647" spans="1:20" ht="12.75">
      <c r="A647" s="73">
        <v>6</v>
      </c>
      <c r="C647" s="74" t="s">
        <v>230</v>
      </c>
      <c r="E647" s="73">
        <v>6</v>
      </c>
      <c r="F647" s="75"/>
      <c r="G647" s="220">
        <v>130</v>
      </c>
      <c r="H647" s="220">
        <v>19943487</v>
      </c>
      <c r="I647" s="94"/>
      <c r="J647" s="220">
        <v>131</v>
      </c>
      <c r="K647" s="220">
        <v>20011678</v>
      </c>
      <c r="M647" s="204"/>
      <c r="N647" s="206"/>
      <c r="O647" s="209"/>
      <c r="P647" s="209"/>
      <c r="Q647" s="215"/>
      <c r="R647" s="215"/>
      <c r="S647" s="228"/>
      <c r="T647" s="229"/>
    </row>
    <row r="648" spans="1:20" ht="12.75">
      <c r="A648" s="73">
        <v>7</v>
      </c>
      <c r="C648" s="74" t="s">
        <v>231</v>
      </c>
      <c r="E648" s="73">
        <v>7</v>
      </c>
      <c r="F648" s="75"/>
      <c r="G648" s="220"/>
      <c r="H648" s="220">
        <v>5871168</v>
      </c>
      <c r="I648" s="187"/>
      <c r="J648" s="220"/>
      <c r="K648" s="220">
        <v>6143817</v>
      </c>
      <c r="M648" s="204"/>
      <c r="N648" s="206"/>
      <c r="O648" s="206"/>
      <c r="P648" s="208"/>
      <c r="Q648" s="215"/>
      <c r="R648" s="215"/>
      <c r="S648" s="224"/>
      <c r="T648" s="224"/>
    </row>
    <row r="649" spans="1:20" ht="12.75">
      <c r="A649" s="73">
        <v>8</v>
      </c>
      <c r="C649" s="74" t="s">
        <v>232</v>
      </c>
      <c r="E649" s="73">
        <v>8</v>
      </c>
      <c r="F649" s="75"/>
      <c r="G649" s="220">
        <f>SUM(G647:G648)</f>
        <v>130</v>
      </c>
      <c r="H649" s="220">
        <f>SUM(H647:H648)</f>
        <v>25814655</v>
      </c>
      <c r="I649" s="187"/>
      <c r="J649" s="220">
        <f>SUM(J647:J648)</f>
        <v>131</v>
      </c>
      <c r="K649" s="220">
        <f>SUM(K647:K648)</f>
        <v>26155495</v>
      </c>
      <c r="M649" s="204"/>
      <c r="N649" s="206"/>
      <c r="O649" s="206"/>
      <c r="P649" s="209"/>
      <c r="Q649" s="215"/>
      <c r="R649" s="215"/>
      <c r="S649" s="224"/>
      <c r="T649" s="224"/>
    </row>
    <row r="650" spans="1:20" ht="12.75">
      <c r="A650" s="73">
        <v>9</v>
      </c>
      <c r="C650" s="74"/>
      <c r="E650" s="73">
        <v>9</v>
      </c>
      <c r="F650" s="75"/>
      <c r="G650" s="220"/>
      <c r="H650" s="220"/>
      <c r="I650" s="98"/>
      <c r="J650" s="220"/>
      <c r="K650" s="220"/>
      <c r="M650" s="204"/>
      <c r="N650" s="206"/>
      <c r="O650" s="206"/>
      <c r="P650" s="210"/>
      <c r="Q650" s="215"/>
      <c r="R650" s="215"/>
      <c r="S650" s="224"/>
      <c r="T650" s="224"/>
    </row>
    <row r="651" spans="1:20" ht="12.75">
      <c r="A651" s="73">
        <v>10</v>
      </c>
      <c r="C651" s="74"/>
      <c r="E651" s="73">
        <v>10</v>
      </c>
      <c r="F651" s="75"/>
      <c r="G651" s="220"/>
      <c r="H651" s="220"/>
      <c r="I651" s="94"/>
      <c r="J651" s="220"/>
      <c r="K651" s="220"/>
      <c r="M651" s="204"/>
      <c r="N651" s="206"/>
      <c r="O651" s="206"/>
      <c r="P651" s="210"/>
      <c r="Q651" s="215"/>
      <c r="R651" s="215"/>
      <c r="S651" s="224"/>
      <c r="T651" s="224"/>
    </row>
    <row r="652" spans="1:20" ht="12.75">
      <c r="A652" s="73">
        <v>11</v>
      </c>
      <c r="C652" s="74" t="s">
        <v>213</v>
      </c>
      <c r="E652" s="73">
        <v>11</v>
      </c>
      <c r="G652" s="218">
        <v>104</v>
      </c>
      <c r="H652" s="218">
        <v>7437544</v>
      </c>
      <c r="I652" s="98"/>
      <c r="J652" s="220">
        <v>106</v>
      </c>
      <c r="K652" s="218">
        <v>7600776</v>
      </c>
      <c r="M652" s="204"/>
      <c r="N652" s="206"/>
      <c r="O652" s="206"/>
      <c r="P652" s="210"/>
      <c r="Q652" s="215"/>
      <c r="R652" s="215"/>
      <c r="S652" s="228"/>
      <c r="T652" s="229"/>
    </row>
    <row r="653" spans="1:20" ht="12.75">
      <c r="A653" s="73">
        <v>12</v>
      </c>
      <c r="C653" s="74" t="s">
        <v>214</v>
      </c>
      <c r="E653" s="73">
        <v>12</v>
      </c>
      <c r="G653" s="218"/>
      <c r="H653" s="218">
        <v>2234509</v>
      </c>
      <c r="I653" s="94"/>
      <c r="J653" s="218"/>
      <c r="K653" s="218">
        <v>2319565</v>
      </c>
      <c r="M653" s="204"/>
      <c r="N653" s="206"/>
      <c r="O653" s="206"/>
      <c r="P653" s="208"/>
      <c r="Q653" s="215"/>
      <c r="R653" s="215"/>
      <c r="S653" s="224"/>
      <c r="T653" s="224"/>
    </row>
    <row r="654" spans="1:20" ht="12.75">
      <c r="A654" s="73">
        <v>13</v>
      </c>
      <c r="C654" s="74" t="s">
        <v>233</v>
      </c>
      <c r="E654" s="73">
        <v>13</v>
      </c>
      <c r="F654" s="75"/>
      <c r="G654" s="220">
        <f>SUM(G652:G653)</f>
        <v>104</v>
      </c>
      <c r="H654" s="220">
        <f>SUM(H652:H653)</f>
        <v>9672053</v>
      </c>
      <c r="I654" s="187"/>
      <c r="J654" s="220">
        <f>SUM(J652:J653)</f>
        <v>106</v>
      </c>
      <c r="K654" s="220">
        <f>SUM(K652:K653)</f>
        <v>9920341</v>
      </c>
      <c r="M654" s="204"/>
      <c r="N654" s="206"/>
      <c r="O654" s="230"/>
      <c r="P654" s="212"/>
      <c r="Q654" s="215"/>
      <c r="R654" s="215"/>
      <c r="S654" s="224"/>
      <c r="T654" s="224"/>
    </row>
    <row r="655" spans="1:20" ht="12.75">
      <c r="A655" s="73">
        <v>14</v>
      </c>
      <c r="E655" s="73">
        <v>14</v>
      </c>
      <c r="F655" s="75"/>
      <c r="G655" s="220"/>
      <c r="H655" s="220"/>
      <c r="I655" s="187"/>
      <c r="J655" s="220"/>
      <c r="K655" s="220"/>
      <c r="M655" s="204"/>
      <c r="N655" s="206"/>
      <c r="O655" s="230"/>
      <c r="P655" s="212"/>
      <c r="Q655" s="215"/>
      <c r="R655" s="215"/>
      <c r="S655" s="224"/>
      <c r="T655" s="224"/>
    </row>
    <row r="656" spans="1:20" ht="12.75">
      <c r="A656" s="73">
        <v>15</v>
      </c>
      <c r="C656" s="74" t="s">
        <v>216</v>
      </c>
      <c r="E656" s="73">
        <v>15</v>
      </c>
      <c r="F656" s="75"/>
      <c r="G656" s="220">
        <f>G649+G654</f>
        <v>234</v>
      </c>
      <c r="H656" s="220">
        <f>H649+H654</f>
        <v>35486708</v>
      </c>
      <c r="I656" s="187"/>
      <c r="J656" s="220">
        <f>J649+J654</f>
        <v>237</v>
      </c>
      <c r="K656" s="220">
        <f>K649+K654</f>
        <v>36075836</v>
      </c>
      <c r="M656" s="204"/>
      <c r="N656" s="206"/>
      <c r="O656" s="230"/>
      <c r="P656" s="212"/>
      <c r="Q656" s="215"/>
      <c r="R656" s="215"/>
      <c r="S656" s="224"/>
      <c r="T656" s="224"/>
    </row>
    <row r="657" spans="1:20" ht="12.75">
      <c r="A657" s="73">
        <v>16</v>
      </c>
      <c r="E657" s="73">
        <v>16</v>
      </c>
      <c r="F657" s="75"/>
      <c r="G657" s="220"/>
      <c r="H657" s="220"/>
      <c r="I657" s="187"/>
      <c r="J657" s="220"/>
      <c r="K657" s="220"/>
      <c r="M657" s="204"/>
      <c r="N657" s="206"/>
      <c r="O657" s="230"/>
      <c r="P657" s="212"/>
      <c r="Q657" s="215"/>
      <c r="R657" s="215"/>
      <c r="S657" s="224"/>
      <c r="T657" s="224"/>
    </row>
    <row r="658" spans="1:20" ht="12.75">
      <c r="A658" s="73">
        <v>17</v>
      </c>
      <c r="C658" s="74" t="s">
        <v>217</v>
      </c>
      <c r="E658" s="73">
        <v>17</v>
      </c>
      <c r="F658" s="75"/>
      <c r="G658" s="220"/>
      <c r="H658" s="220">
        <v>382178</v>
      </c>
      <c r="I658" s="187"/>
      <c r="J658" s="220"/>
      <c r="K658" s="220">
        <v>280491</v>
      </c>
      <c r="M658" s="204"/>
      <c r="N658" s="206"/>
      <c r="O658" s="230"/>
      <c r="P658" s="212"/>
      <c r="Q658" s="215"/>
      <c r="R658" s="215"/>
      <c r="S658" s="224"/>
      <c r="T658" s="224"/>
    </row>
    <row r="659" spans="1:20" ht="12.75">
      <c r="A659" s="73">
        <v>18</v>
      </c>
      <c r="C659" s="74"/>
      <c r="E659" s="73">
        <v>18</v>
      </c>
      <c r="F659" s="75"/>
      <c r="G659" s="220"/>
      <c r="H659" s="220"/>
      <c r="I659" s="187"/>
      <c r="J659" s="220"/>
      <c r="K659" s="220"/>
      <c r="M659" s="204"/>
      <c r="N659" s="206"/>
      <c r="O659" s="230"/>
      <c r="P659" s="212"/>
      <c r="Q659" s="215"/>
      <c r="R659" s="215"/>
      <c r="S659" s="224"/>
      <c r="T659" s="224"/>
    </row>
    <row r="660" spans="1:20" ht="12.75">
      <c r="A660" s="73">
        <v>19</v>
      </c>
      <c r="C660" s="74" t="s">
        <v>218</v>
      </c>
      <c r="E660" s="73">
        <v>19</v>
      </c>
      <c r="F660" s="75"/>
      <c r="G660" s="220"/>
      <c r="H660" s="220">
        <v>190092</v>
      </c>
      <c r="I660" s="187"/>
      <c r="J660" s="220"/>
      <c r="K660" s="220">
        <v>194934</v>
      </c>
      <c r="M660" s="204"/>
      <c r="N660" s="206"/>
      <c r="O660" s="230"/>
      <c r="P660" s="212"/>
      <c r="Q660" s="215"/>
      <c r="R660" s="215"/>
      <c r="S660" s="224"/>
      <c r="T660" s="224"/>
    </row>
    <row r="661" spans="1:20" ht="12">
      <c r="A661" s="73">
        <v>20</v>
      </c>
      <c r="C661" s="74" t="s">
        <v>219</v>
      </c>
      <c r="E661" s="73">
        <v>20</v>
      </c>
      <c r="F661" s="75"/>
      <c r="G661" s="186"/>
      <c r="H661" s="220">
        <v>2735341</v>
      </c>
      <c r="I661" s="187"/>
      <c r="J661" s="220"/>
      <c r="K661" s="220">
        <v>2864771</v>
      </c>
      <c r="M661" s="204"/>
      <c r="N661" s="206"/>
      <c r="O661" s="200"/>
      <c r="P661" s="200"/>
      <c r="Q661" s="215"/>
      <c r="R661" s="215"/>
      <c r="S661" s="200"/>
      <c r="T661" s="200"/>
    </row>
    <row r="662" spans="1:20" ht="12">
      <c r="A662" s="73">
        <v>21</v>
      </c>
      <c r="C662" s="74"/>
      <c r="E662" s="73">
        <v>21</v>
      </c>
      <c r="F662" s="75"/>
      <c r="G662" s="186"/>
      <c r="H662" s="138"/>
      <c r="I662" s="187"/>
      <c r="J662" s="220"/>
      <c r="K662" s="220"/>
      <c r="M662" s="200"/>
      <c r="N662" s="200"/>
      <c r="O662" s="200"/>
      <c r="P662" s="200"/>
      <c r="Q662" s="215"/>
      <c r="R662" s="215"/>
      <c r="S662" s="200"/>
      <c r="T662" s="200"/>
    </row>
    <row r="663" spans="1:20" ht="12">
      <c r="A663" s="73">
        <v>22</v>
      </c>
      <c r="C663" s="74"/>
      <c r="E663" s="73">
        <v>22</v>
      </c>
      <c r="F663" s="75"/>
      <c r="G663" s="186"/>
      <c r="H663" s="138"/>
      <c r="I663" s="187"/>
      <c r="J663" s="220"/>
      <c r="K663" s="220"/>
      <c r="M663" s="200"/>
      <c r="N663" s="200"/>
      <c r="O663" s="200"/>
      <c r="P663" s="200"/>
      <c r="Q663" s="215"/>
      <c r="R663" s="215"/>
      <c r="S663" s="200"/>
      <c r="T663" s="200"/>
    </row>
    <row r="664" spans="1:20" ht="12">
      <c r="A664" s="73">
        <v>23</v>
      </c>
      <c r="C664" s="74" t="s">
        <v>234</v>
      </c>
      <c r="E664" s="73">
        <v>23</v>
      </c>
      <c r="F664" s="75"/>
      <c r="G664" s="186"/>
      <c r="H664" s="138">
        <v>0</v>
      </c>
      <c r="I664" s="187"/>
      <c r="J664" s="220"/>
      <c r="K664" s="220"/>
      <c r="M664" s="200"/>
      <c r="N664" s="200"/>
      <c r="O664" s="200"/>
      <c r="P664" s="200"/>
      <c r="Q664" s="215"/>
      <c r="R664" s="215"/>
      <c r="S664" s="200"/>
      <c r="T664" s="200"/>
    </row>
    <row r="665" spans="1:20" ht="12">
      <c r="A665" s="73">
        <v>24</v>
      </c>
      <c r="C665" s="74"/>
      <c r="E665" s="73">
        <v>24</v>
      </c>
      <c r="F665" s="75"/>
      <c r="G665" s="186"/>
      <c r="H665" s="138"/>
      <c r="I665" s="187"/>
      <c r="J665" s="139"/>
      <c r="K665" s="220"/>
      <c r="M665" s="200"/>
      <c r="N665" s="200"/>
      <c r="O665" s="200"/>
      <c r="P665" s="200"/>
      <c r="Q665" s="215"/>
      <c r="R665" s="215"/>
      <c r="S665" s="200"/>
      <c r="T665" s="200"/>
    </row>
    <row r="666" spans="5:20" ht="12">
      <c r="E666" s="115"/>
      <c r="F666" s="153" t="s">
        <v>17</v>
      </c>
      <c r="G666" s="86" t="s">
        <v>17</v>
      </c>
      <c r="H666" s="86" t="s">
        <v>17</v>
      </c>
      <c r="I666" s="153" t="s">
        <v>17</v>
      </c>
      <c r="J666" s="86" t="s">
        <v>17</v>
      </c>
      <c r="K666" s="86" t="s">
        <v>17</v>
      </c>
      <c r="M666" s="200"/>
      <c r="N666" s="200"/>
      <c r="O666" s="200"/>
      <c r="P666" s="200"/>
      <c r="Q666" s="215"/>
      <c r="R666" s="215"/>
      <c r="S666" s="200"/>
      <c r="T666" s="200"/>
    </row>
    <row r="667" spans="1:20" ht="12">
      <c r="A667" s="73">
        <v>25</v>
      </c>
      <c r="C667" s="74" t="s">
        <v>244</v>
      </c>
      <c r="E667" s="73">
        <v>25</v>
      </c>
      <c r="G667" s="218">
        <f>SUM(G656:G666)</f>
        <v>234</v>
      </c>
      <c r="H667" s="218">
        <f>SUM(H656:H666)</f>
        <v>38794319</v>
      </c>
      <c r="I667" s="135"/>
      <c r="J667" s="218">
        <f>SUM(J656:J666)</f>
        <v>237</v>
      </c>
      <c r="K667" s="218">
        <f>SUM(K656:K666)</f>
        <v>39416032</v>
      </c>
      <c r="M667" s="204"/>
      <c r="N667" s="206"/>
      <c r="O667" s="200"/>
      <c r="P667" s="200"/>
      <c r="Q667" s="215"/>
      <c r="R667" s="215"/>
      <c r="S667" s="200"/>
      <c r="T667" s="200"/>
    </row>
    <row r="668" spans="5:20" ht="12">
      <c r="E668" s="115"/>
      <c r="F668" s="153" t="s">
        <v>17</v>
      </c>
      <c r="G668" s="85" t="s">
        <v>17</v>
      </c>
      <c r="H668" s="86" t="s">
        <v>17</v>
      </c>
      <c r="I668" s="153" t="s">
        <v>17</v>
      </c>
      <c r="J668" s="85" t="s">
        <v>17</v>
      </c>
      <c r="K668" s="86" t="s">
        <v>17</v>
      </c>
      <c r="M668" s="204"/>
      <c r="N668" s="206"/>
      <c r="O668" s="200"/>
      <c r="P668" s="204"/>
      <c r="Q668" s="215"/>
      <c r="R668" s="215"/>
      <c r="S668" s="200"/>
      <c r="T668" s="200"/>
    </row>
    <row r="669" ht="12">
      <c r="C669" s="62" t="s">
        <v>65</v>
      </c>
    </row>
    <row r="672" spans="1:11" s="105" customFormat="1" ht="12">
      <c r="A672" s="81" t="str">
        <f>$A$83</f>
        <v>Institution No.:  </v>
      </c>
      <c r="E672" s="116"/>
      <c r="G672" s="117"/>
      <c r="H672" s="118"/>
      <c r="J672" s="117"/>
      <c r="K672" s="80" t="s">
        <v>245</v>
      </c>
    </row>
    <row r="673" spans="1:11" s="105" customFormat="1" ht="12">
      <c r="A673" s="361" t="s">
        <v>246</v>
      </c>
      <c r="B673" s="361"/>
      <c r="C673" s="361"/>
      <c r="D673" s="361"/>
      <c r="E673" s="361"/>
      <c r="F673" s="361"/>
      <c r="G673" s="361"/>
      <c r="H673" s="361"/>
      <c r="I673" s="361"/>
      <c r="J673" s="361"/>
      <c r="K673" s="361"/>
    </row>
    <row r="674" spans="1:11" ht="12">
      <c r="A674" s="81" t="str">
        <f>$A$42</f>
        <v>NAME: </v>
      </c>
      <c r="C674" s="62" t="str">
        <f>$D$20</f>
        <v>University of Colorado</v>
      </c>
      <c r="F674" s="155"/>
      <c r="G674" s="149"/>
      <c r="H674" s="150"/>
      <c r="J674" s="79"/>
      <c r="K674" s="83" t="str">
        <f>$K$3</f>
        <v>Date: October 1, 2013</v>
      </c>
    </row>
    <row r="675" spans="1:11" ht="12">
      <c r="A675" s="84" t="s">
        <v>17</v>
      </c>
      <c r="B675" s="84" t="s">
        <v>17</v>
      </c>
      <c r="C675" s="84" t="s">
        <v>17</v>
      </c>
      <c r="D675" s="84" t="s">
        <v>17</v>
      </c>
      <c r="E675" s="84" t="s">
        <v>17</v>
      </c>
      <c r="F675" s="84" t="s">
        <v>17</v>
      </c>
      <c r="G675" s="85" t="s">
        <v>17</v>
      </c>
      <c r="H675" s="86" t="s">
        <v>17</v>
      </c>
      <c r="I675" s="84" t="s">
        <v>17</v>
      </c>
      <c r="J675" s="85" t="s">
        <v>17</v>
      </c>
      <c r="K675" s="86" t="s">
        <v>17</v>
      </c>
    </row>
    <row r="676" spans="1:20" ht="12.75">
      <c r="A676" s="87" t="s">
        <v>18</v>
      </c>
      <c r="E676" s="87" t="s">
        <v>18</v>
      </c>
      <c r="F676" s="88"/>
      <c r="G676" s="89"/>
      <c r="H676" s="90" t="s">
        <v>20</v>
      </c>
      <c r="I676" s="88"/>
      <c r="J676" s="89"/>
      <c r="K676" s="90" t="s">
        <v>21</v>
      </c>
      <c r="M676" s="200"/>
      <c r="N676" s="224"/>
      <c r="O676" s="205"/>
      <c r="P676" s="203"/>
      <c r="Q676" s="207"/>
      <c r="R676" s="207"/>
      <c r="S676" s="225"/>
      <c r="T676" s="225"/>
    </row>
    <row r="677" spans="1:20" ht="12">
      <c r="A677" s="87" t="s">
        <v>22</v>
      </c>
      <c r="C677" s="91" t="s">
        <v>69</v>
      </c>
      <c r="E677" s="87" t="s">
        <v>22</v>
      </c>
      <c r="F677" s="88"/>
      <c r="G677" s="89" t="s">
        <v>24</v>
      </c>
      <c r="H677" s="90" t="s">
        <v>25</v>
      </c>
      <c r="I677" s="88"/>
      <c r="J677" s="89" t="s">
        <v>24</v>
      </c>
      <c r="K677" s="90" t="s">
        <v>26</v>
      </c>
      <c r="M677" s="204"/>
      <c r="N677" s="47"/>
      <c r="O677" s="205"/>
      <c r="P677" s="205"/>
      <c r="Q677" s="207"/>
      <c r="R677" s="207"/>
      <c r="S677" s="225"/>
      <c r="T677" s="225"/>
    </row>
    <row r="678" spans="1:20" ht="12.75">
      <c r="A678" s="84" t="s">
        <v>17</v>
      </c>
      <c r="B678" s="84" t="s">
        <v>17</v>
      </c>
      <c r="C678" s="84" t="s">
        <v>17</v>
      </c>
      <c r="D678" s="84" t="s">
        <v>17</v>
      </c>
      <c r="E678" s="84" t="s">
        <v>17</v>
      </c>
      <c r="F678" s="84" t="s">
        <v>17</v>
      </c>
      <c r="G678" s="85"/>
      <c r="H678" s="86"/>
      <c r="I678" s="84"/>
      <c r="J678" s="85"/>
      <c r="K678" s="86"/>
      <c r="M678" s="200"/>
      <c r="N678" s="224"/>
      <c r="O678" s="206"/>
      <c r="P678" s="224"/>
      <c r="Q678" s="226"/>
      <c r="R678" s="226"/>
      <c r="S678" s="200"/>
      <c r="T678" s="200"/>
    </row>
    <row r="679" spans="1:20" ht="12.75">
      <c r="A679" s="177">
        <v>1</v>
      </c>
      <c r="B679" s="178"/>
      <c r="C679" s="178" t="s">
        <v>229</v>
      </c>
      <c r="D679" s="178"/>
      <c r="E679" s="177">
        <v>1</v>
      </c>
      <c r="F679" s="179"/>
      <c r="G679" s="180"/>
      <c r="H679" s="181"/>
      <c r="I679" s="182"/>
      <c r="J679" s="183"/>
      <c r="K679" s="184"/>
      <c r="L679" s="233"/>
      <c r="M679" s="204"/>
      <c r="N679" s="206"/>
      <c r="O679" s="206"/>
      <c r="P679" s="224"/>
      <c r="Q679" s="215"/>
      <c r="R679" s="215"/>
      <c r="S679" s="228"/>
      <c r="T679" s="229"/>
    </row>
    <row r="680" spans="1:20" ht="12">
      <c r="A680" s="177">
        <v>2</v>
      </c>
      <c r="B680" s="178"/>
      <c r="C680" s="178" t="s">
        <v>229</v>
      </c>
      <c r="D680" s="178"/>
      <c r="E680" s="177">
        <v>2</v>
      </c>
      <c r="F680" s="179"/>
      <c r="G680" s="180"/>
      <c r="H680" s="181"/>
      <c r="I680" s="182"/>
      <c r="J680" s="183"/>
      <c r="K680" s="181"/>
      <c r="L680" s="233"/>
      <c r="M680" s="204"/>
      <c r="N680" s="206"/>
      <c r="O680" s="206"/>
      <c r="P680" s="208"/>
      <c r="Q680" s="215"/>
      <c r="R680" s="215"/>
      <c r="S680" s="200"/>
      <c r="T680" s="200"/>
    </row>
    <row r="681" spans="1:20" ht="12">
      <c r="A681" s="177">
        <v>3</v>
      </c>
      <c r="B681" s="178"/>
      <c r="C681" s="178" t="s">
        <v>229</v>
      </c>
      <c r="D681" s="178"/>
      <c r="E681" s="177">
        <v>3</v>
      </c>
      <c r="F681" s="179"/>
      <c r="G681" s="180"/>
      <c r="H681" s="181"/>
      <c r="I681" s="182"/>
      <c r="J681" s="183"/>
      <c r="K681" s="181"/>
      <c r="L681" s="233"/>
      <c r="M681" s="204"/>
      <c r="N681" s="206"/>
      <c r="O681" s="206"/>
      <c r="P681" s="206"/>
      <c r="Q681" s="215"/>
      <c r="R681" s="215"/>
      <c r="S681" s="228"/>
      <c r="T681" s="229"/>
    </row>
    <row r="682" spans="1:20" ht="12.75">
      <c r="A682" s="177">
        <v>4</v>
      </c>
      <c r="B682" s="178"/>
      <c r="C682" s="178" t="s">
        <v>229</v>
      </c>
      <c r="D682" s="178"/>
      <c r="E682" s="177">
        <v>4</v>
      </c>
      <c r="F682" s="179"/>
      <c r="G682" s="180"/>
      <c r="H682" s="181"/>
      <c r="I682" s="185"/>
      <c r="J682" s="183"/>
      <c r="K682" s="181"/>
      <c r="L682" s="233"/>
      <c r="M682" s="204"/>
      <c r="N682" s="206"/>
      <c r="O682" s="206"/>
      <c r="P682" s="208"/>
      <c r="Q682" s="215"/>
      <c r="R682" s="215"/>
      <c r="S682" s="224"/>
      <c r="T682" s="224"/>
    </row>
    <row r="683" spans="1:20" ht="12.75">
      <c r="A683" s="177">
        <v>5</v>
      </c>
      <c r="B683" s="178"/>
      <c r="C683" s="178" t="s">
        <v>229</v>
      </c>
      <c r="D683" s="178"/>
      <c r="E683" s="177">
        <v>5</v>
      </c>
      <c r="F683" s="179"/>
      <c r="G683" s="180"/>
      <c r="H683" s="181"/>
      <c r="I683" s="185"/>
      <c r="J683" s="183"/>
      <c r="K683" s="181"/>
      <c r="L683" s="233"/>
      <c r="M683" s="204"/>
      <c r="N683" s="206"/>
      <c r="O683" s="209"/>
      <c r="P683" s="209"/>
      <c r="Q683" s="215"/>
      <c r="R683" s="215"/>
      <c r="S683" s="224"/>
      <c r="T683" s="224"/>
    </row>
    <row r="684" spans="1:20" ht="12.75">
      <c r="A684" s="73">
        <v>6</v>
      </c>
      <c r="C684" s="74" t="s">
        <v>230</v>
      </c>
      <c r="E684" s="73">
        <v>6</v>
      </c>
      <c r="F684" s="75"/>
      <c r="G684" s="220">
        <v>44</v>
      </c>
      <c r="H684" s="220">
        <v>3909142</v>
      </c>
      <c r="I684" s="94"/>
      <c r="J684" s="220">
        <v>45</v>
      </c>
      <c r="K684" s="220">
        <v>3969349</v>
      </c>
      <c r="M684" s="204"/>
      <c r="N684" s="206"/>
      <c r="O684" s="209"/>
      <c r="P684" s="209"/>
      <c r="Q684" s="215"/>
      <c r="R684" s="215"/>
      <c r="S684" s="228"/>
      <c r="T684" s="229"/>
    </row>
    <row r="685" spans="1:20" ht="12.75">
      <c r="A685" s="73">
        <v>7</v>
      </c>
      <c r="C685" s="74" t="s">
        <v>231</v>
      </c>
      <c r="E685" s="73">
        <v>7</v>
      </c>
      <c r="F685" s="75"/>
      <c r="G685" s="220"/>
      <c r="H685" s="220">
        <v>1228976</v>
      </c>
      <c r="I685" s="187"/>
      <c r="J685" s="220"/>
      <c r="K685" s="220">
        <v>1283179</v>
      </c>
      <c r="M685" s="204"/>
      <c r="N685" s="206"/>
      <c r="O685" s="206"/>
      <c r="P685" s="208"/>
      <c r="Q685" s="215"/>
      <c r="R685" s="215"/>
      <c r="S685" s="224"/>
      <c r="T685" s="224"/>
    </row>
    <row r="686" spans="1:20" ht="12.75">
      <c r="A686" s="73">
        <v>8</v>
      </c>
      <c r="C686" s="74" t="s">
        <v>232</v>
      </c>
      <c r="E686" s="73">
        <v>8</v>
      </c>
      <c r="F686" s="75"/>
      <c r="G686" s="220">
        <f>SUM(G684:G685)</f>
        <v>44</v>
      </c>
      <c r="H686" s="220">
        <f>SUM(H684:H685)</f>
        <v>5138118</v>
      </c>
      <c r="I686" s="187"/>
      <c r="J686" s="220">
        <f>SUM(J684:J685)</f>
        <v>45</v>
      </c>
      <c r="K686" s="220">
        <f>SUM(K684:K685)</f>
        <v>5252528</v>
      </c>
      <c r="M686" s="204"/>
      <c r="N686" s="206"/>
      <c r="O686" s="206"/>
      <c r="P686" s="209"/>
      <c r="Q686" s="215"/>
      <c r="R686" s="215"/>
      <c r="S686" s="224"/>
      <c r="T686" s="224"/>
    </row>
    <row r="687" spans="1:20" ht="12.75">
      <c r="A687" s="73">
        <v>9</v>
      </c>
      <c r="C687" s="74"/>
      <c r="E687" s="73">
        <v>9</v>
      </c>
      <c r="F687" s="75"/>
      <c r="G687" s="220"/>
      <c r="H687" s="220"/>
      <c r="I687" s="98"/>
      <c r="J687" s="220"/>
      <c r="K687" s="220"/>
      <c r="M687" s="204"/>
      <c r="N687" s="206"/>
      <c r="O687" s="206"/>
      <c r="P687" s="210"/>
      <c r="Q687" s="215"/>
      <c r="R687" s="215"/>
      <c r="S687" s="224"/>
      <c r="T687" s="224"/>
    </row>
    <row r="688" spans="1:20" ht="12.75">
      <c r="A688" s="73">
        <v>10</v>
      </c>
      <c r="C688" s="74"/>
      <c r="E688" s="73">
        <v>10</v>
      </c>
      <c r="F688" s="75"/>
      <c r="G688" s="220"/>
      <c r="H688" s="220"/>
      <c r="I688" s="94"/>
      <c r="J688" s="220"/>
      <c r="K688" s="220"/>
      <c r="M688" s="204"/>
      <c r="N688" s="206"/>
      <c r="O688" s="206"/>
      <c r="P688" s="210"/>
      <c r="Q688" s="215"/>
      <c r="R688" s="215"/>
      <c r="S688" s="224"/>
      <c r="T688" s="224"/>
    </row>
    <row r="689" spans="1:20" ht="12.75">
      <c r="A689" s="73">
        <v>11</v>
      </c>
      <c r="C689" s="74" t="s">
        <v>213</v>
      </c>
      <c r="E689" s="73">
        <v>11</v>
      </c>
      <c r="G689" s="218">
        <v>453</v>
      </c>
      <c r="H689" s="218">
        <v>19020567</v>
      </c>
      <c r="I689" s="98"/>
      <c r="J689" s="220">
        <v>467</v>
      </c>
      <c r="K689" s="218">
        <v>19223863</v>
      </c>
      <c r="L689" s="198"/>
      <c r="M689" s="204"/>
      <c r="N689" s="206"/>
      <c r="O689" s="206"/>
      <c r="P689" s="210"/>
      <c r="Q689" s="215"/>
      <c r="R689" s="215"/>
      <c r="S689" s="228"/>
      <c r="T689" s="229"/>
    </row>
    <row r="690" spans="1:20" ht="12.75">
      <c r="A690" s="73">
        <v>12</v>
      </c>
      <c r="C690" s="74" t="s">
        <v>214</v>
      </c>
      <c r="E690" s="73">
        <v>12</v>
      </c>
      <c r="G690" s="218"/>
      <c r="H690" s="218">
        <v>5891678</v>
      </c>
      <c r="I690" s="94"/>
      <c r="J690" s="218"/>
      <c r="K690" s="218">
        <v>5957216</v>
      </c>
      <c r="L690" s="198"/>
      <c r="M690" s="204"/>
      <c r="N690" s="206"/>
      <c r="O690" s="206"/>
      <c r="P690" s="208"/>
      <c r="Q690" s="215"/>
      <c r="R690" s="215"/>
      <c r="S690" s="224"/>
      <c r="T690" s="224"/>
    </row>
    <row r="691" spans="1:20" ht="12.75">
      <c r="A691" s="73">
        <v>13</v>
      </c>
      <c r="C691" s="74" t="s">
        <v>233</v>
      </c>
      <c r="E691" s="73">
        <v>13</v>
      </c>
      <c r="F691" s="75"/>
      <c r="G691" s="220">
        <f>SUM(G689:G690)</f>
        <v>453</v>
      </c>
      <c r="H691" s="220">
        <f>SUM(H689:H690)</f>
        <v>24912245</v>
      </c>
      <c r="I691" s="187"/>
      <c r="J691" s="220">
        <f>SUM(J689:J690)</f>
        <v>467</v>
      </c>
      <c r="K691" s="220">
        <f>SUM(K689:K690)</f>
        <v>25181079</v>
      </c>
      <c r="M691" s="204"/>
      <c r="N691" s="206"/>
      <c r="O691" s="230"/>
      <c r="P691" s="212"/>
      <c r="Q691" s="215"/>
      <c r="R691" s="215"/>
      <c r="S691" s="224"/>
      <c r="T691" s="224"/>
    </row>
    <row r="692" spans="1:20" ht="12.75">
      <c r="A692" s="73">
        <v>14</v>
      </c>
      <c r="E692" s="73">
        <v>14</v>
      </c>
      <c r="F692" s="75"/>
      <c r="G692" s="220"/>
      <c r="H692" s="220"/>
      <c r="I692" s="187"/>
      <c r="J692" s="220"/>
      <c r="K692" s="220"/>
      <c r="M692" s="204"/>
      <c r="N692" s="206"/>
      <c r="O692" s="230"/>
      <c r="P692" s="212"/>
      <c r="Q692" s="215"/>
      <c r="R692" s="215"/>
      <c r="S692" s="224"/>
      <c r="T692" s="224"/>
    </row>
    <row r="693" spans="1:20" ht="12.75">
      <c r="A693" s="73">
        <v>15</v>
      </c>
      <c r="C693" s="74" t="s">
        <v>216</v>
      </c>
      <c r="E693" s="73">
        <v>15</v>
      </c>
      <c r="F693" s="75"/>
      <c r="G693" s="220">
        <f>G686+G691</f>
        <v>497</v>
      </c>
      <c r="H693" s="220">
        <f>H686+H691</f>
        <v>30050363</v>
      </c>
      <c r="I693" s="187"/>
      <c r="J693" s="220">
        <f>J686+J691</f>
        <v>512</v>
      </c>
      <c r="K693" s="220">
        <f>K686+K691</f>
        <v>30433607</v>
      </c>
      <c r="M693" s="204"/>
      <c r="N693" s="206"/>
      <c r="O693" s="230"/>
      <c r="P693" s="212"/>
      <c r="Q693" s="215"/>
      <c r="R693" s="215"/>
      <c r="S693" s="224"/>
      <c r="T693" s="224"/>
    </row>
    <row r="694" spans="1:20" ht="12.75">
      <c r="A694" s="73">
        <v>16</v>
      </c>
      <c r="E694" s="73">
        <v>16</v>
      </c>
      <c r="F694" s="75"/>
      <c r="G694" s="220"/>
      <c r="H694" s="220"/>
      <c r="I694" s="187"/>
      <c r="J694" s="220"/>
      <c r="K694" s="220"/>
      <c r="M694" s="204"/>
      <c r="N694" s="206"/>
      <c r="O694" s="230"/>
      <c r="P694" s="212"/>
      <c r="Q694" s="215"/>
      <c r="R694" s="215"/>
      <c r="S694" s="224"/>
      <c r="T694" s="224"/>
    </row>
    <row r="695" spans="1:20" ht="12.75">
      <c r="A695" s="73">
        <v>17</v>
      </c>
      <c r="C695" s="74" t="s">
        <v>217</v>
      </c>
      <c r="E695" s="73">
        <v>17</v>
      </c>
      <c r="F695" s="75"/>
      <c r="G695" s="220"/>
      <c r="H695" s="220">
        <v>708917</v>
      </c>
      <c r="I695" s="187"/>
      <c r="J695" s="220"/>
      <c r="K695" s="220">
        <v>886417</v>
      </c>
      <c r="M695" s="204"/>
      <c r="N695" s="206"/>
      <c r="O695" s="230"/>
      <c r="P695" s="212"/>
      <c r="Q695" s="215"/>
      <c r="R695" s="215"/>
      <c r="S695" s="224"/>
      <c r="T695" s="224"/>
    </row>
    <row r="696" spans="1:20" ht="12.75">
      <c r="A696" s="73">
        <v>18</v>
      </c>
      <c r="C696" s="74"/>
      <c r="E696" s="73">
        <v>18</v>
      </c>
      <c r="F696" s="75"/>
      <c r="G696" s="220"/>
      <c r="H696" s="220"/>
      <c r="I696" s="187"/>
      <c r="J696" s="220"/>
      <c r="K696" s="220"/>
      <c r="M696" s="204"/>
      <c r="N696" s="206"/>
      <c r="O696" s="230"/>
      <c r="P696" s="212"/>
      <c r="Q696" s="215"/>
      <c r="R696" s="215"/>
      <c r="S696" s="224"/>
      <c r="T696" s="224"/>
    </row>
    <row r="697" spans="1:20" ht="12.75">
      <c r="A697" s="73">
        <v>19</v>
      </c>
      <c r="C697" s="74" t="s">
        <v>218</v>
      </c>
      <c r="E697" s="73">
        <v>19</v>
      </c>
      <c r="F697" s="75"/>
      <c r="G697" s="220"/>
      <c r="H697" s="220">
        <v>111923</v>
      </c>
      <c r="I697" s="187"/>
      <c r="J697" s="139"/>
      <c r="K697" s="220">
        <v>114905</v>
      </c>
      <c r="M697" s="204"/>
      <c r="N697" s="206"/>
      <c r="O697" s="230"/>
      <c r="P697" s="212"/>
      <c r="Q697" s="215"/>
      <c r="R697" s="215"/>
      <c r="S697" s="224"/>
      <c r="T697" s="224"/>
    </row>
    <row r="698" spans="1:20" ht="12">
      <c r="A698" s="73">
        <v>20</v>
      </c>
      <c r="C698" s="74" t="s">
        <v>219</v>
      </c>
      <c r="E698" s="73">
        <v>20</v>
      </c>
      <c r="F698" s="75"/>
      <c r="G698" s="186"/>
      <c r="H698" s="220">
        <v>9707917</v>
      </c>
      <c r="I698" s="187"/>
      <c r="J698" s="139"/>
      <c r="K698" s="220">
        <v>10386277</v>
      </c>
      <c r="M698" s="204"/>
      <c r="N698" s="206"/>
      <c r="O698" s="200"/>
      <c r="P698" s="200"/>
      <c r="Q698" s="215"/>
      <c r="R698" s="215"/>
      <c r="S698" s="200"/>
      <c r="T698" s="200"/>
    </row>
    <row r="699" spans="1:20" ht="12">
      <c r="A699" s="73">
        <v>21</v>
      </c>
      <c r="C699" s="74" t="s">
        <v>247</v>
      </c>
      <c r="E699" s="73">
        <v>21</v>
      </c>
      <c r="F699" s="75"/>
      <c r="G699" s="186"/>
      <c r="H699" s="220">
        <v>17270997</v>
      </c>
      <c r="I699" s="187"/>
      <c r="J699" s="139"/>
      <c r="K699" s="220">
        <v>17725143</v>
      </c>
      <c r="M699" s="200"/>
      <c r="N699" s="200"/>
      <c r="O699" s="200"/>
      <c r="P699" s="200"/>
      <c r="Q699" s="215"/>
      <c r="R699" s="215"/>
      <c r="S699" s="200"/>
      <c r="T699" s="200"/>
    </row>
    <row r="700" spans="1:20" ht="12">
      <c r="A700" s="73">
        <v>22</v>
      </c>
      <c r="C700" s="74"/>
      <c r="E700" s="73">
        <v>22</v>
      </c>
      <c r="F700" s="75"/>
      <c r="G700" s="186"/>
      <c r="H700" s="220"/>
      <c r="I700" s="187"/>
      <c r="J700" s="139"/>
      <c r="K700" s="220"/>
      <c r="M700" s="200"/>
      <c r="N700" s="200"/>
      <c r="O700" s="200"/>
      <c r="P700" s="200"/>
      <c r="Q700" s="215"/>
      <c r="R700" s="215"/>
      <c r="S700" s="200"/>
      <c r="T700" s="200"/>
    </row>
    <row r="701" spans="1:20" ht="12">
      <c r="A701" s="73">
        <v>23</v>
      </c>
      <c r="C701" s="74" t="s">
        <v>234</v>
      </c>
      <c r="E701" s="73">
        <v>23</v>
      </c>
      <c r="F701" s="75"/>
      <c r="G701" s="186"/>
      <c r="H701" s="220">
        <v>0</v>
      </c>
      <c r="I701" s="187"/>
      <c r="J701" s="139"/>
      <c r="K701" s="220"/>
      <c r="M701" s="200"/>
      <c r="N701" s="200"/>
      <c r="O701" s="200"/>
      <c r="P701" s="200"/>
      <c r="Q701" s="215"/>
      <c r="R701" s="215"/>
      <c r="S701" s="200"/>
      <c r="T701" s="200"/>
    </row>
    <row r="702" spans="1:20" ht="12">
      <c r="A702" s="73">
        <v>24</v>
      </c>
      <c r="C702" s="74"/>
      <c r="E702" s="73">
        <v>24</v>
      </c>
      <c r="F702" s="75"/>
      <c r="G702" s="186"/>
      <c r="H702" s="220"/>
      <c r="I702" s="187"/>
      <c r="J702" s="139"/>
      <c r="K702" s="220"/>
      <c r="M702" s="200"/>
      <c r="N702" s="200"/>
      <c r="O702" s="200"/>
      <c r="P702" s="200"/>
      <c r="Q702" s="215"/>
      <c r="R702" s="215"/>
      <c r="S702" s="200"/>
      <c r="T702" s="200"/>
    </row>
    <row r="703" spans="5:20" ht="12">
      <c r="E703" s="115"/>
      <c r="F703" s="153" t="s">
        <v>17</v>
      </c>
      <c r="G703" s="86" t="s">
        <v>17</v>
      </c>
      <c r="H703" s="86" t="s">
        <v>17</v>
      </c>
      <c r="I703" s="153" t="s">
        <v>17</v>
      </c>
      <c r="J703" s="86" t="s">
        <v>17</v>
      </c>
      <c r="K703" s="86" t="s">
        <v>17</v>
      </c>
      <c r="M703" s="200"/>
      <c r="N703" s="200"/>
      <c r="O703" s="200"/>
      <c r="P703" s="200"/>
      <c r="Q703" s="215"/>
      <c r="R703" s="215"/>
      <c r="S703" s="200"/>
      <c r="T703" s="200"/>
    </row>
    <row r="704" spans="1:20" ht="12">
      <c r="A704" s="73">
        <v>25</v>
      </c>
      <c r="C704" s="74" t="s">
        <v>248</v>
      </c>
      <c r="E704" s="73">
        <v>25</v>
      </c>
      <c r="G704" s="218">
        <f>SUM(G693:G703)</f>
        <v>497</v>
      </c>
      <c r="H704" s="218">
        <f>SUM(H693:H703)</f>
        <v>57850117</v>
      </c>
      <c r="I704" s="135"/>
      <c r="J704" s="218">
        <f>SUM(J693:J703)</f>
        <v>512</v>
      </c>
      <c r="K704" s="218">
        <f>SUM(K693:K703)</f>
        <v>59546349</v>
      </c>
      <c r="M704" s="204"/>
      <c r="N704" s="206"/>
      <c r="O704" s="200"/>
      <c r="P704" s="200"/>
      <c r="Q704" s="215"/>
      <c r="R704" s="215"/>
      <c r="S704" s="200"/>
      <c r="T704" s="200"/>
    </row>
    <row r="705" spans="5:20" ht="12">
      <c r="E705" s="115"/>
      <c r="F705" s="153" t="s">
        <v>17</v>
      </c>
      <c r="G705" s="85" t="s">
        <v>17</v>
      </c>
      <c r="H705" s="86" t="s">
        <v>17</v>
      </c>
      <c r="I705" s="153" t="s">
        <v>17</v>
      </c>
      <c r="J705" s="85" t="s">
        <v>17</v>
      </c>
      <c r="K705" s="86" t="s">
        <v>17</v>
      </c>
      <c r="M705" s="204"/>
      <c r="N705" s="206"/>
      <c r="O705" s="200"/>
      <c r="P705" s="204"/>
      <c r="Q705" s="215"/>
      <c r="R705" s="215"/>
      <c r="S705" s="200"/>
      <c r="T705" s="200"/>
    </row>
    <row r="706" spans="3:11" ht="12">
      <c r="C706" s="62" t="s">
        <v>65</v>
      </c>
      <c r="E706" s="115"/>
      <c r="F706" s="153"/>
      <c r="G706" s="85"/>
      <c r="H706" s="86"/>
      <c r="I706" s="153"/>
      <c r="J706" s="85"/>
      <c r="K706" s="86"/>
    </row>
    <row r="708" ht="12">
      <c r="A708" s="74"/>
    </row>
    <row r="709" spans="1:11" s="105" customFormat="1" ht="12">
      <c r="A709" s="81" t="str">
        <f>$A$83</f>
        <v>Institution No.:  </v>
      </c>
      <c r="E709" s="116"/>
      <c r="G709" s="117"/>
      <c r="H709" s="118"/>
      <c r="J709" s="117"/>
      <c r="K709" s="80" t="s">
        <v>249</v>
      </c>
    </row>
    <row r="710" spans="1:11" s="105" customFormat="1" ht="12">
      <c r="A710" s="361" t="s">
        <v>250</v>
      </c>
      <c r="B710" s="361"/>
      <c r="C710" s="361"/>
      <c r="D710" s="361"/>
      <c r="E710" s="361"/>
      <c r="F710" s="361"/>
      <c r="G710" s="361"/>
      <c r="H710" s="361"/>
      <c r="I710" s="361"/>
      <c r="J710" s="361"/>
      <c r="K710" s="361"/>
    </row>
    <row r="711" spans="1:22" ht="12">
      <c r="A711" s="81" t="str">
        <f>$A$42</f>
        <v>NAME: </v>
      </c>
      <c r="C711" s="62" t="str">
        <f>$D$20</f>
        <v>University of Colorado</v>
      </c>
      <c r="F711" s="155"/>
      <c r="G711" s="149"/>
      <c r="H711" s="150"/>
      <c r="J711" s="79"/>
      <c r="K711" s="83" t="str">
        <f>$K$3</f>
        <v>Date: October 1, 2013</v>
      </c>
      <c r="L711" s="158"/>
      <c r="M711" s="158"/>
      <c r="N711" s="158"/>
      <c r="O711" s="158"/>
      <c r="P711" s="158"/>
      <c r="Q711" s="158"/>
      <c r="R711" s="158"/>
      <c r="S711" s="158"/>
      <c r="T711" s="158"/>
      <c r="U711" s="158"/>
      <c r="V711" s="158"/>
    </row>
    <row r="712" spans="1:22" ht="12">
      <c r="A712" s="84" t="s">
        <v>17</v>
      </c>
      <c r="B712" s="84" t="s">
        <v>17</v>
      </c>
      <c r="C712" s="84" t="s">
        <v>17</v>
      </c>
      <c r="D712" s="84" t="s">
        <v>17</v>
      </c>
      <c r="E712" s="84" t="s">
        <v>17</v>
      </c>
      <c r="F712" s="84" t="s">
        <v>17</v>
      </c>
      <c r="G712" s="85" t="s">
        <v>17</v>
      </c>
      <c r="H712" s="86" t="s">
        <v>17</v>
      </c>
      <c r="I712" s="84" t="s">
        <v>17</v>
      </c>
      <c r="J712" s="85" t="s">
        <v>17</v>
      </c>
      <c r="K712" s="86" t="s">
        <v>17</v>
      </c>
      <c r="L712" s="158"/>
      <c r="M712" s="158"/>
      <c r="N712" s="158"/>
      <c r="O712" s="158"/>
      <c r="P712" s="158"/>
      <c r="Q712" s="158"/>
      <c r="R712" s="158"/>
      <c r="S712" s="158"/>
      <c r="T712" s="158"/>
      <c r="U712" s="158"/>
      <c r="V712" s="158"/>
    </row>
    <row r="713" spans="1:22" ht="12">
      <c r="A713" s="87" t="s">
        <v>18</v>
      </c>
      <c r="E713" s="87" t="s">
        <v>18</v>
      </c>
      <c r="F713" s="88"/>
      <c r="G713" s="89"/>
      <c r="H713" s="90" t="s">
        <v>20</v>
      </c>
      <c r="I713" s="88"/>
      <c r="J713" s="89"/>
      <c r="K713" s="90" t="s">
        <v>21</v>
      </c>
      <c r="L713" s="158"/>
      <c r="M713" s="158"/>
      <c r="N713" s="234"/>
      <c r="O713" s="235"/>
      <c r="P713" s="158"/>
      <c r="Q713" s="158"/>
      <c r="R713" s="158"/>
      <c r="S713" s="158"/>
      <c r="T713" s="158"/>
      <c r="U713" s="158"/>
      <c r="V713" s="158"/>
    </row>
    <row r="714" spans="1:22" ht="12">
      <c r="A714" s="87" t="s">
        <v>22</v>
      </c>
      <c r="C714" s="91" t="s">
        <v>69</v>
      </c>
      <c r="E714" s="87" t="s">
        <v>22</v>
      </c>
      <c r="G714" s="79"/>
      <c r="H714" s="90" t="s">
        <v>25</v>
      </c>
      <c r="J714" s="79"/>
      <c r="K714" s="90" t="s">
        <v>26</v>
      </c>
      <c r="L714" s="158"/>
      <c r="M714" s="158"/>
      <c r="N714" s="234"/>
      <c r="O714" s="236"/>
      <c r="P714" s="158"/>
      <c r="Q714" s="158"/>
      <c r="R714" s="158"/>
      <c r="S714" s="158"/>
      <c r="T714" s="158"/>
      <c r="U714" s="158"/>
      <c r="V714" s="158"/>
    </row>
    <row r="715" spans="1:22" ht="12">
      <c r="A715" s="84" t="s">
        <v>17</v>
      </c>
      <c r="B715" s="84" t="s">
        <v>17</v>
      </c>
      <c r="C715" s="84" t="s">
        <v>17</v>
      </c>
      <c r="D715" s="84" t="s">
        <v>17</v>
      </c>
      <c r="E715" s="84" t="s">
        <v>17</v>
      </c>
      <c r="F715" s="84" t="s">
        <v>17</v>
      </c>
      <c r="G715" s="85" t="s">
        <v>17</v>
      </c>
      <c r="H715" s="86" t="s">
        <v>17</v>
      </c>
      <c r="I715" s="84" t="s">
        <v>17</v>
      </c>
      <c r="J715" s="85" t="s">
        <v>17</v>
      </c>
      <c r="K715" s="86" t="s">
        <v>17</v>
      </c>
      <c r="L715" s="158"/>
      <c r="M715" s="158"/>
      <c r="N715" s="234"/>
      <c r="O715" s="235"/>
      <c r="P715" s="158"/>
      <c r="Q715" s="158"/>
      <c r="R715" s="158"/>
      <c r="S715" s="158"/>
      <c r="T715" s="158"/>
      <c r="U715" s="158"/>
      <c r="V715" s="158"/>
    </row>
    <row r="716" spans="1:22" ht="12">
      <c r="A716" s="73">
        <v>1</v>
      </c>
      <c r="C716" s="74" t="s">
        <v>251</v>
      </c>
      <c r="E716" s="73">
        <v>1</v>
      </c>
      <c r="F716" s="75"/>
      <c r="G716" s="169"/>
      <c r="H716" s="169">
        <v>44557275</v>
      </c>
      <c r="I716" s="169"/>
      <c r="J716" s="169"/>
      <c r="K716" s="169">
        <v>55656921</v>
      </c>
      <c r="L716" s="158"/>
      <c r="M716" s="158"/>
      <c r="N716" s="158"/>
      <c r="O716" s="158"/>
      <c r="P716" s="158"/>
      <c r="Q716" s="158"/>
      <c r="R716" s="158"/>
      <c r="S716" s="158"/>
      <c r="T716" s="158"/>
      <c r="U716" s="158"/>
      <c r="V716" s="158"/>
    </row>
    <row r="717" spans="1:22" ht="12">
      <c r="A717" s="73">
        <f aca="true" t="shared" si="3" ref="A717:A734">(A716+1)</f>
        <v>2</v>
      </c>
      <c r="C717" s="75"/>
      <c r="E717" s="73">
        <f aca="true" t="shared" si="4" ref="E717:E734">(E716+1)</f>
        <v>2</v>
      </c>
      <c r="F717" s="75"/>
      <c r="G717" s="76"/>
      <c r="H717" s="77"/>
      <c r="I717" s="197"/>
      <c r="J717" s="158"/>
      <c r="K717" s="158"/>
      <c r="L717" s="158"/>
      <c r="M717" s="158"/>
      <c r="N717" s="158"/>
      <c r="O717" s="158"/>
      <c r="P717" s="158"/>
      <c r="Q717" s="158"/>
      <c r="R717" s="158"/>
      <c r="S717" s="158"/>
      <c r="T717" s="158"/>
      <c r="U717" s="158"/>
      <c r="V717" s="158"/>
    </row>
    <row r="718" spans="1:22" ht="12">
      <c r="A718" s="73">
        <f t="shared" si="3"/>
        <v>3</v>
      </c>
      <c r="C718" s="75"/>
      <c r="E718" s="73">
        <f t="shared" si="4"/>
        <v>3</v>
      </c>
      <c r="F718" s="75"/>
      <c r="G718" s="76"/>
      <c r="H718" s="77"/>
      <c r="I718" s="197"/>
      <c r="J718" s="158"/>
      <c r="K718" s="237"/>
      <c r="L718" s="158"/>
      <c r="M718" s="238"/>
      <c r="N718" s="158"/>
      <c r="O718" s="158"/>
      <c r="P718" s="158"/>
      <c r="Q718" s="158"/>
      <c r="R718" s="158"/>
      <c r="S718" s="158"/>
      <c r="T718" s="158"/>
      <c r="U718" s="158"/>
      <c r="V718" s="158"/>
    </row>
    <row r="719" spans="1:22" ht="12">
      <c r="A719" s="73">
        <f t="shared" si="3"/>
        <v>4</v>
      </c>
      <c r="C719" s="75"/>
      <c r="E719" s="73">
        <f t="shared" si="4"/>
        <v>4</v>
      </c>
      <c r="F719" s="75"/>
      <c r="G719" s="76"/>
      <c r="H719" s="77"/>
      <c r="I719" s="158"/>
      <c r="J719" s="239"/>
      <c r="K719" s="239"/>
      <c r="L719" s="239"/>
      <c r="M719" s="239"/>
      <c r="N719" s="239"/>
      <c r="O719" s="239"/>
      <c r="P719" s="234"/>
      <c r="Q719" s="234"/>
      <c r="R719" s="234"/>
      <c r="S719" s="158"/>
      <c r="T719" s="239"/>
      <c r="U719" s="239"/>
      <c r="V719" s="239"/>
    </row>
    <row r="720" spans="1:22" ht="12">
      <c r="A720" s="73">
        <f t="shared" si="3"/>
        <v>5</v>
      </c>
      <c r="C720" s="75"/>
      <c r="E720" s="73">
        <f t="shared" si="4"/>
        <v>5</v>
      </c>
      <c r="F720" s="75"/>
      <c r="G720" s="76"/>
      <c r="H720" s="77"/>
      <c r="I720" s="158"/>
      <c r="J720" s="238"/>
      <c r="K720" s="239"/>
      <c r="L720" s="239"/>
      <c r="M720" s="239"/>
      <c r="N720" s="239"/>
      <c r="O720" s="239"/>
      <c r="P720" s="234"/>
      <c r="Q720" s="234"/>
      <c r="R720" s="234"/>
      <c r="S720" s="158"/>
      <c r="T720" s="239"/>
      <c r="U720" s="239"/>
      <c r="V720" s="239"/>
    </row>
    <row r="721" spans="1:22" ht="12">
      <c r="A721" s="73">
        <f t="shared" si="3"/>
        <v>6</v>
      </c>
      <c r="C721" s="75"/>
      <c r="E721" s="73">
        <f t="shared" si="4"/>
        <v>6</v>
      </c>
      <c r="F721" s="75"/>
      <c r="G721" s="76"/>
      <c r="H721" s="77"/>
      <c r="I721" s="158"/>
      <c r="J721" s="239"/>
      <c r="K721" s="239"/>
      <c r="L721" s="239"/>
      <c r="M721" s="239"/>
      <c r="N721" s="239"/>
      <c r="O721" s="239"/>
      <c r="P721" s="234"/>
      <c r="Q721" s="234"/>
      <c r="R721" s="234"/>
      <c r="S721" s="158"/>
      <c r="T721" s="239"/>
      <c r="U721" s="239"/>
      <c r="V721" s="239"/>
    </row>
    <row r="722" spans="1:22" ht="12">
      <c r="A722" s="73">
        <f t="shared" si="3"/>
        <v>7</v>
      </c>
      <c r="C722" s="75"/>
      <c r="E722" s="73">
        <f t="shared" si="4"/>
        <v>7</v>
      </c>
      <c r="F722" s="75"/>
      <c r="G722" s="76"/>
      <c r="H722" s="77"/>
      <c r="I722" s="158"/>
      <c r="J722" s="239"/>
      <c r="K722" s="239"/>
      <c r="L722" s="239"/>
      <c r="M722" s="239"/>
      <c r="N722" s="239"/>
      <c r="O722" s="239"/>
      <c r="P722" s="234"/>
      <c r="Q722" s="234"/>
      <c r="R722" s="234"/>
      <c r="S722" s="158"/>
      <c r="T722" s="239"/>
      <c r="U722" s="239"/>
      <c r="V722" s="239"/>
    </row>
    <row r="723" spans="1:22" ht="12">
      <c r="A723" s="73">
        <f t="shared" si="3"/>
        <v>8</v>
      </c>
      <c r="C723" s="75"/>
      <c r="E723" s="73">
        <f t="shared" si="4"/>
        <v>8</v>
      </c>
      <c r="F723" s="75"/>
      <c r="G723" s="76"/>
      <c r="H723" s="77"/>
      <c r="I723" s="158"/>
      <c r="J723" s="239"/>
      <c r="K723" s="239"/>
      <c r="L723" s="239"/>
      <c r="M723" s="239"/>
      <c r="N723" s="239"/>
      <c r="O723" s="239"/>
      <c r="P723" s="234"/>
      <c r="Q723" s="234"/>
      <c r="R723" s="234"/>
      <c r="S723" s="158"/>
      <c r="T723" s="239"/>
      <c r="U723" s="239"/>
      <c r="V723" s="239"/>
    </row>
    <row r="724" spans="1:22" ht="12">
      <c r="A724" s="73">
        <f t="shared" si="3"/>
        <v>9</v>
      </c>
      <c r="C724" s="75"/>
      <c r="E724" s="73">
        <f t="shared" si="4"/>
        <v>9</v>
      </c>
      <c r="F724" s="75"/>
      <c r="G724" s="76"/>
      <c r="H724" s="77"/>
      <c r="I724" s="158"/>
      <c r="J724" s="239"/>
      <c r="K724" s="239"/>
      <c r="L724" s="239"/>
      <c r="M724" s="239"/>
      <c r="N724" s="239"/>
      <c r="O724" s="239"/>
      <c r="P724" s="234"/>
      <c r="Q724" s="234"/>
      <c r="R724" s="234"/>
      <c r="S724" s="158"/>
      <c r="T724" s="239"/>
      <c r="U724" s="239"/>
      <c r="V724" s="239"/>
    </row>
    <row r="725" spans="1:22" ht="12">
      <c r="A725" s="73">
        <f t="shared" si="3"/>
        <v>10</v>
      </c>
      <c r="C725" s="75"/>
      <c r="E725" s="73">
        <f t="shared" si="4"/>
        <v>10</v>
      </c>
      <c r="F725" s="75"/>
      <c r="G725" s="76"/>
      <c r="H725" s="77"/>
      <c r="I725" s="158"/>
      <c r="J725" s="239"/>
      <c r="K725" s="239"/>
      <c r="L725" s="239"/>
      <c r="M725" s="239"/>
      <c r="N725" s="239"/>
      <c r="O725" s="239"/>
      <c r="P725" s="234"/>
      <c r="Q725" s="234"/>
      <c r="R725" s="234"/>
      <c r="S725" s="158"/>
      <c r="T725" s="239"/>
      <c r="U725" s="239"/>
      <c r="V725" s="239"/>
    </row>
    <row r="726" spans="1:22" ht="12">
      <c r="A726" s="73">
        <f t="shared" si="3"/>
        <v>11</v>
      </c>
      <c r="C726" s="75"/>
      <c r="E726" s="73">
        <f t="shared" si="4"/>
        <v>11</v>
      </c>
      <c r="G726" s="76"/>
      <c r="H726" s="77"/>
      <c r="I726" s="197"/>
      <c r="J726" s="239"/>
      <c r="K726" s="239"/>
      <c r="L726" s="239"/>
      <c r="M726" s="239"/>
      <c r="N726" s="239"/>
      <c r="O726" s="239"/>
      <c r="P726" s="234"/>
      <c r="Q726" s="234"/>
      <c r="R726" s="234"/>
      <c r="S726" s="158"/>
      <c r="T726" s="239"/>
      <c r="U726" s="239"/>
      <c r="V726" s="239"/>
    </row>
    <row r="727" spans="1:22" ht="12">
      <c r="A727" s="73">
        <f t="shared" si="3"/>
        <v>12</v>
      </c>
      <c r="C727" s="75"/>
      <c r="E727" s="73">
        <f t="shared" si="4"/>
        <v>12</v>
      </c>
      <c r="G727" s="76"/>
      <c r="H727" s="77"/>
      <c r="I727" s="197"/>
      <c r="J727" s="158"/>
      <c r="K727" s="237"/>
      <c r="L727" s="158"/>
      <c r="M727" s="158"/>
      <c r="N727" s="158"/>
      <c r="O727" s="158"/>
      <c r="P727" s="239"/>
      <c r="Q727" s="158"/>
      <c r="R727" s="158"/>
      <c r="S727" s="158"/>
      <c r="T727" s="158"/>
      <c r="U727" s="158"/>
      <c r="V727" s="158"/>
    </row>
    <row r="728" spans="1:22" ht="12">
      <c r="A728" s="73">
        <f t="shared" si="3"/>
        <v>13</v>
      </c>
      <c r="C728" s="75"/>
      <c r="E728" s="73">
        <f t="shared" si="4"/>
        <v>13</v>
      </c>
      <c r="F728" s="75"/>
      <c r="G728" s="76"/>
      <c r="H728" s="77"/>
      <c r="I728" s="158"/>
      <c r="J728" s="239"/>
      <c r="K728" s="239"/>
      <c r="L728" s="239"/>
      <c r="M728" s="239"/>
      <c r="N728" s="239"/>
      <c r="O728" s="234"/>
      <c r="P728" s="234"/>
      <c r="Q728" s="158"/>
      <c r="R728" s="158"/>
      <c r="S728" s="158"/>
      <c r="T728" s="239"/>
      <c r="U728" s="158"/>
      <c r="V728" s="158"/>
    </row>
    <row r="729" spans="1:22" ht="12">
      <c r="A729" s="73">
        <f t="shared" si="3"/>
        <v>14</v>
      </c>
      <c r="C729" s="75"/>
      <c r="E729" s="73">
        <f t="shared" si="4"/>
        <v>14</v>
      </c>
      <c r="F729" s="75"/>
      <c r="G729" s="76"/>
      <c r="H729" s="77"/>
      <c r="I729" s="158"/>
      <c r="J729" s="238"/>
      <c r="K729" s="239"/>
      <c r="L729" s="239"/>
      <c r="M729" s="234"/>
      <c r="N729" s="239"/>
      <c r="O729" s="239"/>
      <c r="P729" s="234"/>
      <c r="Q729" s="158"/>
      <c r="R729" s="158"/>
      <c r="S729" s="158"/>
      <c r="T729" s="239"/>
      <c r="U729" s="158"/>
      <c r="V729" s="158"/>
    </row>
    <row r="730" spans="1:22" ht="12">
      <c r="A730" s="73">
        <f t="shared" si="3"/>
        <v>15</v>
      </c>
      <c r="C730" s="75"/>
      <c r="E730" s="73">
        <f t="shared" si="4"/>
        <v>15</v>
      </c>
      <c r="F730" s="75"/>
      <c r="G730" s="76"/>
      <c r="H730" s="77"/>
      <c r="I730" s="158"/>
      <c r="J730" s="239"/>
      <c r="K730" s="239"/>
      <c r="L730" s="239"/>
      <c r="M730" s="239"/>
      <c r="N730" s="239"/>
      <c r="O730" s="239"/>
      <c r="P730" s="234"/>
      <c r="Q730" s="234"/>
      <c r="R730" s="158"/>
      <c r="S730" s="158"/>
      <c r="T730" s="158"/>
      <c r="U730" s="158"/>
      <c r="V730" s="158"/>
    </row>
    <row r="731" spans="1:22" ht="12">
      <c r="A731" s="73">
        <f t="shared" si="3"/>
        <v>16</v>
      </c>
      <c r="C731" s="75"/>
      <c r="E731" s="73">
        <f t="shared" si="4"/>
        <v>16</v>
      </c>
      <c r="F731" s="75"/>
      <c r="G731" s="76"/>
      <c r="H731" s="77"/>
      <c r="I731" s="158"/>
      <c r="J731" s="239"/>
      <c r="K731" s="239"/>
      <c r="L731" s="239"/>
      <c r="M731" s="239"/>
      <c r="N731" s="239"/>
      <c r="O731" s="239"/>
      <c r="P731" s="234"/>
      <c r="Q731" s="239"/>
      <c r="R731" s="158"/>
      <c r="S731" s="158"/>
      <c r="T731" s="158"/>
      <c r="U731" s="158"/>
      <c r="V731" s="158"/>
    </row>
    <row r="732" spans="1:22" ht="12">
      <c r="A732" s="73">
        <f t="shared" si="3"/>
        <v>17</v>
      </c>
      <c r="C732" s="75"/>
      <c r="E732" s="73">
        <f t="shared" si="4"/>
        <v>17</v>
      </c>
      <c r="F732" s="75"/>
      <c r="G732" s="76"/>
      <c r="H732" s="77"/>
      <c r="I732" s="158"/>
      <c r="J732" s="239"/>
      <c r="K732" s="239"/>
      <c r="L732" s="239"/>
      <c r="M732" s="239"/>
      <c r="N732" s="239"/>
      <c r="O732" s="239"/>
      <c r="P732" s="234"/>
      <c r="Q732" s="158"/>
      <c r="R732" s="158"/>
      <c r="S732" s="158"/>
      <c r="T732" s="158"/>
      <c r="U732" s="158"/>
      <c r="V732" s="158"/>
    </row>
    <row r="733" spans="1:22" ht="12">
      <c r="A733" s="73">
        <f t="shared" si="3"/>
        <v>18</v>
      </c>
      <c r="C733" s="75"/>
      <c r="E733" s="73">
        <f t="shared" si="4"/>
        <v>18</v>
      </c>
      <c r="F733" s="75"/>
      <c r="G733" s="76"/>
      <c r="H733" s="77"/>
      <c r="I733" s="158"/>
      <c r="J733" s="239"/>
      <c r="K733" s="239"/>
      <c r="L733" s="239"/>
      <c r="M733" s="239"/>
      <c r="N733" s="239"/>
      <c r="O733" s="239"/>
      <c r="P733" s="234"/>
      <c r="Q733" s="158"/>
      <c r="R733" s="158"/>
      <c r="S733" s="158"/>
      <c r="T733" s="158"/>
      <c r="U733" s="158"/>
      <c r="V733" s="158"/>
    </row>
    <row r="734" spans="1:22" ht="12">
      <c r="A734" s="73">
        <f t="shared" si="3"/>
        <v>19</v>
      </c>
      <c r="C734" s="75"/>
      <c r="E734" s="73">
        <f t="shared" si="4"/>
        <v>19</v>
      </c>
      <c r="F734" s="75"/>
      <c r="G734" s="76"/>
      <c r="H734" s="77"/>
      <c r="I734" s="158"/>
      <c r="J734" s="239"/>
      <c r="K734" s="239"/>
      <c r="L734" s="239"/>
      <c r="M734" s="239"/>
      <c r="N734" s="239"/>
      <c r="O734" s="239"/>
      <c r="P734" s="234"/>
      <c r="Q734" s="158"/>
      <c r="R734" s="158"/>
      <c r="S734" s="158"/>
      <c r="T734" s="158"/>
      <c r="U734" s="158"/>
      <c r="V734" s="158"/>
    </row>
    <row r="735" spans="1:22" ht="12">
      <c r="A735" s="73">
        <v>20</v>
      </c>
      <c r="E735" s="73">
        <v>20</v>
      </c>
      <c r="F735" s="153"/>
      <c r="G735" s="85"/>
      <c r="H735" s="86"/>
      <c r="I735" s="240"/>
      <c r="J735" s="239"/>
      <c r="K735" s="239"/>
      <c r="L735" s="239"/>
      <c r="M735" s="239"/>
      <c r="N735" s="239"/>
      <c r="O735" s="239"/>
      <c r="P735" s="234"/>
      <c r="Q735" s="234"/>
      <c r="R735" s="234"/>
      <c r="S735" s="239"/>
      <c r="T735" s="158"/>
      <c r="U735" s="158"/>
      <c r="V735" s="158"/>
    </row>
    <row r="736" spans="1:22" ht="12">
      <c r="A736" s="73">
        <v>21</v>
      </c>
      <c r="E736" s="73">
        <v>21</v>
      </c>
      <c r="F736" s="153"/>
      <c r="G736" s="85"/>
      <c r="H736" s="119"/>
      <c r="I736" s="153"/>
      <c r="J736" s="85"/>
      <c r="K736" s="119"/>
      <c r="L736" s="234"/>
      <c r="M736" s="158"/>
      <c r="N736" s="158"/>
      <c r="O736" s="158"/>
      <c r="P736" s="158"/>
      <c r="Q736" s="234"/>
      <c r="R736" s="239"/>
      <c r="S736" s="239"/>
      <c r="T736" s="158"/>
      <c r="U736" s="158"/>
      <c r="V736" s="158"/>
    </row>
    <row r="737" spans="1:22" ht="12">
      <c r="A737" s="73">
        <v>22</v>
      </c>
      <c r="E737" s="73">
        <v>22</v>
      </c>
      <c r="G737" s="79"/>
      <c r="H737" s="119"/>
      <c r="J737" s="79"/>
      <c r="K737" s="119"/>
      <c r="L737" s="158"/>
      <c r="M737" s="158"/>
      <c r="N737" s="239"/>
      <c r="O737" s="158"/>
      <c r="P737" s="158"/>
      <c r="Q737" s="234"/>
      <c r="R737" s="239"/>
      <c r="S737" s="158"/>
      <c r="T737" s="158"/>
      <c r="U737" s="158"/>
      <c r="V737" s="158"/>
    </row>
    <row r="738" spans="1:22" ht="12">
      <c r="A738" s="73">
        <v>23</v>
      </c>
      <c r="D738" s="147"/>
      <c r="E738" s="73">
        <v>23</v>
      </c>
      <c r="H738" s="119"/>
      <c r="K738" s="119"/>
      <c r="L738" s="239"/>
      <c r="M738" s="158"/>
      <c r="N738" s="239"/>
      <c r="O738" s="158"/>
      <c r="P738" s="158"/>
      <c r="Q738" s="234"/>
      <c r="R738" s="158"/>
      <c r="S738" s="158"/>
      <c r="T738" s="158"/>
      <c r="U738" s="158"/>
      <c r="V738" s="158"/>
    </row>
    <row r="739" spans="1:22" ht="12">
      <c r="A739" s="73">
        <v>24</v>
      </c>
      <c r="D739" s="147"/>
      <c r="E739" s="73">
        <v>24</v>
      </c>
      <c r="H739" s="119"/>
      <c r="K739" s="119"/>
      <c r="L739" s="158"/>
      <c r="M739" s="158"/>
      <c r="N739" s="239"/>
      <c r="O739" s="158"/>
      <c r="P739" s="158"/>
      <c r="Q739" s="234"/>
      <c r="R739" s="239"/>
      <c r="S739" s="158"/>
      <c r="T739" s="158"/>
      <c r="U739" s="158"/>
      <c r="V739" s="158"/>
    </row>
    <row r="740" spans="6:22" ht="12">
      <c r="F740" s="153" t="s">
        <v>17</v>
      </c>
      <c r="G740" s="85" t="s">
        <v>17</v>
      </c>
      <c r="H740" s="86"/>
      <c r="I740" s="153"/>
      <c r="J740" s="85"/>
      <c r="K740" s="86"/>
      <c r="L740" s="158"/>
      <c r="M740" s="158"/>
      <c r="N740" s="158"/>
      <c r="O740" s="158"/>
      <c r="P740" s="158"/>
      <c r="Q740" s="158"/>
      <c r="R740" s="158"/>
      <c r="S740" s="158"/>
      <c r="T740" s="158"/>
      <c r="U740" s="158"/>
      <c r="V740" s="158"/>
    </row>
    <row r="741" spans="1:22" ht="12">
      <c r="A741" s="73">
        <v>25</v>
      </c>
      <c r="C741" s="74" t="s">
        <v>252</v>
      </c>
      <c r="E741" s="73">
        <v>25</v>
      </c>
      <c r="G741" s="164"/>
      <c r="H741" s="165">
        <f>SUM(H716:H739)</f>
        <v>44557275</v>
      </c>
      <c r="I741" s="165"/>
      <c r="J741" s="164"/>
      <c r="K741" s="165">
        <f>SUM(K716:K739)</f>
        <v>55656921</v>
      </c>
      <c r="L741" s="158"/>
      <c r="M741" s="158"/>
      <c r="N741" s="158"/>
      <c r="O741" s="158"/>
      <c r="P741" s="158"/>
      <c r="Q741" s="158"/>
      <c r="R741" s="158"/>
      <c r="S741" s="158"/>
      <c r="T741" s="158"/>
      <c r="U741" s="158"/>
      <c r="V741" s="158"/>
    </row>
    <row r="742" spans="4:22" ht="12">
      <c r="D742" s="147"/>
      <c r="F742" s="153" t="s">
        <v>17</v>
      </c>
      <c r="G742" s="85" t="s">
        <v>17</v>
      </c>
      <c r="H742" s="86"/>
      <c r="I742" s="153"/>
      <c r="J742" s="85"/>
      <c r="K742" s="86"/>
      <c r="L742" s="158"/>
      <c r="M742" s="158"/>
      <c r="N742" s="158"/>
      <c r="O742" s="158"/>
      <c r="P742" s="158"/>
      <c r="Q742" s="158"/>
      <c r="R742" s="158"/>
      <c r="S742" s="158"/>
      <c r="T742" s="158"/>
      <c r="U742" s="158"/>
      <c r="V742" s="158"/>
    </row>
    <row r="743" spans="6:11" ht="12">
      <c r="F743" s="153"/>
      <c r="G743" s="85"/>
      <c r="H743" s="86"/>
      <c r="I743" s="153"/>
      <c r="J743" s="85"/>
      <c r="K743" s="86"/>
    </row>
    <row r="744" spans="3:11" ht="24.75" customHeight="1">
      <c r="C744" s="362" t="s">
        <v>253</v>
      </c>
      <c r="D744" s="362"/>
      <c r="E744" s="362"/>
      <c r="F744" s="362"/>
      <c r="G744" s="362"/>
      <c r="H744" s="362"/>
      <c r="I744" s="362"/>
      <c r="J744" s="362"/>
      <c r="K744" s="114"/>
    </row>
    <row r="745" spans="1:11" s="173" customFormat="1" ht="12">
      <c r="A745" s="62"/>
      <c r="B745" s="62"/>
      <c r="C745" s="62"/>
      <c r="D745" s="62"/>
      <c r="E745" s="62"/>
      <c r="F745" s="62"/>
      <c r="G745" s="79"/>
      <c r="H745" s="119"/>
      <c r="I745" s="62"/>
      <c r="J745" s="79"/>
      <c r="K745" s="119"/>
    </row>
    <row r="746" ht="12">
      <c r="A746" s="74"/>
    </row>
    <row r="747" spans="1:11" ht="12">
      <c r="A747" s="81" t="str">
        <f>$A$83</f>
        <v>Institution No.:  </v>
      </c>
      <c r="B747" s="105"/>
      <c r="C747" s="105"/>
      <c r="D747" s="105"/>
      <c r="E747" s="116"/>
      <c r="F747" s="105"/>
      <c r="G747" s="117"/>
      <c r="H747" s="118"/>
      <c r="I747" s="105"/>
      <c r="J747" s="117"/>
      <c r="K747" s="80" t="s">
        <v>254</v>
      </c>
    </row>
    <row r="748" spans="1:11" s="105" customFormat="1" ht="12">
      <c r="A748" s="361" t="s">
        <v>255</v>
      </c>
      <c r="B748" s="361"/>
      <c r="C748" s="361"/>
      <c r="D748" s="361"/>
      <c r="E748" s="361"/>
      <c r="F748" s="361"/>
      <c r="G748" s="361"/>
      <c r="H748" s="361"/>
      <c r="I748" s="361"/>
      <c r="J748" s="361"/>
      <c r="K748" s="361"/>
    </row>
    <row r="749" spans="1:11" s="105" customFormat="1" ht="12">
      <c r="A749" s="81" t="str">
        <f>$A$42</f>
        <v>NAME: </v>
      </c>
      <c r="B749" s="62"/>
      <c r="C749" s="62" t="str">
        <f>$D$20</f>
        <v>University of Colorado</v>
      </c>
      <c r="D749" s="62"/>
      <c r="E749" s="62"/>
      <c r="F749" s="62"/>
      <c r="G749" s="166"/>
      <c r="H749" s="119"/>
      <c r="I749" s="62"/>
      <c r="J749" s="79"/>
      <c r="K749" s="83" t="str">
        <f>$K$3</f>
        <v>Date: October 1, 2013</v>
      </c>
    </row>
    <row r="750" spans="1:11" ht="12">
      <c r="A750" s="84" t="s">
        <v>17</v>
      </c>
      <c r="B750" s="84" t="s">
        <v>17</v>
      </c>
      <c r="C750" s="84" t="s">
        <v>17</v>
      </c>
      <c r="D750" s="84" t="s">
        <v>17</v>
      </c>
      <c r="E750" s="84" t="s">
        <v>17</v>
      </c>
      <c r="F750" s="84" t="s">
        <v>17</v>
      </c>
      <c r="G750" s="85" t="s">
        <v>17</v>
      </c>
      <c r="H750" s="86" t="s">
        <v>17</v>
      </c>
      <c r="I750" s="84" t="s">
        <v>17</v>
      </c>
      <c r="J750" s="85" t="s">
        <v>17</v>
      </c>
      <c r="K750" s="86" t="s">
        <v>17</v>
      </c>
    </row>
    <row r="751" spans="1:11" ht="12">
      <c r="A751" s="87" t="s">
        <v>18</v>
      </c>
      <c r="E751" s="87" t="s">
        <v>18</v>
      </c>
      <c r="F751" s="88"/>
      <c r="G751" s="89"/>
      <c r="H751" s="90" t="s">
        <v>20</v>
      </c>
      <c r="I751" s="88"/>
      <c r="J751" s="89"/>
      <c r="K751" s="90" t="s">
        <v>21</v>
      </c>
    </row>
    <row r="752" spans="1:11" ht="12">
      <c r="A752" s="87" t="s">
        <v>22</v>
      </c>
      <c r="C752" s="91" t="s">
        <v>69</v>
      </c>
      <c r="E752" s="87" t="s">
        <v>22</v>
      </c>
      <c r="F752" s="88"/>
      <c r="G752" s="89" t="s">
        <v>24</v>
      </c>
      <c r="H752" s="90" t="s">
        <v>25</v>
      </c>
      <c r="I752" s="88"/>
      <c r="J752" s="89" t="s">
        <v>24</v>
      </c>
      <c r="K752" s="90" t="s">
        <v>26</v>
      </c>
    </row>
    <row r="753" spans="1:11" ht="12">
      <c r="A753" s="84" t="s">
        <v>17</v>
      </c>
      <c r="B753" s="84" t="s">
        <v>17</v>
      </c>
      <c r="C753" s="84" t="s">
        <v>17</v>
      </c>
      <c r="D753" s="84" t="s">
        <v>17</v>
      </c>
      <c r="E753" s="84" t="s">
        <v>17</v>
      </c>
      <c r="F753" s="84" t="s">
        <v>17</v>
      </c>
      <c r="G753" s="85" t="s">
        <v>17</v>
      </c>
      <c r="H753" s="86" t="s">
        <v>17</v>
      </c>
      <c r="I753" s="84" t="s">
        <v>17</v>
      </c>
      <c r="J753" s="85" t="s">
        <v>17</v>
      </c>
      <c r="K753" s="86" t="s">
        <v>17</v>
      </c>
    </row>
    <row r="754" spans="1:11" ht="12">
      <c r="A754" s="177">
        <v>1</v>
      </c>
      <c r="B754" s="190"/>
      <c r="C754" s="178" t="s">
        <v>229</v>
      </c>
      <c r="D754" s="190"/>
      <c r="E754" s="177">
        <v>1</v>
      </c>
      <c r="F754" s="190"/>
      <c r="G754" s="191"/>
      <c r="H754" s="192"/>
      <c r="I754" s="190"/>
      <c r="J754" s="191"/>
      <c r="K754" s="192"/>
    </row>
    <row r="755" spans="1:11" ht="12">
      <c r="A755" s="177">
        <v>2</v>
      </c>
      <c r="B755" s="190"/>
      <c r="C755" s="178" t="s">
        <v>229</v>
      </c>
      <c r="D755" s="190"/>
      <c r="E755" s="177">
        <v>2</v>
      </c>
      <c r="F755" s="190"/>
      <c r="G755" s="191"/>
      <c r="H755" s="192"/>
      <c r="I755" s="190"/>
      <c r="J755" s="191"/>
      <c r="K755" s="192"/>
    </row>
    <row r="756" spans="1:11" ht="12">
      <c r="A756" s="177">
        <v>3</v>
      </c>
      <c r="B756" s="178"/>
      <c r="C756" s="178" t="s">
        <v>229</v>
      </c>
      <c r="D756" s="178"/>
      <c r="E756" s="177">
        <v>3</v>
      </c>
      <c r="F756" s="179"/>
      <c r="G756" s="193"/>
      <c r="H756" s="184"/>
      <c r="I756" s="184"/>
      <c r="J756" s="193"/>
      <c r="K756" s="184"/>
    </row>
    <row r="757" spans="1:11" ht="12">
      <c r="A757" s="177">
        <v>4</v>
      </c>
      <c r="B757" s="178"/>
      <c r="C757" s="178" t="s">
        <v>229</v>
      </c>
      <c r="D757" s="178"/>
      <c r="E757" s="177">
        <v>4</v>
      </c>
      <c r="F757" s="179"/>
      <c r="G757" s="193"/>
      <c r="H757" s="184"/>
      <c r="I757" s="184"/>
      <c r="J757" s="193"/>
      <c r="K757" s="184"/>
    </row>
    <row r="758" spans="1:11" ht="12">
      <c r="A758" s="177">
        <v>5</v>
      </c>
      <c r="B758" s="178"/>
      <c r="C758" s="178" t="s">
        <v>229</v>
      </c>
      <c r="D758" s="178"/>
      <c r="E758" s="178">
        <v>5</v>
      </c>
      <c r="F758" s="178"/>
      <c r="G758" s="194"/>
      <c r="H758" s="195"/>
      <c r="I758" s="178"/>
      <c r="J758" s="194"/>
      <c r="K758" s="195"/>
    </row>
    <row r="759" spans="1:11" ht="12">
      <c r="A759" s="73">
        <v>6</v>
      </c>
      <c r="C759" s="74" t="s">
        <v>209</v>
      </c>
      <c r="E759" s="73">
        <v>6</v>
      </c>
      <c r="F759" s="75"/>
      <c r="G759" s="167"/>
      <c r="H759" s="167"/>
      <c r="I759" s="169"/>
      <c r="J759" s="167"/>
      <c r="K759" s="167"/>
    </row>
    <row r="760" spans="1:11" ht="12">
      <c r="A760" s="73">
        <v>7</v>
      </c>
      <c r="C760" s="74" t="s">
        <v>210</v>
      </c>
      <c r="E760" s="73">
        <v>7</v>
      </c>
      <c r="F760" s="75"/>
      <c r="G760" s="167"/>
      <c r="H760" s="169"/>
      <c r="I760" s="169"/>
      <c r="J760" s="167"/>
      <c r="K760" s="169"/>
    </row>
    <row r="761" spans="1:11" ht="12">
      <c r="A761" s="73">
        <v>8</v>
      </c>
      <c r="C761" s="74" t="s">
        <v>256</v>
      </c>
      <c r="E761" s="73">
        <v>8</v>
      </c>
      <c r="F761" s="75"/>
      <c r="G761" s="167"/>
      <c r="H761" s="169"/>
      <c r="I761" s="169"/>
      <c r="J761" s="167"/>
      <c r="K761" s="169"/>
    </row>
    <row r="762" spans="1:11" ht="12">
      <c r="A762" s="73">
        <v>9</v>
      </c>
      <c r="C762" s="74" t="s">
        <v>224</v>
      </c>
      <c r="E762" s="73">
        <v>9</v>
      </c>
      <c r="F762" s="75"/>
      <c r="G762" s="167">
        <f>SUM(G759:G761)</f>
        <v>0</v>
      </c>
      <c r="H762" s="167">
        <f>SUM(H759:H761)</f>
        <v>0</v>
      </c>
      <c r="I762" s="167"/>
      <c r="J762" s="167">
        <f>SUM(J759:J761)</f>
        <v>0</v>
      </c>
      <c r="K762" s="167">
        <f>SUM(K759:K761)</f>
        <v>0</v>
      </c>
    </row>
    <row r="763" spans="1:11" ht="12">
      <c r="A763" s="73">
        <v>10</v>
      </c>
      <c r="C763" s="74"/>
      <c r="E763" s="73">
        <v>10</v>
      </c>
      <c r="F763" s="75"/>
      <c r="G763" s="167"/>
      <c r="H763" s="169"/>
      <c r="I763" s="169"/>
      <c r="J763" s="167"/>
      <c r="K763" s="169"/>
    </row>
    <row r="764" spans="1:11" ht="12">
      <c r="A764" s="73">
        <v>11</v>
      </c>
      <c r="C764" s="74" t="s">
        <v>213</v>
      </c>
      <c r="E764" s="73">
        <v>11</v>
      </c>
      <c r="F764" s="75"/>
      <c r="G764" s="167"/>
      <c r="H764" s="169"/>
      <c r="I764" s="169"/>
      <c r="J764" s="167"/>
      <c r="K764" s="169"/>
    </row>
    <row r="765" spans="1:11" ht="12">
      <c r="A765" s="73">
        <v>12</v>
      </c>
      <c r="C765" s="74" t="s">
        <v>214</v>
      </c>
      <c r="E765" s="73">
        <v>12</v>
      </c>
      <c r="F765" s="75"/>
      <c r="G765" s="167"/>
      <c r="H765" s="169"/>
      <c r="I765" s="169"/>
      <c r="J765" s="167"/>
      <c r="K765" s="169"/>
    </row>
    <row r="766" spans="1:11" ht="12">
      <c r="A766" s="73">
        <v>13</v>
      </c>
      <c r="C766" s="74" t="s">
        <v>225</v>
      </c>
      <c r="E766" s="73">
        <v>13</v>
      </c>
      <c r="F766" s="75"/>
      <c r="G766" s="167">
        <f>SUM(G764:G765)</f>
        <v>0</v>
      </c>
      <c r="H766" s="167">
        <f>SUM(H764:H765)</f>
        <v>0</v>
      </c>
      <c r="I766" s="164"/>
      <c r="J766" s="167">
        <f>SUM(J764:J765)</f>
        <v>0</v>
      </c>
      <c r="K766" s="167">
        <f>SUM(K764:K765)</f>
        <v>0</v>
      </c>
    </row>
    <row r="767" spans="1:11" ht="12">
      <c r="A767" s="73">
        <v>14</v>
      </c>
      <c r="E767" s="73">
        <v>14</v>
      </c>
      <c r="F767" s="75"/>
      <c r="G767" s="170"/>
      <c r="H767" s="169"/>
      <c r="I767" s="165"/>
      <c r="J767" s="170"/>
      <c r="K767" s="169"/>
    </row>
    <row r="768" spans="1:11" ht="12">
      <c r="A768" s="73">
        <v>15</v>
      </c>
      <c r="C768" s="74" t="s">
        <v>216</v>
      </c>
      <c r="E768" s="73">
        <v>15</v>
      </c>
      <c r="G768" s="171">
        <f>SUM(G762+G766)</f>
        <v>0</v>
      </c>
      <c r="H768" s="165">
        <f>SUM(H762+H766)</f>
        <v>0</v>
      </c>
      <c r="I768" s="165"/>
      <c r="J768" s="171">
        <f>SUM(J762+J766)</f>
        <v>0</v>
      </c>
      <c r="K768" s="165">
        <f>SUM(K762+K766)</f>
        <v>0</v>
      </c>
    </row>
    <row r="769" spans="1:16" ht="12">
      <c r="A769" s="73">
        <v>16</v>
      </c>
      <c r="E769" s="73">
        <v>16</v>
      </c>
      <c r="G769" s="171"/>
      <c r="H769" s="165"/>
      <c r="I769" s="165"/>
      <c r="J769" s="171"/>
      <c r="K769" s="165"/>
      <c r="P769" s="62" t="s">
        <v>51</v>
      </c>
    </row>
    <row r="770" spans="1:11" ht="12">
      <c r="A770" s="73">
        <v>17</v>
      </c>
      <c r="C770" s="74" t="s">
        <v>217</v>
      </c>
      <c r="E770" s="73">
        <v>17</v>
      </c>
      <c r="F770" s="75"/>
      <c r="G770" s="167"/>
      <c r="H770" s="169"/>
      <c r="I770" s="169"/>
      <c r="J770" s="167"/>
      <c r="K770" s="169"/>
    </row>
    <row r="771" spans="1:11" ht="12">
      <c r="A771" s="73">
        <v>18</v>
      </c>
      <c r="E771" s="73">
        <v>18</v>
      </c>
      <c r="F771" s="75"/>
      <c r="G771" s="167"/>
      <c r="H771" s="169"/>
      <c r="I771" s="169"/>
      <c r="J771" s="167"/>
      <c r="K771" s="169"/>
    </row>
    <row r="772" spans="1:11" ht="12">
      <c r="A772" s="73">
        <v>19</v>
      </c>
      <c r="C772" s="74" t="s">
        <v>218</v>
      </c>
      <c r="E772" s="73">
        <v>19</v>
      </c>
      <c r="F772" s="75"/>
      <c r="G772" s="167"/>
      <c r="H772" s="169"/>
      <c r="I772" s="169"/>
      <c r="J772" s="167"/>
      <c r="K772" s="169"/>
    </row>
    <row r="773" spans="1:11" ht="12">
      <c r="A773" s="73">
        <v>20</v>
      </c>
      <c r="C773" s="172" t="s">
        <v>219</v>
      </c>
      <c r="E773" s="73">
        <v>20</v>
      </c>
      <c r="F773" s="75"/>
      <c r="G773" s="167"/>
      <c r="H773" s="169"/>
      <c r="I773" s="169"/>
      <c r="J773" s="167"/>
      <c r="K773" s="169"/>
    </row>
    <row r="774" spans="1:11" ht="12">
      <c r="A774" s="73">
        <v>21</v>
      </c>
      <c r="C774" s="172"/>
      <c r="E774" s="73">
        <v>21</v>
      </c>
      <c r="F774" s="75"/>
      <c r="G774" s="167"/>
      <c r="H774" s="169"/>
      <c r="I774" s="169"/>
      <c r="J774" s="167"/>
      <c r="K774" s="169"/>
    </row>
    <row r="775" spans="1:11" ht="12">
      <c r="A775" s="73">
        <v>22</v>
      </c>
      <c r="C775" s="74"/>
      <c r="E775" s="73">
        <v>22</v>
      </c>
      <c r="G775" s="167"/>
      <c r="H775" s="169"/>
      <c r="I775" s="169"/>
      <c r="J775" s="167"/>
      <c r="K775" s="169"/>
    </row>
    <row r="776" spans="1:11" ht="12">
      <c r="A776" s="73">
        <v>23</v>
      </c>
      <c r="C776" s="74" t="s">
        <v>220</v>
      </c>
      <c r="E776" s="73">
        <v>23</v>
      </c>
      <c r="G776" s="167"/>
      <c r="H776" s="169"/>
      <c r="I776" s="169"/>
      <c r="J776" s="167"/>
      <c r="K776" s="169"/>
    </row>
    <row r="777" spans="1:11" ht="12">
      <c r="A777" s="73">
        <v>24</v>
      </c>
      <c r="C777" s="74"/>
      <c r="E777" s="73">
        <v>24</v>
      </c>
      <c r="G777" s="167"/>
      <c r="H777" s="169"/>
      <c r="I777" s="169"/>
      <c r="J777" s="167"/>
      <c r="K777" s="169"/>
    </row>
    <row r="778" spans="1:11" ht="12">
      <c r="A778" s="73"/>
      <c r="E778" s="73">
        <v>25</v>
      </c>
      <c r="F778" s="153" t="s">
        <v>17</v>
      </c>
      <c r="G778" s="174"/>
      <c r="H778" s="86"/>
      <c r="I778" s="153"/>
      <c r="J778" s="174"/>
      <c r="K778" s="86"/>
    </row>
    <row r="779" spans="1:11" ht="12">
      <c r="A779" s="73">
        <v>25</v>
      </c>
      <c r="C779" s="74" t="s">
        <v>257</v>
      </c>
      <c r="E779" s="73"/>
      <c r="G779" s="165">
        <f>SUM(G768:G777)</f>
        <v>0</v>
      </c>
      <c r="H779" s="165">
        <f>SUM(H768:H777)</f>
        <v>0</v>
      </c>
      <c r="I779" s="175"/>
      <c r="J779" s="165">
        <f>SUM(J768:J777)</f>
        <v>0</v>
      </c>
      <c r="K779" s="165">
        <f>SUM(K768:K777)</f>
        <v>0</v>
      </c>
    </row>
    <row r="780" spans="6:11" ht="12">
      <c r="F780" s="153" t="s">
        <v>17</v>
      </c>
      <c r="G780" s="85"/>
      <c r="H780" s="86"/>
      <c r="I780" s="153"/>
      <c r="J780" s="85"/>
      <c r="K780" s="86"/>
    </row>
    <row r="781" spans="1:3" ht="12">
      <c r="A781" s="74"/>
      <c r="C781" s="62" t="s">
        <v>65</v>
      </c>
    </row>
    <row r="783" spans="1:11" ht="12">
      <c r="A783" s="74"/>
      <c r="H783" s="119"/>
      <c r="K783" s="119"/>
    </row>
    <row r="784" spans="1:11" ht="12">
      <c r="A784" s="81" t="str">
        <f>$A$83</f>
        <v>Institution No.:  </v>
      </c>
      <c r="B784" s="105"/>
      <c r="C784" s="105"/>
      <c r="D784" s="105"/>
      <c r="E784" s="116"/>
      <c r="F784" s="105"/>
      <c r="G784" s="117"/>
      <c r="H784" s="118"/>
      <c r="I784" s="105"/>
      <c r="J784" s="117"/>
      <c r="K784" s="80" t="s">
        <v>258</v>
      </c>
    </row>
    <row r="785" spans="1:11" ht="12">
      <c r="A785" s="363" t="s">
        <v>259</v>
      </c>
      <c r="B785" s="363"/>
      <c r="C785" s="363"/>
      <c r="D785" s="363"/>
      <c r="E785" s="363"/>
      <c r="F785" s="363"/>
      <c r="G785" s="363"/>
      <c r="H785" s="363"/>
      <c r="I785" s="363"/>
      <c r="J785" s="363"/>
      <c r="K785" s="363"/>
    </row>
    <row r="786" spans="1:11" ht="12">
      <c r="A786" s="81" t="str">
        <f>$A$42</f>
        <v>NAME: </v>
      </c>
      <c r="C786" s="62" t="str">
        <f>$D$20</f>
        <v>University of Colorado</v>
      </c>
      <c r="H786" s="196"/>
      <c r="J786" s="79"/>
      <c r="K786" s="83" t="str">
        <f>$K$3</f>
        <v>Date: October 1, 2013</v>
      </c>
    </row>
    <row r="787" spans="1:11" ht="12">
      <c r="A787" s="84" t="s">
        <v>17</v>
      </c>
      <c r="B787" s="84" t="s">
        <v>17</v>
      </c>
      <c r="C787" s="84" t="s">
        <v>17</v>
      </c>
      <c r="D787" s="84" t="s">
        <v>17</v>
      </c>
      <c r="E787" s="84" t="s">
        <v>17</v>
      </c>
      <c r="F787" s="84" t="s">
        <v>17</v>
      </c>
      <c r="G787" s="85" t="s">
        <v>17</v>
      </c>
      <c r="H787" s="86" t="s">
        <v>17</v>
      </c>
      <c r="I787" s="84" t="s">
        <v>17</v>
      </c>
      <c r="J787" s="85" t="s">
        <v>17</v>
      </c>
      <c r="K787" s="86" t="s">
        <v>17</v>
      </c>
    </row>
    <row r="788" spans="1:11" ht="12">
      <c r="A788" s="87" t="s">
        <v>18</v>
      </c>
      <c r="E788" s="87" t="s">
        <v>18</v>
      </c>
      <c r="F788" s="88"/>
      <c r="G788" s="89"/>
      <c r="H788" s="90" t="s">
        <v>20</v>
      </c>
      <c r="I788" s="88"/>
      <c r="J788" s="89"/>
      <c r="K788" s="90" t="s">
        <v>21</v>
      </c>
    </row>
    <row r="789" spans="1:11" ht="12">
      <c r="A789" s="87" t="s">
        <v>22</v>
      </c>
      <c r="C789" s="91" t="s">
        <v>69</v>
      </c>
      <c r="E789" s="87" t="s">
        <v>22</v>
      </c>
      <c r="F789" s="88"/>
      <c r="G789" s="89"/>
      <c r="H789" s="90" t="s">
        <v>25</v>
      </c>
      <c r="I789" s="88"/>
      <c r="J789" s="89"/>
      <c r="K789" s="90" t="s">
        <v>26</v>
      </c>
    </row>
    <row r="790" spans="1:11" ht="12">
      <c r="A790" s="84" t="s">
        <v>17</v>
      </c>
      <c r="B790" s="84" t="s">
        <v>17</v>
      </c>
      <c r="C790" s="84" t="s">
        <v>17</v>
      </c>
      <c r="D790" s="84" t="s">
        <v>17</v>
      </c>
      <c r="E790" s="84" t="s">
        <v>17</v>
      </c>
      <c r="F790" s="84" t="s">
        <v>17</v>
      </c>
      <c r="G790" s="85" t="s">
        <v>17</v>
      </c>
      <c r="H790" s="86" t="s">
        <v>17</v>
      </c>
      <c r="I790" s="84" t="s">
        <v>17</v>
      </c>
      <c r="J790" s="85" t="s">
        <v>17</v>
      </c>
      <c r="K790" s="86" t="s">
        <v>17</v>
      </c>
    </row>
    <row r="791" spans="1:11" ht="12">
      <c r="A791" s="156">
        <v>1</v>
      </c>
      <c r="C791" s="62" t="s">
        <v>260</v>
      </c>
      <c r="E791" s="156">
        <v>1</v>
      </c>
      <c r="F791" s="75"/>
      <c r="G791" s="169"/>
      <c r="H791" s="169">
        <v>1952700</v>
      </c>
      <c r="I791" s="169"/>
      <c r="J791" s="169"/>
      <c r="K791" s="169"/>
    </row>
    <row r="792" spans="1:11" ht="12">
      <c r="A792" s="156">
        <v>2</v>
      </c>
      <c r="E792" s="156">
        <v>2</v>
      </c>
      <c r="F792" s="75"/>
      <c r="G792" s="169"/>
      <c r="H792" s="169"/>
      <c r="I792" s="169"/>
      <c r="J792" s="169"/>
      <c r="K792" s="169"/>
    </row>
    <row r="793" spans="1:11" ht="12">
      <c r="A793" s="156">
        <v>3</v>
      </c>
      <c r="C793" s="75"/>
      <c r="E793" s="156">
        <v>3</v>
      </c>
      <c r="F793" s="75"/>
      <c r="G793" s="169"/>
      <c r="H793" s="169"/>
      <c r="I793" s="169"/>
      <c r="J793" s="169"/>
      <c r="K793" s="169"/>
    </row>
    <row r="794" spans="1:11" ht="12">
      <c r="A794" s="156">
        <v>4</v>
      </c>
      <c r="C794" s="75"/>
      <c r="E794" s="156">
        <v>4</v>
      </c>
      <c r="F794" s="75"/>
      <c r="G794" s="169"/>
      <c r="H794" s="169"/>
      <c r="I794" s="169"/>
      <c r="J794" s="169"/>
      <c r="K794" s="169"/>
    </row>
    <row r="795" spans="1:11" ht="12">
      <c r="A795" s="156">
        <v>5</v>
      </c>
      <c r="C795" s="74"/>
      <c r="E795" s="156">
        <v>5</v>
      </c>
      <c r="F795" s="75"/>
      <c r="G795" s="169"/>
      <c r="H795" s="169"/>
      <c r="I795" s="169"/>
      <c r="J795" s="169"/>
      <c r="K795" s="169"/>
    </row>
    <row r="796" spans="1:11" ht="12">
      <c r="A796" s="156">
        <v>6</v>
      </c>
      <c r="C796" s="75"/>
      <c r="E796" s="156">
        <v>6</v>
      </c>
      <c r="F796" s="75"/>
      <c r="G796" s="169"/>
      <c r="H796" s="169"/>
      <c r="I796" s="169"/>
      <c r="J796" s="169"/>
      <c r="K796" s="169"/>
    </row>
    <row r="797" spans="1:11" ht="12">
      <c r="A797" s="156">
        <v>7</v>
      </c>
      <c r="C797" s="75"/>
      <c r="E797" s="156">
        <v>7</v>
      </c>
      <c r="F797" s="75"/>
      <c r="G797" s="169"/>
      <c r="H797" s="169"/>
      <c r="I797" s="169"/>
      <c r="J797" s="169"/>
      <c r="K797" s="169"/>
    </row>
    <row r="798" spans="1:11" ht="12">
      <c r="A798" s="156">
        <v>8</v>
      </c>
      <c r="E798" s="156">
        <v>8</v>
      </c>
      <c r="F798" s="75"/>
      <c r="G798" s="169"/>
      <c r="H798" s="169"/>
      <c r="I798" s="169"/>
      <c r="J798" s="169"/>
      <c r="K798" s="169"/>
    </row>
    <row r="799" spans="1:11" ht="12">
      <c r="A799" s="156">
        <v>9</v>
      </c>
      <c r="E799" s="156">
        <v>9</v>
      </c>
      <c r="F799" s="75"/>
      <c r="G799" s="169"/>
      <c r="H799" s="169"/>
      <c r="I799" s="169"/>
      <c r="J799" s="169"/>
      <c r="K799" s="169"/>
    </row>
    <row r="800" spans="1:11" ht="12">
      <c r="A800" s="159"/>
      <c r="E800" s="159"/>
      <c r="F800" s="153" t="s">
        <v>17</v>
      </c>
      <c r="G800" s="189" t="s">
        <v>17</v>
      </c>
      <c r="H800" s="189"/>
      <c r="I800" s="189"/>
      <c r="J800" s="189"/>
      <c r="K800" s="189"/>
    </row>
    <row r="801" spans="1:11" ht="12">
      <c r="A801" s="156">
        <v>10</v>
      </c>
      <c r="C801" s="62" t="s">
        <v>261</v>
      </c>
      <c r="E801" s="156">
        <v>10</v>
      </c>
      <c r="G801" s="164"/>
      <c r="H801" s="169">
        <f>SUM(H791:H799)</f>
        <v>1952700</v>
      </c>
      <c r="I801" s="165"/>
      <c r="J801" s="164"/>
      <c r="K801" s="169">
        <f>SUM(K791:K799)</f>
        <v>0</v>
      </c>
    </row>
    <row r="802" spans="1:11" ht="12">
      <c r="A802" s="156"/>
      <c r="E802" s="156"/>
      <c r="F802" s="153" t="s">
        <v>17</v>
      </c>
      <c r="G802" s="189" t="s">
        <v>17</v>
      </c>
      <c r="H802" s="189"/>
      <c r="I802" s="189"/>
      <c r="J802" s="189"/>
      <c r="K802" s="189"/>
    </row>
    <row r="803" spans="1:11" ht="12">
      <c r="A803" s="156">
        <v>11</v>
      </c>
      <c r="C803" s="75"/>
      <c r="E803" s="156">
        <v>11</v>
      </c>
      <c r="F803" s="75"/>
      <c r="G803" s="169"/>
      <c r="H803" s="169"/>
      <c r="I803" s="169"/>
      <c r="J803" s="169"/>
      <c r="K803" s="169"/>
    </row>
    <row r="804" spans="1:11" ht="12">
      <c r="A804" s="156">
        <v>12</v>
      </c>
      <c r="C804" s="74" t="s">
        <v>262</v>
      </c>
      <c r="E804" s="156">
        <v>12</v>
      </c>
      <c r="F804" s="75"/>
      <c r="G804" s="169"/>
      <c r="H804" s="169">
        <v>63881447</v>
      </c>
      <c r="I804" s="169"/>
      <c r="J804" s="169"/>
      <c r="K804" s="169">
        <v>61102061</v>
      </c>
    </row>
    <row r="805" spans="1:11" ht="12">
      <c r="A805" s="156">
        <v>13</v>
      </c>
      <c r="C805" s="75" t="s">
        <v>263</v>
      </c>
      <c r="E805" s="156">
        <v>13</v>
      </c>
      <c r="F805" s="75"/>
      <c r="G805" s="169"/>
      <c r="H805" s="169"/>
      <c r="I805" s="169"/>
      <c r="J805" s="169"/>
      <c r="K805" s="169"/>
    </row>
    <row r="806" spans="1:11" ht="12">
      <c r="A806" s="156">
        <v>14</v>
      </c>
      <c r="E806" s="156">
        <v>14</v>
      </c>
      <c r="F806" s="75"/>
      <c r="G806" s="169"/>
      <c r="H806" s="169"/>
      <c r="I806" s="169"/>
      <c r="J806" s="169"/>
      <c r="K806" s="169"/>
    </row>
    <row r="807" spans="1:11" ht="12">
      <c r="A807" s="156">
        <v>15</v>
      </c>
      <c r="E807" s="156">
        <v>15</v>
      </c>
      <c r="F807" s="75"/>
      <c r="G807" s="169"/>
      <c r="H807" s="169"/>
      <c r="I807" s="169"/>
      <c r="J807" s="169"/>
      <c r="K807" s="169"/>
    </row>
    <row r="808" spans="1:11" ht="12">
      <c r="A808" s="156">
        <v>16</v>
      </c>
      <c r="E808" s="156">
        <v>16</v>
      </c>
      <c r="F808" s="75"/>
      <c r="G808" s="169"/>
      <c r="H808" s="169"/>
      <c r="I808" s="169"/>
      <c r="J808" s="169"/>
      <c r="K808" s="169"/>
    </row>
    <row r="809" spans="1:11" ht="12">
      <c r="A809" s="156">
        <v>17</v>
      </c>
      <c r="C809" s="157"/>
      <c r="D809" s="158"/>
      <c r="E809" s="156">
        <v>17</v>
      </c>
      <c r="F809" s="75"/>
      <c r="G809" s="169"/>
      <c r="H809" s="169"/>
      <c r="I809" s="169"/>
      <c r="J809" s="169"/>
      <c r="K809" s="169"/>
    </row>
    <row r="810" spans="1:11" ht="12">
      <c r="A810" s="156">
        <v>18</v>
      </c>
      <c r="C810" s="158"/>
      <c r="D810" s="158"/>
      <c r="E810" s="156">
        <v>18</v>
      </c>
      <c r="F810" s="75"/>
      <c r="G810" s="169"/>
      <c r="H810" s="169"/>
      <c r="I810" s="169"/>
      <c r="J810" s="169"/>
      <c r="K810" s="169"/>
    </row>
    <row r="811" spans="1:11" ht="12">
      <c r="A811" s="156"/>
      <c r="C811" s="197"/>
      <c r="D811" s="158"/>
      <c r="E811" s="156"/>
      <c r="F811" s="153" t="s">
        <v>17</v>
      </c>
      <c r="G811" s="85" t="s">
        <v>17</v>
      </c>
      <c r="H811" s="86"/>
      <c r="I811" s="153"/>
      <c r="J811" s="85"/>
      <c r="K811" s="86"/>
    </row>
    <row r="812" spans="1:11" ht="12">
      <c r="A812" s="156">
        <v>19</v>
      </c>
      <c r="C812" s="62" t="s">
        <v>265</v>
      </c>
      <c r="D812" s="158"/>
      <c r="E812" s="156">
        <v>19</v>
      </c>
      <c r="G812" s="165"/>
      <c r="H812" s="165">
        <f>SUM(H803:H810)</f>
        <v>63881447</v>
      </c>
      <c r="I812" s="169"/>
      <c r="J812" s="169"/>
      <c r="K812" s="165">
        <f>SUM(K803:K810)</f>
        <v>61102061</v>
      </c>
    </row>
    <row r="813" spans="1:11" ht="12">
      <c r="A813" s="156"/>
      <c r="C813" s="197"/>
      <c r="D813" s="158"/>
      <c r="E813" s="156"/>
      <c r="F813" s="153" t="s">
        <v>17</v>
      </c>
      <c r="G813" s="85" t="s">
        <v>17</v>
      </c>
      <c r="H813" s="86"/>
      <c r="I813" s="153"/>
      <c r="J813" s="85"/>
      <c r="K813" s="86"/>
    </row>
    <row r="814" spans="1:8" ht="12">
      <c r="A814" s="156"/>
      <c r="C814" s="158"/>
      <c r="D814" s="158"/>
      <c r="E814" s="156"/>
      <c r="H814" s="77"/>
    </row>
    <row r="815" spans="1:11" ht="12">
      <c r="A815" s="156">
        <v>20</v>
      </c>
      <c r="C815" s="74" t="s">
        <v>266</v>
      </c>
      <c r="E815" s="156">
        <v>20</v>
      </c>
      <c r="G815" s="164"/>
      <c r="H815" s="165">
        <f>SUM(H801,H812)</f>
        <v>65834147</v>
      </c>
      <c r="I815" s="165"/>
      <c r="J815" s="164"/>
      <c r="K815" s="165">
        <f>SUM(K801,K812)</f>
        <v>61102061</v>
      </c>
    </row>
    <row r="816" spans="3:11" ht="12">
      <c r="C816" s="101" t="s">
        <v>267</v>
      </c>
      <c r="E816" s="115"/>
      <c r="F816" s="153" t="s">
        <v>17</v>
      </c>
      <c r="G816" s="85" t="s">
        <v>17</v>
      </c>
      <c r="H816" s="86"/>
      <c r="I816" s="153"/>
      <c r="J816" s="85"/>
      <c r="K816" s="86"/>
    </row>
    <row r="817" ht="12">
      <c r="C817" s="74" t="s">
        <v>51</v>
      </c>
    </row>
    <row r="818" spans="4:11" ht="12">
      <c r="D818" s="74"/>
      <c r="G818" s="79"/>
      <c r="H818" s="119"/>
      <c r="I818" s="140"/>
      <c r="J818" s="79"/>
      <c r="K818" s="119"/>
    </row>
    <row r="819" spans="4:11" ht="12">
      <c r="D819" s="74"/>
      <c r="G819" s="79"/>
      <c r="H819" s="119"/>
      <c r="I819" s="140"/>
      <c r="J819" s="79"/>
      <c r="K819" s="119"/>
    </row>
    <row r="820" spans="4:11" ht="12">
      <c r="D820" s="74"/>
      <c r="G820" s="79"/>
      <c r="H820" s="119"/>
      <c r="I820" s="140"/>
      <c r="J820" s="79"/>
      <c r="K820" s="119"/>
    </row>
    <row r="821" spans="4:11" ht="12">
      <c r="D821" s="74"/>
      <c r="G821" s="79"/>
      <c r="H821" s="119"/>
      <c r="I821" s="140"/>
      <c r="J821" s="79"/>
      <c r="K821" s="119"/>
    </row>
    <row r="822" spans="4:11" ht="12">
      <c r="D822" s="74"/>
      <c r="G822" s="79"/>
      <c r="H822" s="119"/>
      <c r="I822" s="140"/>
      <c r="J822" s="79"/>
      <c r="K822" s="119"/>
    </row>
    <row r="823" spans="4:11" ht="12">
      <c r="D823" s="74"/>
      <c r="G823" s="79"/>
      <c r="H823" s="119"/>
      <c r="I823" s="140"/>
      <c r="J823" s="79"/>
      <c r="K823" s="119"/>
    </row>
    <row r="824" spans="4:11" ht="12">
      <c r="D824" s="74"/>
      <c r="G824" s="79"/>
      <c r="H824" s="119"/>
      <c r="I824" s="140"/>
      <c r="J824" s="79"/>
      <c r="K824" s="119"/>
    </row>
    <row r="825" spans="4:11" ht="12">
      <c r="D825" s="74"/>
      <c r="G825" s="79"/>
      <c r="H825" s="119"/>
      <c r="I825" s="140"/>
      <c r="J825" s="79"/>
      <c r="K825" s="119"/>
    </row>
    <row r="826" spans="4:11" ht="12">
      <c r="D826" s="74"/>
      <c r="G826" s="79"/>
      <c r="H826" s="119"/>
      <c r="I826" s="140"/>
      <c r="J826" s="79"/>
      <c r="K826" s="119"/>
    </row>
    <row r="827" spans="4:11" ht="12">
      <c r="D827" s="74"/>
      <c r="G827" s="79"/>
      <c r="H827" s="119"/>
      <c r="I827" s="140"/>
      <c r="J827" s="79"/>
      <c r="K827" s="119"/>
    </row>
    <row r="828" spans="4:11" ht="12">
      <c r="D828" s="74"/>
      <c r="G828" s="79"/>
      <c r="H828" s="119"/>
      <c r="I828" s="140"/>
      <c r="J828" s="79"/>
      <c r="K828" s="119"/>
    </row>
    <row r="829" spans="4:11" ht="12">
      <c r="D829" s="74"/>
      <c r="G829" s="79"/>
      <c r="H829" s="119"/>
      <c r="I829" s="140"/>
      <c r="J829" s="79"/>
      <c r="K829" s="119"/>
    </row>
    <row r="830" spans="4:11" ht="12">
      <c r="D830" s="74"/>
      <c r="G830" s="79"/>
      <c r="H830" s="119"/>
      <c r="I830" s="140"/>
      <c r="J830" s="79"/>
      <c r="K830" s="119"/>
    </row>
    <row r="831" spans="4:11" ht="12">
      <c r="D831" s="74"/>
      <c r="G831" s="79"/>
      <c r="H831" s="119"/>
      <c r="I831" s="140"/>
      <c r="J831" s="79"/>
      <c r="K831" s="119"/>
    </row>
    <row r="832" spans="4:11" ht="12">
      <c r="D832" s="74"/>
      <c r="G832" s="79"/>
      <c r="H832" s="119"/>
      <c r="I832" s="140"/>
      <c r="J832" s="79"/>
      <c r="K832" s="119"/>
    </row>
    <row r="833" spans="4:11" ht="12">
      <c r="D833" s="74"/>
      <c r="G833" s="79"/>
      <c r="H833" s="119"/>
      <c r="I833" s="140"/>
      <c r="J833" s="79"/>
      <c r="K833" s="119"/>
    </row>
    <row r="834" spans="4:11" ht="12">
      <c r="D834" s="74"/>
      <c r="G834" s="79"/>
      <c r="H834" s="119"/>
      <c r="I834" s="140"/>
      <c r="J834" s="79"/>
      <c r="K834" s="119"/>
    </row>
    <row r="835" spans="4:11" ht="12">
      <c r="D835" s="74"/>
      <c r="G835" s="79"/>
      <c r="H835" s="119"/>
      <c r="I835" s="140"/>
      <c r="J835" s="79"/>
      <c r="K835" s="119"/>
    </row>
    <row r="836" spans="4:11" ht="12">
      <c r="D836" s="74"/>
      <c r="G836" s="79"/>
      <c r="H836" s="119"/>
      <c r="I836" s="140"/>
      <c r="J836" s="79"/>
      <c r="K836" s="119"/>
    </row>
    <row r="837" spans="4:11" ht="12">
      <c r="D837" s="74"/>
      <c r="G837" s="79"/>
      <c r="H837" s="119"/>
      <c r="I837" s="140"/>
      <c r="J837" s="79"/>
      <c r="K837" s="119"/>
    </row>
    <row r="838" spans="4:11" ht="12">
      <c r="D838" s="74"/>
      <c r="G838" s="79"/>
      <c r="H838" s="119"/>
      <c r="I838" s="140"/>
      <c r="J838" s="79"/>
      <c r="K838" s="119"/>
    </row>
    <row r="839" spans="4:11" ht="12">
      <c r="D839" s="74"/>
      <c r="G839" s="79"/>
      <c r="H839" s="119"/>
      <c r="I839" s="140"/>
      <c r="J839" s="79"/>
      <c r="K839" s="119"/>
    </row>
    <row r="840" spans="4:11" ht="12">
      <c r="D840" s="74"/>
      <c r="G840" s="79"/>
      <c r="H840" s="119"/>
      <c r="I840" s="140"/>
      <c r="J840" s="79"/>
      <c r="K840" s="119"/>
    </row>
    <row r="841" spans="4:11" ht="12">
      <c r="D841" s="74"/>
      <c r="G841" s="79"/>
      <c r="H841" s="119"/>
      <c r="I841" s="140"/>
      <c r="J841" s="79"/>
      <c r="K841" s="119"/>
    </row>
    <row r="842" spans="4:11" ht="12">
      <c r="D842" s="74"/>
      <c r="G842" s="79"/>
      <c r="H842" s="119"/>
      <c r="I842" s="140"/>
      <c r="J842" s="79"/>
      <c r="K842" s="119"/>
    </row>
    <row r="881" spans="4:11" ht="12">
      <c r="D881" s="88"/>
      <c r="F881" s="115"/>
      <c r="G881" s="79"/>
      <c r="H881" s="119"/>
      <c r="J881" s="79"/>
      <c r="K881" s="119"/>
    </row>
  </sheetData>
  <sheetProtection/>
  <mergeCells count="28">
    <mergeCell ref="A41:K41"/>
    <mergeCell ref="A5:K5"/>
    <mergeCell ref="A8:K8"/>
    <mergeCell ref="A9:K9"/>
    <mergeCell ref="A20:C20"/>
    <mergeCell ref="A36:K36"/>
    <mergeCell ref="A449:K449"/>
    <mergeCell ref="C79:J79"/>
    <mergeCell ref="A84:K84"/>
    <mergeCell ref="C121:J121"/>
    <mergeCell ref="A128:K128"/>
    <mergeCell ref="C135:D135"/>
    <mergeCell ref="C139:D139"/>
    <mergeCell ref="A175:K175"/>
    <mergeCell ref="C213:I213"/>
    <mergeCell ref="B227:K227"/>
    <mergeCell ref="C321:J321"/>
    <mergeCell ref="A411:K411"/>
    <mergeCell ref="A710:K710"/>
    <mergeCell ref="C744:J744"/>
    <mergeCell ref="A748:K748"/>
    <mergeCell ref="A785:K785"/>
    <mergeCell ref="A488:K488"/>
    <mergeCell ref="A525:K525"/>
    <mergeCell ref="A562:K562"/>
    <mergeCell ref="A599:K599"/>
    <mergeCell ref="A636:K636"/>
    <mergeCell ref="A673:K673"/>
  </mergeCells>
  <printOptions horizontalCentered="1"/>
  <pageMargins left="0.17" right="0.17" top="0.47" bottom="0.53" header="0.5" footer="0.24"/>
  <pageSetup fitToHeight="47" horizontalDpi="600" verticalDpi="600" orientation="landscape" scale="70" r:id="rId1"/>
  <rowBreaks count="19" manualBreakCount="19">
    <brk id="39" max="12" man="1"/>
    <brk id="82" max="12" man="1"/>
    <brk id="124" max="12" man="1"/>
    <brk id="172" max="12" man="1"/>
    <brk id="224" max="12" man="1"/>
    <brk id="274" max="12" man="1"/>
    <brk id="323" max="10" man="1"/>
    <brk id="355" max="12" man="1"/>
    <brk id="407" max="12" man="1"/>
    <brk id="446" max="12" man="1"/>
    <brk id="485" max="255" man="1"/>
    <brk id="522" max="12" man="1"/>
    <brk id="559" max="12" man="1"/>
    <brk id="596" max="12" man="1"/>
    <brk id="633" max="12" man="1"/>
    <brk id="670" max="12" man="1"/>
    <brk id="707" max="12" man="1"/>
    <brk id="746" max="12" man="1"/>
    <brk id="782" max="255" man="1"/>
  </rowBreaks>
</worksheet>
</file>

<file path=xl/worksheets/sheet4.xml><?xml version="1.0" encoding="utf-8"?>
<worksheet xmlns="http://schemas.openxmlformats.org/spreadsheetml/2006/main" xmlns:r="http://schemas.openxmlformats.org/officeDocument/2006/relationships">
  <sheetPr transitionEvaluation="1" transitionEntry="1"/>
  <dimension ref="A2:IT881"/>
  <sheetViews>
    <sheetView showGridLines="0" view="pageBreakPreview" zoomScaleNormal="120" zoomScaleSheetLayoutView="100" zoomScalePageLayoutView="0" workbookViewId="0" topLeftCell="A1">
      <selection activeCell="H30" sqref="H30"/>
    </sheetView>
  </sheetViews>
  <sheetFormatPr defaultColWidth="11.00390625" defaultRowHeight="12"/>
  <cols>
    <col min="1" max="1" width="5.28125" style="62" customWidth="1"/>
    <col min="2" max="2" width="2.140625" style="62" customWidth="1"/>
    <col min="3" max="3" width="35.00390625" style="62" customWidth="1"/>
    <col min="4" max="4" width="32.7109375" style="62" customWidth="1"/>
    <col min="5" max="5" width="9.28125" style="62" customWidth="1"/>
    <col min="6" max="6" width="8.57421875" style="62" customWidth="1"/>
    <col min="7" max="7" width="17.00390625" style="63" customWidth="1"/>
    <col min="8" max="8" width="17.00390625" style="64" customWidth="1"/>
    <col min="9" max="9" width="7.57421875" style="62" customWidth="1"/>
    <col min="10" max="10" width="15.140625" style="63" customWidth="1"/>
    <col min="11" max="11" width="19.421875" style="64" customWidth="1"/>
    <col min="12" max="16384" width="11.00390625" style="62" customWidth="1"/>
  </cols>
  <sheetData>
    <row r="2" ht="12">
      <c r="K2" s="65" t="s">
        <v>0</v>
      </c>
    </row>
    <row r="3" ht="12">
      <c r="K3" s="66" t="s">
        <v>1</v>
      </c>
    </row>
    <row r="5" spans="1:11" ht="45">
      <c r="A5" s="369" t="s">
        <v>2</v>
      </c>
      <c r="B5" s="369"/>
      <c r="C5" s="369"/>
      <c r="D5" s="369"/>
      <c r="E5" s="369"/>
      <c r="F5" s="369"/>
      <c r="G5" s="369"/>
      <c r="H5" s="369"/>
      <c r="I5" s="369"/>
      <c r="J5" s="369"/>
      <c r="K5" s="369"/>
    </row>
    <row r="8" spans="1:11" s="67" customFormat="1" ht="33">
      <c r="A8" s="370" t="s">
        <v>3</v>
      </c>
      <c r="B8" s="370"/>
      <c r="C8" s="370"/>
      <c r="D8" s="370"/>
      <c r="E8" s="370"/>
      <c r="F8" s="370"/>
      <c r="G8" s="370"/>
      <c r="H8" s="370"/>
      <c r="I8" s="370"/>
      <c r="J8" s="370"/>
      <c r="K8" s="370"/>
    </row>
    <row r="9" spans="1:11" s="67" customFormat="1" ht="33">
      <c r="A9" s="370" t="s">
        <v>4</v>
      </c>
      <c r="B9" s="370"/>
      <c r="C9" s="370"/>
      <c r="D9" s="370"/>
      <c r="E9" s="370"/>
      <c r="F9" s="370"/>
      <c r="G9" s="370"/>
      <c r="H9" s="370"/>
      <c r="I9" s="370"/>
      <c r="J9" s="370"/>
      <c r="K9" s="370"/>
    </row>
    <row r="20" spans="1:11" ht="12.75" thickBot="1">
      <c r="A20" s="371" t="s">
        <v>5</v>
      </c>
      <c r="B20" s="371"/>
      <c r="C20" s="371"/>
      <c r="D20" s="68" t="s">
        <v>78</v>
      </c>
      <c r="E20" s="69"/>
      <c r="F20" s="69"/>
      <c r="G20" s="69"/>
      <c r="H20" s="69"/>
      <c r="I20" s="69"/>
      <c r="J20" s="69"/>
      <c r="K20" s="69"/>
    </row>
    <row r="21" spans="3:4" ht="12.75" thickBot="1">
      <c r="C21" s="70" t="s">
        <v>7</v>
      </c>
      <c r="D21" s="71" t="s">
        <v>269</v>
      </c>
    </row>
    <row r="22" spans="3:4" ht="12.75" thickBot="1">
      <c r="C22" s="70" t="s">
        <v>9</v>
      </c>
      <c r="D22" s="72"/>
    </row>
    <row r="23" spans="3:4" ht="12.75" thickBot="1">
      <c r="C23" s="70" t="s">
        <v>10</v>
      </c>
      <c r="D23" s="72"/>
    </row>
    <row r="31" ht="12">
      <c r="C31" s="62" t="s">
        <v>12</v>
      </c>
    </row>
    <row r="36" spans="1:11" ht="27">
      <c r="A36" s="372" t="s">
        <v>13</v>
      </c>
      <c r="B36" s="372"/>
      <c r="C36" s="372"/>
      <c r="D36" s="372"/>
      <c r="E36" s="372"/>
      <c r="F36" s="372"/>
      <c r="G36" s="372"/>
      <c r="H36" s="372"/>
      <c r="I36" s="372"/>
      <c r="J36" s="372"/>
      <c r="K36" s="372"/>
    </row>
    <row r="39" spans="1:11" ht="12">
      <c r="A39" s="73"/>
      <c r="C39" s="74"/>
      <c r="E39" s="73"/>
      <c r="F39" s="75"/>
      <c r="G39" s="76"/>
      <c r="H39" s="77"/>
      <c r="I39" s="75"/>
      <c r="J39" s="76"/>
      <c r="K39" s="77"/>
    </row>
    <row r="40" spans="1:11" ht="12">
      <c r="A40" s="78"/>
      <c r="G40" s="79"/>
      <c r="K40" s="80" t="s">
        <v>14</v>
      </c>
    </row>
    <row r="41" spans="1:11" ht="12">
      <c r="A41" s="367" t="s">
        <v>15</v>
      </c>
      <c r="B41" s="367"/>
      <c r="C41" s="367"/>
      <c r="D41" s="367"/>
      <c r="E41" s="367"/>
      <c r="F41" s="367"/>
      <c r="G41" s="367"/>
      <c r="H41" s="367"/>
      <c r="I41" s="367"/>
      <c r="J41" s="367"/>
      <c r="K41" s="367"/>
    </row>
    <row r="42" spans="1:11" ht="12">
      <c r="A42" s="81" t="s">
        <v>16</v>
      </c>
      <c r="C42" s="62" t="str">
        <f>$D$20</f>
        <v>University of Colorado</v>
      </c>
      <c r="G42" s="79"/>
      <c r="I42" s="82"/>
      <c r="J42" s="79"/>
      <c r="K42" s="83" t="str">
        <f>$K$3</f>
        <v>Date: October 1, 2013</v>
      </c>
    </row>
    <row r="43" spans="1:11" ht="12">
      <c r="A43" s="84" t="s">
        <v>17</v>
      </c>
      <c r="B43" s="84" t="s">
        <v>17</v>
      </c>
      <c r="C43" s="84" t="s">
        <v>17</v>
      </c>
      <c r="D43" s="84" t="s">
        <v>17</v>
      </c>
      <c r="E43" s="84" t="s">
        <v>17</v>
      </c>
      <c r="F43" s="84" t="s">
        <v>17</v>
      </c>
      <c r="G43" s="85" t="s">
        <v>17</v>
      </c>
      <c r="H43" s="86" t="s">
        <v>17</v>
      </c>
      <c r="I43" s="84" t="s">
        <v>17</v>
      </c>
      <c r="J43" s="85" t="s">
        <v>17</v>
      </c>
      <c r="K43" s="86" t="s">
        <v>17</v>
      </c>
    </row>
    <row r="44" spans="1:11" ht="12">
      <c r="A44" s="241" t="s">
        <v>18</v>
      </c>
      <c r="C44" s="74" t="s">
        <v>19</v>
      </c>
      <c r="E44" s="376" t="s">
        <v>18</v>
      </c>
      <c r="F44" s="376"/>
      <c r="G44" s="242"/>
      <c r="H44" s="243" t="s">
        <v>20</v>
      </c>
      <c r="I44" s="147"/>
      <c r="J44" s="242"/>
      <c r="K44" s="243" t="s">
        <v>21</v>
      </c>
    </row>
    <row r="45" spans="1:11" ht="12">
      <c r="A45" s="241" t="s">
        <v>22</v>
      </c>
      <c r="C45" s="91" t="s">
        <v>23</v>
      </c>
      <c r="E45" s="376" t="s">
        <v>22</v>
      </c>
      <c r="F45" s="376"/>
      <c r="G45" s="242" t="s">
        <v>24</v>
      </c>
      <c r="H45" s="243" t="s">
        <v>25</v>
      </c>
      <c r="I45" s="147"/>
      <c r="J45" s="242" t="s">
        <v>24</v>
      </c>
      <c r="K45" s="243" t="s">
        <v>26</v>
      </c>
    </row>
    <row r="46" spans="1:11" ht="12">
      <c r="A46" s="84" t="s">
        <v>17</v>
      </c>
      <c r="B46" s="84" t="s">
        <v>17</v>
      </c>
      <c r="C46" s="84" t="s">
        <v>17</v>
      </c>
      <c r="D46" s="84" t="s">
        <v>17</v>
      </c>
      <c r="E46" s="84" t="s">
        <v>17</v>
      </c>
      <c r="F46" s="84" t="s">
        <v>17</v>
      </c>
      <c r="G46" s="85" t="s">
        <v>17</v>
      </c>
      <c r="H46" s="86" t="s">
        <v>17</v>
      </c>
      <c r="I46" s="84" t="s">
        <v>17</v>
      </c>
      <c r="J46" s="85" t="s">
        <v>17</v>
      </c>
      <c r="K46" s="86" t="s">
        <v>17</v>
      </c>
    </row>
    <row r="47" spans="1:11" ht="12">
      <c r="A47" s="92">
        <v>1</v>
      </c>
      <c r="C47" s="74" t="s">
        <v>27</v>
      </c>
      <c r="D47" s="92" t="s">
        <v>28</v>
      </c>
      <c r="E47" s="92">
        <v>1</v>
      </c>
      <c r="G47" s="93">
        <v>0</v>
      </c>
      <c r="H47" s="93">
        <v>0</v>
      </c>
      <c r="I47" s="94"/>
      <c r="J47" s="93">
        <v>0</v>
      </c>
      <c r="K47" s="93">
        <v>0</v>
      </c>
    </row>
    <row r="48" spans="1:11" ht="12">
      <c r="A48" s="92">
        <v>2</v>
      </c>
      <c r="C48" s="74" t="s">
        <v>29</v>
      </c>
      <c r="D48" s="92" t="s">
        <v>30</v>
      </c>
      <c r="E48" s="92">
        <v>2</v>
      </c>
      <c r="G48" s="93">
        <v>0</v>
      </c>
      <c r="H48" s="93">
        <v>0</v>
      </c>
      <c r="I48" s="94"/>
      <c r="J48" s="93">
        <v>0</v>
      </c>
      <c r="K48" s="93">
        <v>0</v>
      </c>
    </row>
    <row r="49" spans="1:11" ht="12">
      <c r="A49" s="92">
        <v>3</v>
      </c>
      <c r="C49" s="74" t="s">
        <v>31</v>
      </c>
      <c r="D49" s="92" t="s">
        <v>32</v>
      </c>
      <c r="E49" s="92">
        <v>3</v>
      </c>
      <c r="G49" s="93">
        <v>0</v>
      </c>
      <c r="H49" s="93">
        <v>0</v>
      </c>
      <c r="I49" s="94"/>
      <c r="J49" s="93">
        <v>0</v>
      </c>
      <c r="K49" s="93">
        <v>0</v>
      </c>
    </row>
    <row r="50" spans="1:11" ht="12">
      <c r="A50" s="92">
        <v>4</v>
      </c>
      <c r="C50" s="74" t="s">
        <v>33</v>
      </c>
      <c r="D50" s="92" t="s">
        <v>34</v>
      </c>
      <c r="E50" s="92">
        <v>4</v>
      </c>
      <c r="G50" s="93">
        <v>0</v>
      </c>
      <c r="H50" s="93">
        <v>0</v>
      </c>
      <c r="I50" s="94"/>
      <c r="J50" s="93">
        <v>0</v>
      </c>
      <c r="K50" s="93">
        <v>0</v>
      </c>
    </row>
    <row r="51" spans="1:11" ht="12">
      <c r="A51" s="92">
        <v>5</v>
      </c>
      <c r="C51" s="74" t="s">
        <v>35</v>
      </c>
      <c r="D51" s="92" t="s">
        <v>36</v>
      </c>
      <c r="E51" s="92">
        <v>5</v>
      </c>
      <c r="G51" s="93">
        <v>0</v>
      </c>
      <c r="H51" s="93">
        <v>0</v>
      </c>
      <c r="I51" s="94"/>
      <c r="J51" s="93">
        <v>0</v>
      </c>
      <c r="K51" s="93">
        <v>0</v>
      </c>
    </row>
    <row r="52" spans="1:11" ht="12">
      <c r="A52" s="92">
        <v>6</v>
      </c>
      <c r="C52" s="74" t="s">
        <v>37</v>
      </c>
      <c r="D52" s="92" t="s">
        <v>38</v>
      </c>
      <c r="E52" s="92">
        <v>6</v>
      </c>
      <c r="G52" s="93">
        <v>0</v>
      </c>
      <c r="H52" s="93">
        <v>0</v>
      </c>
      <c r="I52" s="94"/>
      <c r="J52" s="93">
        <v>0</v>
      </c>
      <c r="K52" s="93">
        <v>0</v>
      </c>
    </row>
    <row r="53" spans="1:11" ht="12">
      <c r="A53" s="92">
        <v>7</v>
      </c>
      <c r="C53" s="74" t="s">
        <v>39</v>
      </c>
      <c r="D53" s="92" t="s">
        <v>40</v>
      </c>
      <c r="E53" s="92">
        <v>7</v>
      </c>
      <c r="G53" s="93">
        <v>0</v>
      </c>
      <c r="H53" s="93">
        <v>0</v>
      </c>
      <c r="I53" s="94"/>
      <c r="J53" s="93">
        <v>0</v>
      </c>
      <c r="K53" s="93">
        <v>0</v>
      </c>
    </row>
    <row r="54" spans="1:11" ht="12">
      <c r="A54" s="92">
        <v>8</v>
      </c>
      <c r="C54" s="74" t="s">
        <v>41</v>
      </c>
      <c r="D54" s="92" t="s">
        <v>42</v>
      </c>
      <c r="E54" s="92">
        <v>8</v>
      </c>
      <c r="G54" s="93">
        <v>0</v>
      </c>
      <c r="H54" s="93">
        <v>0</v>
      </c>
      <c r="I54" s="94"/>
      <c r="J54" s="93">
        <v>0</v>
      </c>
      <c r="K54" s="93">
        <v>0</v>
      </c>
    </row>
    <row r="55" spans="1:11" ht="12">
      <c r="A55" s="92">
        <v>9</v>
      </c>
      <c r="C55" s="74" t="s">
        <v>43</v>
      </c>
      <c r="D55" s="92" t="s">
        <v>44</v>
      </c>
      <c r="E55" s="92">
        <v>9</v>
      </c>
      <c r="G55" s="95">
        <v>0</v>
      </c>
      <c r="H55" s="95">
        <v>0</v>
      </c>
      <c r="I55" s="94" t="s">
        <v>51</v>
      </c>
      <c r="J55" s="95">
        <v>0</v>
      </c>
      <c r="K55" s="95">
        <v>0</v>
      </c>
    </row>
    <row r="56" spans="1:11" ht="12">
      <c r="A56" s="92">
        <v>10</v>
      </c>
      <c r="C56" s="74" t="s">
        <v>45</v>
      </c>
      <c r="D56" s="92" t="s">
        <v>46</v>
      </c>
      <c r="E56" s="92">
        <v>10</v>
      </c>
      <c r="G56" s="93">
        <v>0</v>
      </c>
      <c r="H56" s="93">
        <v>0</v>
      </c>
      <c r="I56" s="94"/>
      <c r="J56" s="93">
        <v>0</v>
      </c>
      <c r="K56" s="93">
        <v>0</v>
      </c>
    </row>
    <row r="57" spans="1:11" ht="12">
      <c r="A57" s="92"/>
      <c r="C57" s="74"/>
      <c r="D57" s="92"/>
      <c r="E57" s="92"/>
      <c r="F57" s="84" t="s">
        <v>17</v>
      </c>
      <c r="G57" s="85" t="s">
        <v>17</v>
      </c>
      <c r="H57" s="96"/>
      <c r="I57" s="97"/>
      <c r="J57" s="85"/>
      <c r="K57" s="96"/>
    </row>
    <row r="58" spans="1:11" ht="15" customHeight="1">
      <c r="A58" s="147">
        <v>11</v>
      </c>
      <c r="C58" s="74" t="s">
        <v>47</v>
      </c>
      <c r="E58" s="147">
        <v>11</v>
      </c>
      <c r="G58" s="93">
        <v>0</v>
      </c>
      <c r="H58" s="95">
        <v>0</v>
      </c>
      <c r="I58" s="94"/>
      <c r="J58" s="93">
        <v>0</v>
      </c>
      <c r="K58" s="95">
        <v>0</v>
      </c>
    </row>
    <row r="59" spans="1:11" ht="12">
      <c r="A59" s="92"/>
      <c r="E59" s="92"/>
      <c r="F59" s="84" t="s">
        <v>17</v>
      </c>
      <c r="G59" s="85" t="s">
        <v>17</v>
      </c>
      <c r="H59" s="86"/>
      <c r="I59" s="97"/>
      <c r="J59" s="85"/>
      <c r="K59" s="86"/>
    </row>
    <row r="60" spans="1:11" ht="12">
      <c r="A60" s="92"/>
      <c r="E60" s="92"/>
      <c r="F60" s="84"/>
      <c r="G60" s="79"/>
      <c r="H60" s="86"/>
      <c r="I60" s="97"/>
      <c r="J60" s="79"/>
      <c r="K60" s="86"/>
    </row>
    <row r="61" spans="1:11" ht="12">
      <c r="A61" s="147">
        <v>12</v>
      </c>
      <c r="C61" s="74" t="s">
        <v>48</v>
      </c>
      <c r="E61" s="147">
        <v>12</v>
      </c>
      <c r="G61" s="98"/>
      <c r="H61" s="98"/>
      <c r="I61" s="94"/>
      <c r="J61" s="93"/>
      <c r="K61" s="98"/>
    </row>
    <row r="62" spans="1:15" ht="12">
      <c r="A62" s="92">
        <v>13</v>
      </c>
      <c r="C62" s="74" t="s">
        <v>49</v>
      </c>
      <c r="D62" s="92" t="s">
        <v>50</v>
      </c>
      <c r="E62" s="92">
        <v>13</v>
      </c>
      <c r="G62" s="99"/>
      <c r="H62" s="100">
        <v>0</v>
      </c>
      <c r="I62" s="94"/>
      <c r="J62" s="99"/>
      <c r="K62" s="100">
        <v>0</v>
      </c>
      <c r="O62" s="62" t="s">
        <v>51</v>
      </c>
    </row>
    <row r="63" spans="1:11" ht="12">
      <c r="A63" s="92">
        <v>14</v>
      </c>
      <c r="C63" s="74" t="s">
        <v>52</v>
      </c>
      <c r="D63" s="92" t="s">
        <v>53</v>
      </c>
      <c r="E63" s="92">
        <v>14</v>
      </c>
      <c r="G63" s="99"/>
      <c r="H63" s="100">
        <v>0</v>
      </c>
      <c r="I63" s="94"/>
      <c r="J63" s="99"/>
      <c r="K63" s="100">
        <v>0</v>
      </c>
    </row>
    <row r="64" spans="1:11" ht="12">
      <c r="A64" s="92">
        <v>15</v>
      </c>
      <c r="C64" s="74" t="s">
        <v>54</v>
      </c>
      <c r="D64" s="92"/>
      <c r="E64" s="92">
        <v>15</v>
      </c>
      <c r="G64" s="99"/>
      <c r="H64" s="100">
        <v>0</v>
      </c>
      <c r="I64" s="94"/>
      <c r="J64" s="99"/>
      <c r="K64" s="100">
        <v>0</v>
      </c>
    </row>
    <row r="65" spans="1:11" ht="12">
      <c r="A65" s="92">
        <v>16</v>
      </c>
      <c r="C65" s="74" t="s">
        <v>55</v>
      </c>
      <c r="D65" s="92"/>
      <c r="E65" s="92">
        <v>16</v>
      </c>
      <c r="G65" s="99"/>
      <c r="H65" s="100">
        <v>0</v>
      </c>
      <c r="I65" s="94"/>
      <c r="J65" s="99"/>
      <c r="K65" s="100">
        <v>0</v>
      </c>
    </row>
    <row r="66" spans="1:254" ht="12">
      <c r="A66" s="92">
        <v>17</v>
      </c>
      <c r="B66" s="92"/>
      <c r="C66" s="101" t="s">
        <v>56</v>
      </c>
      <c r="D66" s="92"/>
      <c r="E66" s="92">
        <v>17</v>
      </c>
      <c r="F66" s="92"/>
      <c r="G66" s="93"/>
      <c r="H66" s="95">
        <v>0</v>
      </c>
      <c r="I66" s="101"/>
      <c r="J66" s="93"/>
      <c r="K66" s="95">
        <v>0</v>
      </c>
      <c r="L66" s="92"/>
      <c r="M66" s="101"/>
      <c r="N66" s="92"/>
      <c r="O66" s="101"/>
      <c r="P66" s="92"/>
      <c r="Q66" s="101"/>
      <c r="R66" s="92"/>
      <c r="S66" s="101"/>
      <c r="T66" s="92"/>
      <c r="U66" s="101"/>
      <c r="V66" s="92"/>
      <c r="W66" s="101"/>
      <c r="X66" s="92"/>
      <c r="Y66" s="101"/>
      <c r="Z66" s="92"/>
      <c r="AA66" s="101"/>
      <c r="AB66" s="92"/>
      <c r="AC66" s="101"/>
      <c r="AD66" s="92"/>
      <c r="AE66" s="101"/>
      <c r="AF66" s="92"/>
      <c r="AG66" s="101"/>
      <c r="AH66" s="92"/>
      <c r="AI66" s="101"/>
      <c r="AJ66" s="92"/>
      <c r="AK66" s="101"/>
      <c r="AL66" s="92"/>
      <c r="AM66" s="101"/>
      <c r="AN66" s="92"/>
      <c r="AO66" s="101"/>
      <c r="AP66" s="92"/>
      <c r="AQ66" s="101"/>
      <c r="AR66" s="92"/>
      <c r="AS66" s="101"/>
      <c r="AT66" s="92"/>
      <c r="AU66" s="101"/>
      <c r="AV66" s="92"/>
      <c r="AW66" s="101"/>
      <c r="AX66" s="92"/>
      <c r="AY66" s="101"/>
      <c r="AZ66" s="92"/>
      <c r="BA66" s="101"/>
      <c r="BB66" s="92"/>
      <c r="BC66" s="101"/>
      <c r="BD66" s="92"/>
      <c r="BE66" s="101"/>
      <c r="BF66" s="92"/>
      <c r="BG66" s="101"/>
      <c r="BH66" s="92"/>
      <c r="BI66" s="101"/>
      <c r="BJ66" s="92"/>
      <c r="BK66" s="101"/>
      <c r="BL66" s="92"/>
      <c r="BM66" s="101"/>
      <c r="BN66" s="92"/>
      <c r="BO66" s="101"/>
      <c r="BP66" s="92"/>
      <c r="BQ66" s="101"/>
      <c r="BR66" s="92"/>
      <c r="BS66" s="101"/>
      <c r="BT66" s="92"/>
      <c r="BU66" s="101"/>
      <c r="BV66" s="92"/>
      <c r="BW66" s="101"/>
      <c r="BX66" s="92"/>
      <c r="BY66" s="101"/>
      <c r="BZ66" s="92"/>
      <c r="CA66" s="101"/>
      <c r="CB66" s="92"/>
      <c r="CC66" s="101"/>
      <c r="CD66" s="92"/>
      <c r="CE66" s="101"/>
      <c r="CF66" s="92"/>
      <c r="CG66" s="101"/>
      <c r="CH66" s="92"/>
      <c r="CI66" s="101"/>
      <c r="CJ66" s="92"/>
      <c r="CK66" s="101"/>
      <c r="CL66" s="92"/>
      <c r="CM66" s="101"/>
      <c r="CN66" s="92"/>
      <c r="CO66" s="101"/>
      <c r="CP66" s="92"/>
      <c r="CQ66" s="101"/>
      <c r="CR66" s="92"/>
      <c r="CS66" s="101"/>
      <c r="CT66" s="92"/>
      <c r="CU66" s="101"/>
      <c r="CV66" s="92"/>
      <c r="CW66" s="101"/>
      <c r="CX66" s="92"/>
      <c r="CY66" s="101"/>
      <c r="CZ66" s="92"/>
      <c r="DA66" s="101"/>
      <c r="DB66" s="92"/>
      <c r="DC66" s="101"/>
      <c r="DD66" s="92"/>
      <c r="DE66" s="101"/>
      <c r="DF66" s="92"/>
      <c r="DG66" s="101"/>
      <c r="DH66" s="92"/>
      <c r="DI66" s="101"/>
      <c r="DJ66" s="92"/>
      <c r="DK66" s="101"/>
      <c r="DL66" s="92"/>
      <c r="DM66" s="101"/>
      <c r="DN66" s="92"/>
      <c r="DO66" s="101"/>
      <c r="DP66" s="92"/>
      <c r="DQ66" s="101"/>
      <c r="DR66" s="92"/>
      <c r="DS66" s="101"/>
      <c r="DT66" s="92"/>
      <c r="DU66" s="101"/>
      <c r="DV66" s="92"/>
      <c r="DW66" s="101"/>
      <c r="DX66" s="92"/>
      <c r="DY66" s="101"/>
      <c r="DZ66" s="92"/>
      <c r="EA66" s="101"/>
      <c r="EB66" s="92"/>
      <c r="EC66" s="101"/>
      <c r="ED66" s="92"/>
      <c r="EE66" s="101"/>
      <c r="EF66" s="92"/>
      <c r="EG66" s="101"/>
      <c r="EH66" s="92"/>
      <c r="EI66" s="101"/>
      <c r="EJ66" s="92"/>
      <c r="EK66" s="101"/>
      <c r="EL66" s="92"/>
      <c r="EM66" s="101"/>
      <c r="EN66" s="92"/>
      <c r="EO66" s="101"/>
      <c r="EP66" s="92"/>
      <c r="EQ66" s="101"/>
      <c r="ER66" s="92"/>
      <c r="ES66" s="101"/>
      <c r="ET66" s="92"/>
      <c r="EU66" s="101"/>
      <c r="EV66" s="92"/>
      <c r="EW66" s="101"/>
      <c r="EX66" s="92"/>
      <c r="EY66" s="101"/>
      <c r="EZ66" s="92"/>
      <c r="FA66" s="101"/>
      <c r="FB66" s="92"/>
      <c r="FC66" s="101"/>
      <c r="FD66" s="92"/>
      <c r="FE66" s="101"/>
      <c r="FF66" s="92"/>
      <c r="FG66" s="101"/>
      <c r="FH66" s="92"/>
      <c r="FI66" s="101"/>
      <c r="FJ66" s="92"/>
      <c r="FK66" s="101"/>
      <c r="FL66" s="92"/>
      <c r="FM66" s="101"/>
      <c r="FN66" s="92"/>
      <c r="FO66" s="101"/>
      <c r="FP66" s="92"/>
      <c r="FQ66" s="101"/>
      <c r="FR66" s="92"/>
      <c r="FS66" s="101"/>
      <c r="FT66" s="92"/>
      <c r="FU66" s="101"/>
      <c r="FV66" s="92"/>
      <c r="FW66" s="101"/>
      <c r="FX66" s="92"/>
      <c r="FY66" s="101"/>
      <c r="FZ66" s="92"/>
      <c r="GA66" s="101"/>
      <c r="GB66" s="92"/>
      <c r="GC66" s="101"/>
      <c r="GD66" s="92"/>
      <c r="GE66" s="101"/>
      <c r="GF66" s="92"/>
      <c r="GG66" s="101"/>
      <c r="GH66" s="92"/>
      <c r="GI66" s="101"/>
      <c r="GJ66" s="92"/>
      <c r="GK66" s="101"/>
      <c r="GL66" s="92"/>
      <c r="GM66" s="101"/>
      <c r="GN66" s="92"/>
      <c r="GO66" s="101"/>
      <c r="GP66" s="92"/>
      <c r="GQ66" s="101"/>
      <c r="GR66" s="92"/>
      <c r="GS66" s="101"/>
      <c r="GT66" s="92"/>
      <c r="GU66" s="101"/>
      <c r="GV66" s="92"/>
      <c r="GW66" s="101"/>
      <c r="GX66" s="92"/>
      <c r="GY66" s="101"/>
      <c r="GZ66" s="92"/>
      <c r="HA66" s="101"/>
      <c r="HB66" s="92"/>
      <c r="HC66" s="101"/>
      <c r="HD66" s="92"/>
      <c r="HE66" s="101"/>
      <c r="HF66" s="92"/>
      <c r="HG66" s="101"/>
      <c r="HH66" s="92"/>
      <c r="HI66" s="101"/>
      <c r="HJ66" s="92"/>
      <c r="HK66" s="101"/>
      <c r="HL66" s="92"/>
      <c r="HM66" s="101"/>
      <c r="HN66" s="92"/>
      <c r="HO66" s="101"/>
      <c r="HP66" s="92"/>
      <c r="HQ66" s="101"/>
      <c r="HR66" s="92"/>
      <c r="HS66" s="101"/>
      <c r="HT66" s="92"/>
      <c r="HU66" s="101"/>
      <c r="HV66" s="92"/>
      <c r="HW66" s="101"/>
      <c r="HX66" s="92"/>
      <c r="HY66" s="101"/>
      <c r="HZ66" s="92"/>
      <c r="IA66" s="101"/>
      <c r="IB66" s="92"/>
      <c r="IC66" s="101"/>
      <c r="ID66" s="92"/>
      <c r="IE66" s="101"/>
      <c r="IF66" s="92"/>
      <c r="IG66" s="101"/>
      <c r="IH66" s="92"/>
      <c r="II66" s="101"/>
      <c r="IJ66" s="92"/>
      <c r="IK66" s="101"/>
      <c r="IL66" s="92"/>
      <c r="IM66" s="101"/>
      <c r="IN66" s="92"/>
      <c r="IO66" s="101"/>
      <c r="IP66" s="92"/>
      <c r="IQ66" s="101"/>
      <c r="IR66" s="92"/>
      <c r="IS66" s="101"/>
      <c r="IT66" s="92"/>
    </row>
    <row r="67" spans="1:11" ht="12">
      <c r="A67" s="92">
        <v>18</v>
      </c>
      <c r="C67" s="74" t="s">
        <v>57</v>
      </c>
      <c r="D67" s="92"/>
      <c r="E67" s="92">
        <v>18</v>
      </c>
      <c r="G67" s="99"/>
      <c r="H67" s="100">
        <v>0</v>
      </c>
      <c r="I67" s="94"/>
      <c r="J67" s="99"/>
      <c r="K67" s="100">
        <v>0</v>
      </c>
    </row>
    <row r="68" spans="1:11" ht="12">
      <c r="A68" s="92">
        <v>19</v>
      </c>
      <c r="C68" s="74" t="s">
        <v>58</v>
      </c>
      <c r="D68" s="92"/>
      <c r="E68" s="92">
        <v>19</v>
      </c>
      <c r="G68" s="99"/>
      <c r="H68" s="100">
        <v>0</v>
      </c>
      <c r="I68" s="94"/>
      <c r="J68" s="99"/>
      <c r="K68" s="100">
        <v>0</v>
      </c>
    </row>
    <row r="69" spans="1:11" ht="12">
      <c r="A69" s="92">
        <v>20</v>
      </c>
      <c r="C69" s="74" t="s">
        <v>59</v>
      </c>
      <c r="D69" s="92"/>
      <c r="E69" s="92">
        <v>20</v>
      </c>
      <c r="G69" s="99"/>
      <c r="H69" s="100">
        <v>0</v>
      </c>
      <c r="I69" s="94"/>
      <c r="J69" s="99"/>
      <c r="K69" s="100">
        <v>0</v>
      </c>
    </row>
    <row r="70" spans="1:11" ht="12">
      <c r="A70" s="92">
        <v>21</v>
      </c>
      <c r="C70" s="74" t="s">
        <v>60</v>
      </c>
      <c r="D70" s="92"/>
      <c r="E70" s="92">
        <v>21</v>
      </c>
      <c r="G70" s="99"/>
      <c r="H70" s="100">
        <v>0</v>
      </c>
      <c r="I70" s="94"/>
      <c r="J70" s="99"/>
      <c r="K70" s="100">
        <v>0</v>
      </c>
    </row>
    <row r="71" spans="1:11" ht="12">
      <c r="A71" s="92">
        <v>22</v>
      </c>
      <c r="C71" s="74" t="s">
        <v>61</v>
      </c>
      <c r="D71" s="92"/>
      <c r="E71" s="92">
        <v>22</v>
      </c>
      <c r="G71" s="99"/>
      <c r="H71" s="100">
        <v>0</v>
      </c>
      <c r="I71" s="94" t="s">
        <v>51</v>
      </c>
      <c r="J71" s="99"/>
      <c r="K71" s="100">
        <v>0</v>
      </c>
    </row>
    <row r="72" spans="1:11" ht="12">
      <c r="A72" s="92">
        <v>23</v>
      </c>
      <c r="C72" s="102"/>
      <c r="E72" s="92">
        <v>23</v>
      </c>
      <c r="F72" s="84" t="s">
        <v>17</v>
      </c>
      <c r="G72" s="85"/>
      <c r="H72" s="86"/>
      <c r="I72" s="97"/>
      <c r="J72" s="85"/>
      <c r="K72" s="86"/>
    </row>
    <row r="73" spans="1:5" ht="12">
      <c r="A73" s="92">
        <v>24</v>
      </c>
      <c r="C73" s="102"/>
      <c r="D73" s="74"/>
      <c r="E73" s="92">
        <v>24</v>
      </c>
    </row>
    <row r="74" spans="1:11" ht="12">
      <c r="A74" s="92">
        <v>25</v>
      </c>
      <c r="C74" s="74" t="s">
        <v>62</v>
      </c>
      <c r="D74" s="92"/>
      <c r="E74" s="92">
        <v>25</v>
      </c>
      <c r="G74" s="99"/>
      <c r="H74" s="100">
        <v>0</v>
      </c>
      <c r="I74" s="94"/>
      <c r="J74" s="99"/>
      <c r="K74" s="100">
        <v>0</v>
      </c>
    </row>
    <row r="75" spans="1:11" ht="12">
      <c r="A75" s="147">
        <v>26</v>
      </c>
      <c r="E75" s="147">
        <v>26</v>
      </c>
      <c r="F75" s="84" t="s">
        <v>17</v>
      </c>
      <c r="G75" s="85"/>
      <c r="H75" s="86"/>
      <c r="I75" s="97"/>
      <c r="J75" s="85"/>
      <c r="K75" s="86"/>
    </row>
    <row r="76" spans="1:11" ht="15" customHeight="1">
      <c r="A76" s="92">
        <v>27</v>
      </c>
      <c r="C76" s="74" t="s">
        <v>63</v>
      </c>
      <c r="E76" s="92">
        <v>27</v>
      </c>
      <c r="F76" s="82"/>
      <c r="G76" s="93"/>
      <c r="H76" s="95">
        <v>0</v>
      </c>
      <c r="I76" s="98"/>
      <c r="J76" s="93"/>
      <c r="K76" s="95">
        <v>0</v>
      </c>
    </row>
    <row r="77" spans="6:11" ht="12">
      <c r="F77" s="84"/>
      <c r="G77" s="85"/>
      <c r="H77" s="86"/>
      <c r="I77" s="97"/>
      <c r="J77" s="85"/>
      <c r="K77" s="86"/>
    </row>
    <row r="78" spans="6:11" ht="12">
      <c r="F78" s="84"/>
      <c r="G78" s="85"/>
      <c r="H78" s="86"/>
      <c r="I78" s="97"/>
      <c r="J78" s="85"/>
      <c r="K78" s="86"/>
    </row>
    <row r="79" spans="1:11" ht="30.75" customHeight="1">
      <c r="A79" s="103"/>
      <c r="B79" s="103"/>
      <c r="C79" s="362" t="s">
        <v>64</v>
      </c>
      <c r="D79" s="362"/>
      <c r="E79" s="362"/>
      <c r="F79" s="362"/>
      <c r="G79" s="362"/>
      <c r="H79" s="362"/>
      <c r="I79" s="362"/>
      <c r="J79" s="362"/>
      <c r="K79" s="104"/>
    </row>
    <row r="80" spans="4:11" ht="12">
      <c r="D80" s="92"/>
      <c r="F80" s="84"/>
      <c r="G80" s="85"/>
      <c r="I80" s="97"/>
      <c r="J80" s="85"/>
      <c r="K80" s="86"/>
    </row>
    <row r="81" spans="3:11" ht="12">
      <c r="C81" s="62" t="s">
        <v>65</v>
      </c>
      <c r="D81" s="92"/>
      <c r="F81" s="84"/>
      <c r="G81" s="85"/>
      <c r="I81" s="97"/>
      <c r="J81" s="85"/>
      <c r="K81" s="86"/>
    </row>
    <row r="82" spans="1:11" ht="12">
      <c r="A82" s="73"/>
      <c r="C82" s="74"/>
      <c r="E82" s="73"/>
      <c r="F82" s="75"/>
      <c r="G82" s="76"/>
      <c r="H82" s="77"/>
      <c r="I82" s="75"/>
      <c r="J82" s="76"/>
      <c r="K82" s="77"/>
    </row>
    <row r="83" spans="1:11" ht="12">
      <c r="A83" s="81" t="s">
        <v>270</v>
      </c>
      <c r="G83" s="79"/>
      <c r="K83" s="80" t="s">
        <v>81</v>
      </c>
    </row>
    <row r="84" spans="1:11" s="105" customFormat="1" ht="12">
      <c r="A84" s="367" t="s">
        <v>82</v>
      </c>
      <c r="B84" s="367"/>
      <c r="C84" s="367"/>
      <c r="D84" s="367"/>
      <c r="E84" s="367"/>
      <c r="F84" s="367"/>
      <c r="G84" s="367"/>
      <c r="H84" s="367"/>
      <c r="I84" s="367"/>
      <c r="J84" s="367"/>
      <c r="K84" s="367"/>
    </row>
    <row r="85" spans="1:11" ht="12">
      <c r="A85" s="81" t="str">
        <f>$A$42</f>
        <v>NAME: </v>
      </c>
      <c r="C85" s="62" t="str">
        <f>$D$20</f>
        <v>University of Colorado</v>
      </c>
      <c r="G85" s="79"/>
      <c r="I85" s="82"/>
      <c r="J85" s="79"/>
      <c r="K85" s="83" t="str">
        <f>$K$3</f>
        <v>Date: October 1, 2013</v>
      </c>
    </row>
    <row r="86" spans="1:11" ht="12">
      <c r="A86" s="84" t="s">
        <v>17</v>
      </c>
      <c r="B86" s="84" t="s">
        <v>17</v>
      </c>
      <c r="C86" s="84" t="s">
        <v>17</v>
      </c>
      <c r="D86" s="84" t="s">
        <v>17</v>
      </c>
      <c r="E86" s="84" t="s">
        <v>17</v>
      </c>
      <c r="F86" s="84" t="s">
        <v>17</v>
      </c>
      <c r="G86" s="85" t="s">
        <v>17</v>
      </c>
      <c r="H86" s="86" t="s">
        <v>17</v>
      </c>
      <c r="I86" s="84" t="s">
        <v>17</v>
      </c>
      <c r="J86" s="85" t="s">
        <v>17</v>
      </c>
      <c r="K86" s="86" t="s">
        <v>17</v>
      </c>
    </row>
    <row r="87" spans="1:11" ht="12">
      <c r="A87" s="241" t="s">
        <v>18</v>
      </c>
      <c r="C87" s="74" t="s">
        <v>19</v>
      </c>
      <c r="E87" s="241" t="s">
        <v>18</v>
      </c>
      <c r="F87" s="88"/>
      <c r="G87" s="242"/>
      <c r="H87" s="243" t="s">
        <v>20</v>
      </c>
      <c r="I87" s="147"/>
      <c r="J87" s="242"/>
      <c r="K87" s="243" t="s">
        <v>21</v>
      </c>
    </row>
    <row r="88" spans="1:11" ht="12">
      <c r="A88" s="241" t="s">
        <v>22</v>
      </c>
      <c r="C88" s="91" t="s">
        <v>23</v>
      </c>
      <c r="E88" s="241" t="s">
        <v>22</v>
      </c>
      <c r="F88" s="88"/>
      <c r="G88" s="242" t="s">
        <v>24</v>
      </c>
      <c r="H88" s="243" t="s">
        <v>25</v>
      </c>
      <c r="I88" s="147"/>
      <c r="J88" s="242" t="s">
        <v>24</v>
      </c>
      <c r="K88" s="243" t="s">
        <v>26</v>
      </c>
    </row>
    <row r="89" spans="1:11" ht="12">
      <c r="A89" s="84" t="s">
        <v>17</v>
      </c>
      <c r="B89" s="84" t="s">
        <v>17</v>
      </c>
      <c r="C89" s="84" t="s">
        <v>17</v>
      </c>
      <c r="D89" s="84" t="s">
        <v>17</v>
      </c>
      <c r="E89" s="84" t="s">
        <v>17</v>
      </c>
      <c r="F89" s="84" t="s">
        <v>17</v>
      </c>
      <c r="G89" s="85" t="s">
        <v>17</v>
      </c>
      <c r="H89" s="85" t="s">
        <v>17</v>
      </c>
      <c r="I89" s="84" t="s">
        <v>17</v>
      </c>
      <c r="J89" s="85" t="s">
        <v>17</v>
      </c>
      <c r="K89" s="86" t="s">
        <v>17</v>
      </c>
    </row>
    <row r="90" spans="1:11" ht="12">
      <c r="A90" s="92">
        <v>1</v>
      </c>
      <c r="C90" s="74" t="s">
        <v>27</v>
      </c>
      <c r="D90" s="92" t="s">
        <v>28</v>
      </c>
      <c r="E90" s="92">
        <v>1</v>
      </c>
      <c r="G90" s="244">
        <f>+G480</f>
        <v>704.76</v>
      </c>
      <c r="H90" s="245">
        <f>+H480</f>
        <v>47968295</v>
      </c>
      <c r="I90" s="94"/>
      <c r="J90" s="244">
        <f>+J480</f>
        <v>717.4099999999999</v>
      </c>
      <c r="K90" s="245">
        <f>+K480</f>
        <v>52849250</v>
      </c>
    </row>
    <row r="91" spans="1:11" ht="12">
      <c r="A91" s="92">
        <v>2</v>
      </c>
      <c r="C91" s="74" t="s">
        <v>29</v>
      </c>
      <c r="D91" s="92" t="s">
        <v>30</v>
      </c>
      <c r="E91" s="92">
        <v>2</v>
      </c>
      <c r="G91" s="244">
        <f>+G519</f>
        <v>3</v>
      </c>
      <c r="H91" s="245">
        <f>+H519</f>
        <v>473960</v>
      </c>
      <c r="I91" s="94"/>
      <c r="J91" s="244">
        <f>+J519</f>
        <v>1.4</v>
      </c>
      <c r="K91" s="245">
        <f>+K519</f>
        <v>331571</v>
      </c>
    </row>
    <row r="92" spans="1:11" ht="12">
      <c r="A92" s="92">
        <v>3</v>
      </c>
      <c r="C92" s="74" t="s">
        <v>31</v>
      </c>
      <c r="D92" s="92" t="s">
        <v>32</v>
      </c>
      <c r="E92" s="92">
        <v>3</v>
      </c>
      <c r="G92" s="244">
        <f>+G556</f>
        <v>0</v>
      </c>
      <c r="H92" s="245">
        <f>+H556</f>
        <v>50226</v>
      </c>
      <c r="I92" s="94"/>
      <c r="J92" s="244">
        <f>+J556</f>
        <v>0</v>
      </c>
      <c r="K92" s="245">
        <f>+K556</f>
        <v>0</v>
      </c>
    </row>
    <row r="93" spans="1:11" ht="12">
      <c r="A93" s="92">
        <v>4</v>
      </c>
      <c r="C93" s="74" t="s">
        <v>33</v>
      </c>
      <c r="D93" s="92" t="s">
        <v>34</v>
      </c>
      <c r="E93" s="92">
        <v>4</v>
      </c>
      <c r="G93" s="244">
        <f>+G593</f>
        <v>73.36</v>
      </c>
      <c r="H93" s="245">
        <f>+H593</f>
        <v>8758322</v>
      </c>
      <c r="I93" s="94"/>
      <c r="J93" s="244">
        <f>+J593</f>
        <v>78.60000000000001</v>
      </c>
      <c r="K93" s="245">
        <f>+K593</f>
        <v>10804869</v>
      </c>
    </row>
    <row r="94" spans="1:11" ht="12">
      <c r="A94" s="92">
        <v>5</v>
      </c>
      <c r="C94" s="74" t="s">
        <v>35</v>
      </c>
      <c r="D94" s="92" t="s">
        <v>36</v>
      </c>
      <c r="E94" s="92">
        <v>5</v>
      </c>
      <c r="G94" s="244">
        <f>+G630</f>
        <v>81.78</v>
      </c>
      <c r="H94" s="245">
        <f>+H630</f>
        <v>7671765</v>
      </c>
      <c r="I94" s="94"/>
      <c r="J94" s="244">
        <f>+J630</f>
        <v>86.07</v>
      </c>
      <c r="K94" s="245">
        <f>+K630</f>
        <v>9157979</v>
      </c>
    </row>
    <row r="95" spans="1:11" ht="12">
      <c r="A95" s="92">
        <v>6</v>
      </c>
      <c r="C95" s="74" t="s">
        <v>37</v>
      </c>
      <c r="D95" s="92" t="s">
        <v>38</v>
      </c>
      <c r="E95" s="92">
        <v>6</v>
      </c>
      <c r="G95" s="244">
        <f>+G667</f>
        <v>73.64</v>
      </c>
      <c r="H95" s="245">
        <f>+H667</f>
        <v>14588927</v>
      </c>
      <c r="I95" s="94"/>
      <c r="J95" s="244">
        <f>+J667</f>
        <v>77.13</v>
      </c>
      <c r="K95" s="245">
        <f>+K667</f>
        <v>15707586</v>
      </c>
    </row>
    <row r="96" spans="1:15" ht="12">
      <c r="A96" s="92">
        <v>7</v>
      </c>
      <c r="C96" s="74" t="s">
        <v>39</v>
      </c>
      <c r="D96" s="92" t="s">
        <v>40</v>
      </c>
      <c r="E96" s="92">
        <v>7</v>
      </c>
      <c r="G96" s="244">
        <f>+G704</f>
        <v>70.67999999999999</v>
      </c>
      <c r="H96" s="245">
        <f>+H704</f>
        <v>8281417</v>
      </c>
      <c r="I96" s="94"/>
      <c r="J96" s="244">
        <f>+J704</f>
        <v>72.7</v>
      </c>
      <c r="K96" s="245">
        <f>+K704</f>
        <v>11573198</v>
      </c>
      <c r="O96" s="62" t="s">
        <v>51</v>
      </c>
    </row>
    <row r="97" spans="1:11" ht="12">
      <c r="A97" s="92">
        <v>8</v>
      </c>
      <c r="C97" s="74" t="s">
        <v>41</v>
      </c>
      <c r="D97" s="92" t="s">
        <v>42</v>
      </c>
      <c r="E97" s="92">
        <v>8</v>
      </c>
      <c r="G97" s="244">
        <f>+G741</f>
        <v>0</v>
      </c>
      <c r="H97" s="245">
        <f>+H741</f>
        <v>5138857</v>
      </c>
      <c r="I97" s="94"/>
      <c r="J97" s="244">
        <f>+J741</f>
        <v>0</v>
      </c>
      <c r="K97" s="245">
        <f>+K741</f>
        <v>6335054</v>
      </c>
    </row>
    <row r="98" spans="1:11" ht="12">
      <c r="A98" s="92">
        <v>9</v>
      </c>
      <c r="C98" s="74" t="s">
        <v>43</v>
      </c>
      <c r="D98" s="92" t="s">
        <v>44</v>
      </c>
      <c r="E98" s="92">
        <v>9</v>
      </c>
      <c r="G98" s="244">
        <f>+G779</f>
        <v>0</v>
      </c>
      <c r="H98" s="245">
        <f>+H779</f>
        <v>0</v>
      </c>
      <c r="I98" s="94" t="s">
        <v>51</v>
      </c>
      <c r="J98" s="244">
        <f>+J779</f>
        <v>0</v>
      </c>
      <c r="K98" s="245">
        <f>+K779</f>
        <v>0</v>
      </c>
    </row>
    <row r="99" spans="1:11" ht="12">
      <c r="A99" s="92">
        <v>10</v>
      </c>
      <c r="C99" s="74" t="s">
        <v>45</v>
      </c>
      <c r="D99" s="92" t="s">
        <v>46</v>
      </c>
      <c r="E99" s="92">
        <v>10</v>
      </c>
      <c r="G99" s="244">
        <f>+G815</f>
        <v>0</v>
      </c>
      <c r="H99" s="245">
        <f>+H815</f>
        <v>10795153</v>
      </c>
      <c r="I99" s="94"/>
      <c r="J99" s="244">
        <f>+J815</f>
        <v>0</v>
      </c>
      <c r="K99" s="245">
        <f>+K815</f>
        <v>4761759</v>
      </c>
    </row>
    <row r="100" spans="1:11" ht="12">
      <c r="A100" s="92"/>
      <c r="C100" s="74"/>
      <c r="D100" s="92"/>
      <c r="E100" s="92"/>
      <c r="F100" s="84" t="s">
        <v>17</v>
      </c>
      <c r="G100" s="84" t="s">
        <v>17</v>
      </c>
      <c r="H100" s="84" t="s">
        <v>17</v>
      </c>
      <c r="I100" s="84" t="s">
        <v>17</v>
      </c>
      <c r="J100" s="84" t="s">
        <v>17</v>
      </c>
      <c r="K100" s="84" t="s">
        <v>17</v>
      </c>
    </row>
    <row r="101" spans="1:11" ht="12">
      <c r="A101" s="147">
        <v>11</v>
      </c>
      <c r="C101" s="74" t="s">
        <v>83</v>
      </c>
      <c r="E101" s="147">
        <v>11</v>
      </c>
      <c r="G101" s="244">
        <f>SUM(G90:G99)</f>
        <v>1007.2199999999999</v>
      </c>
      <c r="H101" s="245">
        <f>SUM(H90:H99)</f>
        <v>103726922</v>
      </c>
      <c r="I101" s="94"/>
      <c r="J101" s="244">
        <f>SUM(J90:J99)</f>
        <v>1033.3099999999997</v>
      </c>
      <c r="K101" s="245">
        <f>SUM(K90:K99)-1</f>
        <v>111521265</v>
      </c>
    </row>
    <row r="102" spans="1:11" ht="12">
      <c r="A102" s="92"/>
      <c r="E102" s="92"/>
      <c r="F102" s="84" t="s">
        <v>17</v>
      </c>
      <c r="G102" s="84" t="s">
        <v>17</v>
      </c>
      <c r="H102" s="84" t="s">
        <v>17</v>
      </c>
      <c r="I102" s="84" t="s">
        <v>17</v>
      </c>
      <c r="J102" s="84" t="s">
        <v>17</v>
      </c>
      <c r="K102" s="84" t="s">
        <v>17</v>
      </c>
    </row>
    <row r="103" spans="1:11" ht="12">
      <c r="A103" s="92"/>
      <c r="E103" s="92"/>
      <c r="F103" s="84"/>
      <c r="G103" s="79"/>
      <c r="H103" s="243"/>
      <c r="I103" s="97"/>
      <c r="J103" s="79"/>
      <c r="K103" s="243"/>
    </row>
    <row r="104" spans="1:11" ht="12">
      <c r="A104" s="147">
        <v>12</v>
      </c>
      <c r="C104" s="74" t="s">
        <v>48</v>
      </c>
      <c r="E104" s="147">
        <v>12</v>
      </c>
      <c r="G104" s="98"/>
      <c r="H104" s="243"/>
      <c r="I104" s="94"/>
      <c r="J104" s="99"/>
      <c r="K104" s="243"/>
    </row>
    <row r="105" spans="1:11" ht="12">
      <c r="A105" s="92">
        <v>13</v>
      </c>
      <c r="C105" s="74" t="s">
        <v>49</v>
      </c>
      <c r="D105" s="92" t="s">
        <v>50</v>
      </c>
      <c r="E105" s="92">
        <v>13</v>
      </c>
      <c r="G105" s="99"/>
      <c r="H105" s="245"/>
      <c r="I105" s="94"/>
      <c r="J105" s="99"/>
      <c r="K105" s="245"/>
    </row>
    <row r="106" spans="1:11" ht="12">
      <c r="A106" s="92">
        <v>14</v>
      </c>
      <c r="C106" s="74" t="s">
        <v>52</v>
      </c>
      <c r="D106" s="92" t="s">
        <v>84</v>
      </c>
      <c r="E106" s="92">
        <v>14</v>
      </c>
      <c r="G106" s="99"/>
      <c r="H106" s="246">
        <v>5806448</v>
      </c>
      <c r="I106" s="94"/>
      <c r="J106" s="99"/>
      <c r="K106" s="246">
        <v>6495858</v>
      </c>
    </row>
    <row r="107" spans="1:11" ht="12">
      <c r="A107" s="92">
        <v>15</v>
      </c>
      <c r="C107" s="74" t="s">
        <v>54</v>
      </c>
      <c r="D107" s="92"/>
      <c r="E107" s="92">
        <v>15</v>
      </c>
      <c r="G107" s="99"/>
      <c r="H107" s="247">
        <v>11395352</v>
      </c>
      <c r="I107" s="94"/>
      <c r="J107" s="99"/>
      <c r="K107" s="247">
        <v>11901915</v>
      </c>
    </row>
    <row r="108" spans="1:11" ht="12">
      <c r="A108" s="92">
        <v>16</v>
      </c>
      <c r="C108" s="74" t="s">
        <v>55</v>
      </c>
      <c r="D108" s="92"/>
      <c r="E108" s="92">
        <v>16</v>
      </c>
      <c r="G108" s="99"/>
      <c r="H108" s="245">
        <f>+H308-H107</f>
        <v>50422870</v>
      </c>
      <c r="I108" s="94"/>
      <c r="J108" s="99"/>
      <c r="K108" s="247">
        <v>55083447</v>
      </c>
    </row>
    <row r="109" spans="1:254" ht="12">
      <c r="A109" s="92">
        <v>17</v>
      </c>
      <c r="B109" s="92"/>
      <c r="C109" s="101" t="s">
        <v>85</v>
      </c>
      <c r="D109" s="92" t="s">
        <v>86</v>
      </c>
      <c r="E109" s="92">
        <v>17</v>
      </c>
      <c r="F109" s="92"/>
      <c r="G109" s="99"/>
      <c r="H109" s="245">
        <f>SUM(H107:H108)</f>
        <v>61818222</v>
      </c>
      <c r="I109" s="101"/>
      <c r="J109" s="99"/>
      <c r="K109" s="245">
        <f>SUM(K107:K108)</f>
        <v>66985362</v>
      </c>
      <c r="L109" s="92"/>
      <c r="M109" s="101"/>
      <c r="N109" s="92"/>
      <c r="O109" s="101"/>
      <c r="P109" s="92"/>
      <c r="Q109" s="101"/>
      <c r="R109" s="92"/>
      <c r="S109" s="101"/>
      <c r="T109" s="92"/>
      <c r="U109" s="101"/>
      <c r="V109" s="92"/>
      <c r="W109" s="101"/>
      <c r="X109" s="92"/>
      <c r="Y109" s="101"/>
      <c r="Z109" s="92"/>
      <c r="AA109" s="101"/>
      <c r="AB109" s="92"/>
      <c r="AC109" s="101"/>
      <c r="AD109" s="92"/>
      <c r="AE109" s="101"/>
      <c r="AF109" s="92"/>
      <c r="AG109" s="101"/>
      <c r="AH109" s="92"/>
      <c r="AI109" s="101"/>
      <c r="AJ109" s="92"/>
      <c r="AK109" s="101"/>
      <c r="AL109" s="92"/>
      <c r="AM109" s="101"/>
      <c r="AN109" s="92"/>
      <c r="AO109" s="101"/>
      <c r="AP109" s="92"/>
      <c r="AQ109" s="101"/>
      <c r="AR109" s="92"/>
      <c r="AS109" s="101"/>
      <c r="AT109" s="92"/>
      <c r="AU109" s="101"/>
      <c r="AV109" s="92"/>
      <c r="AW109" s="101"/>
      <c r="AX109" s="92"/>
      <c r="AY109" s="101"/>
      <c r="AZ109" s="92"/>
      <c r="BA109" s="101"/>
      <c r="BB109" s="92"/>
      <c r="BC109" s="101"/>
      <c r="BD109" s="92"/>
      <c r="BE109" s="101"/>
      <c r="BF109" s="92"/>
      <c r="BG109" s="101"/>
      <c r="BH109" s="92"/>
      <c r="BI109" s="101"/>
      <c r="BJ109" s="92"/>
      <c r="BK109" s="101"/>
      <c r="BL109" s="92"/>
      <c r="BM109" s="101"/>
      <c r="BN109" s="92"/>
      <c r="BO109" s="101"/>
      <c r="BP109" s="92"/>
      <c r="BQ109" s="101"/>
      <c r="BR109" s="92"/>
      <c r="BS109" s="101"/>
      <c r="BT109" s="92"/>
      <c r="BU109" s="101"/>
      <c r="BV109" s="92"/>
      <c r="BW109" s="101"/>
      <c r="BX109" s="92"/>
      <c r="BY109" s="101"/>
      <c r="BZ109" s="92"/>
      <c r="CA109" s="101"/>
      <c r="CB109" s="92"/>
      <c r="CC109" s="101"/>
      <c r="CD109" s="92"/>
      <c r="CE109" s="101"/>
      <c r="CF109" s="92"/>
      <c r="CG109" s="101"/>
      <c r="CH109" s="92"/>
      <c r="CI109" s="101"/>
      <c r="CJ109" s="92"/>
      <c r="CK109" s="101"/>
      <c r="CL109" s="92"/>
      <c r="CM109" s="101"/>
      <c r="CN109" s="92"/>
      <c r="CO109" s="101"/>
      <c r="CP109" s="92"/>
      <c r="CQ109" s="101"/>
      <c r="CR109" s="92"/>
      <c r="CS109" s="101"/>
      <c r="CT109" s="92"/>
      <c r="CU109" s="101"/>
      <c r="CV109" s="92"/>
      <c r="CW109" s="101"/>
      <c r="CX109" s="92"/>
      <c r="CY109" s="101"/>
      <c r="CZ109" s="92"/>
      <c r="DA109" s="101"/>
      <c r="DB109" s="92"/>
      <c r="DC109" s="101"/>
      <c r="DD109" s="92"/>
      <c r="DE109" s="101"/>
      <c r="DF109" s="92"/>
      <c r="DG109" s="101"/>
      <c r="DH109" s="92"/>
      <c r="DI109" s="101"/>
      <c r="DJ109" s="92"/>
      <c r="DK109" s="101"/>
      <c r="DL109" s="92"/>
      <c r="DM109" s="101"/>
      <c r="DN109" s="92"/>
      <c r="DO109" s="101"/>
      <c r="DP109" s="92"/>
      <c r="DQ109" s="101"/>
      <c r="DR109" s="92"/>
      <c r="DS109" s="101"/>
      <c r="DT109" s="92"/>
      <c r="DU109" s="101"/>
      <c r="DV109" s="92"/>
      <c r="DW109" s="101"/>
      <c r="DX109" s="92"/>
      <c r="DY109" s="101"/>
      <c r="DZ109" s="92"/>
      <c r="EA109" s="101"/>
      <c r="EB109" s="92"/>
      <c r="EC109" s="101"/>
      <c r="ED109" s="92"/>
      <c r="EE109" s="101"/>
      <c r="EF109" s="92"/>
      <c r="EG109" s="101"/>
      <c r="EH109" s="92"/>
      <c r="EI109" s="101"/>
      <c r="EJ109" s="92"/>
      <c r="EK109" s="101"/>
      <c r="EL109" s="92"/>
      <c r="EM109" s="101"/>
      <c r="EN109" s="92"/>
      <c r="EO109" s="101"/>
      <c r="EP109" s="92"/>
      <c r="EQ109" s="101"/>
      <c r="ER109" s="92"/>
      <c r="ES109" s="101"/>
      <c r="ET109" s="92"/>
      <c r="EU109" s="101"/>
      <c r="EV109" s="92"/>
      <c r="EW109" s="101"/>
      <c r="EX109" s="92"/>
      <c r="EY109" s="101"/>
      <c r="EZ109" s="92"/>
      <c r="FA109" s="101"/>
      <c r="FB109" s="92"/>
      <c r="FC109" s="101"/>
      <c r="FD109" s="92"/>
      <c r="FE109" s="101"/>
      <c r="FF109" s="92"/>
      <c r="FG109" s="101"/>
      <c r="FH109" s="92"/>
      <c r="FI109" s="101"/>
      <c r="FJ109" s="92"/>
      <c r="FK109" s="101"/>
      <c r="FL109" s="92"/>
      <c r="FM109" s="101"/>
      <c r="FN109" s="92"/>
      <c r="FO109" s="101"/>
      <c r="FP109" s="92"/>
      <c r="FQ109" s="101"/>
      <c r="FR109" s="92"/>
      <c r="FS109" s="101"/>
      <c r="FT109" s="92"/>
      <c r="FU109" s="101"/>
      <c r="FV109" s="92"/>
      <c r="FW109" s="101"/>
      <c r="FX109" s="92"/>
      <c r="FY109" s="101"/>
      <c r="FZ109" s="92"/>
      <c r="GA109" s="101"/>
      <c r="GB109" s="92"/>
      <c r="GC109" s="101"/>
      <c r="GD109" s="92"/>
      <c r="GE109" s="101"/>
      <c r="GF109" s="92"/>
      <c r="GG109" s="101"/>
      <c r="GH109" s="92"/>
      <c r="GI109" s="101"/>
      <c r="GJ109" s="92"/>
      <c r="GK109" s="101"/>
      <c r="GL109" s="92"/>
      <c r="GM109" s="101"/>
      <c r="GN109" s="92"/>
      <c r="GO109" s="101"/>
      <c r="GP109" s="92"/>
      <c r="GQ109" s="101"/>
      <c r="GR109" s="92"/>
      <c r="GS109" s="101"/>
      <c r="GT109" s="92"/>
      <c r="GU109" s="101"/>
      <c r="GV109" s="92"/>
      <c r="GW109" s="101"/>
      <c r="GX109" s="92"/>
      <c r="GY109" s="101"/>
      <c r="GZ109" s="92"/>
      <c r="HA109" s="101"/>
      <c r="HB109" s="92"/>
      <c r="HC109" s="101"/>
      <c r="HD109" s="92"/>
      <c r="HE109" s="101"/>
      <c r="HF109" s="92"/>
      <c r="HG109" s="101"/>
      <c r="HH109" s="92"/>
      <c r="HI109" s="101"/>
      <c r="HJ109" s="92"/>
      <c r="HK109" s="101"/>
      <c r="HL109" s="92"/>
      <c r="HM109" s="101"/>
      <c r="HN109" s="92"/>
      <c r="HO109" s="101"/>
      <c r="HP109" s="92"/>
      <c r="HQ109" s="101"/>
      <c r="HR109" s="92"/>
      <c r="HS109" s="101"/>
      <c r="HT109" s="92"/>
      <c r="HU109" s="101"/>
      <c r="HV109" s="92"/>
      <c r="HW109" s="101"/>
      <c r="HX109" s="92"/>
      <c r="HY109" s="101"/>
      <c r="HZ109" s="92"/>
      <c r="IA109" s="101"/>
      <c r="IB109" s="92"/>
      <c r="IC109" s="101"/>
      <c r="ID109" s="92"/>
      <c r="IE109" s="101"/>
      <c r="IF109" s="92"/>
      <c r="IG109" s="101"/>
      <c r="IH109" s="92"/>
      <c r="II109" s="101"/>
      <c r="IJ109" s="92"/>
      <c r="IK109" s="101"/>
      <c r="IL109" s="92"/>
      <c r="IM109" s="101"/>
      <c r="IN109" s="92"/>
      <c r="IO109" s="101"/>
      <c r="IP109" s="92"/>
      <c r="IQ109" s="101"/>
      <c r="IR109" s="92"/>
      <c r="IS109" s="101"/>
      <c r="IT109" s="92"/>
    </row>
    <row r="110" spans="1:11" ht="12">
      <c r="A110" s="92">
        <v>18</v>
      </c>
      <c r="C110" s="74" t="s">
        <v>57</v>
      </c>
      <c r="D110" s="92" t="s">
        <v>86</v>
      </c>
      <c r="E110" s="92">
        <v>18</v>
      </c>
      <c r="G110" s="99"/>
      <c r="H110" s="245">
        <f>+H307</f>
        <v>10076559</v>
      </c>
      <c r="I110" s="94"/>
      <c r="J110" s="99"/>
      <c r="K110" s="247">
        <v>10902498</v>
      </c>
    </row>
    <row r="111" spans="1:11" ht="12">
      <c r="A111" s="92">
        <v>19</v>
      </c>
      <c r="C111" s="74" t="s">
        <v>58</v>
      </c>
      <c r="D111" s="92" t="s">
        <v>86</v>
      </c>
      <c r="E111" s="92">
        <v>19</v>
      </c>
      <c r="G111" s="99"/>
      <c r="H111" s="245">
        <f>+H313</f>
        <v>15483046</v>
      </c>
      <c r="I111" s="94"/>
      <c r="J111" s="99"/>
      <c r="K111" s="247">
        <v>19056936</v>
      </c>
    </row>
    <row r="112" spans="1:11" ht="12">
      <c r="A112" s="92">
        <v>20</v>
      </c>
      <c r="C112" s="74" t="s">
        <v>59</v>
      </c>
      <c r="D112" s="92" t="s">
        <v>86</v>
      </c>
      <c r="E112" s="92">
        <v>20</v>
      </c>
      <c r="G112" s="99"/>
      <c r="H112" s="245">
        <f>H109+H110+H111</f>
        <v>87377827</v>
      </c>
      <c r="I112" s="94"/>
      <c r="J112" s="99"/>
      <c r="K112" s="245">
        <f>K109+K110+K111</f>
        <v>96944796</v>
      </c>
    </row>
    <row r="113" spans="1:12" ht="12">
      <c r="A113" s="92">
        <v>21</v>
      </c>
      <c r="C113" s="74" t="s">
        <v>87</v>
      </c>
      <c r="D113" s="92" t="s">
        <v>88</v>
      </c>
      <c r="E113" s="92">
        <v>21</v>
      </c>
      <c r="G113" s="99"/>
      <c r="H113" s="245">
        <f>+H352-H333</f>
        <v>0</v>
      </c>
      <c r="I113" s="94"/>
      <c r="J113" s="99"/>
      <c r="K113" s="245">
        <f>+K352-K333</f>
        <v>0</v>
      </c>
      <c r="L113" s="62" t="s">
        <v>51</v>
      </c>
    </row>
    <row r="114" spans="1:11" ht="12">
      <c r="A114" s="92">
        <v>22</v>
      </c>
      <c r="C114" s="74" t="s">
        <v>61</v>
      </c>
      <c r="D114" s="92"/>
      <c r="E114" s="92">
        <v>22</v>
      </c>
      <c r="G114" s="99"/>
      <c r="H114" s="245">
        <f>H333</f>
        <v>0</v>
      </c>
      <c r="I114" s="94" t="s">
        <v>51</v>
      </c>
      <c r="J114" s="99"/>
      <c r="K114" s="245">
        <f>K333</f>
        <v>0</v>
      </c>
    </row>
    <row r="115" spans="1:17" ht="12">
      <c r="A115" s="92">
        <v>23</v>
      </c>
      <c r="C115" s="102"/>
      <c r="E115" s="92">
        <v>23</v>
      </c>
      <c r="F115" s="84" t="s">
        <v>17</v>
      </c>
      <c r="G115" s="85"/>
      <c r="H115" s="85"/>
      <c r="I115" s="85"/>
      <c r="J115" s="85"/>
      <c r="K115" s="85"/>
      <c r="Q115" s="62" t="s">
        <v>51</v>
      </c>
    </row>
    <row r="116" spans="1:11" ht="12">
      <c r="A116" s="92">
        <v>24</v>
      </c>
      <c r="C116" s="102"/>
      <c r="D116" s="74"/>
      <c r="E116" s="92">
        <v>24</v>
      </c>
      <c r="H116" s="245"/>
      <c r="K116" s="245"/>
    </row>
    <row r="117" spans="1:11" ht="12">
      <c r="A117" s="92">
        <v>25</v>
      </c>
      <c r="C117" s="74" t="s">
        <v>62</v>
      </c>
      <c r="D117" s="92" t="s">
        <v>89</v>
      </c>
      <c r="E117" s="92">
        <v>25</v>
      </c>
      <c r="G117" s="99"/>
      <c r="H117" s="245">
        <f>+H398</f>
        <v>10542645</v>
      </c>
      <c r="I117" s="94"/>
      <c r="J117" s="99"/>
      <c r="K117" s="245">
        <f>+K398</f>
        <v>8080612</v>
      </c>
    </row>
    <row r="118" spans="1:11" ht="12">
      <c r="A118" s="147">
        <v>26</v>
      </c>
      <c r="E118" s="147">
        <v>26</v>
      </c>
      <c r="F118" s="84" t="s">
        <v>17</v>
      </c>
      <c r="G118" s="85"/>
      <c r="H118" s="85"/>
      <c r="I118" s="85"/>
      <c r="J118" s="85"/>
      <c r="K118" s="85"/>
    </row>
    <row r="119" spans="1:11" ht="12">
      <c r="A119" s="92">
        <v>27</v>
      </c>
      <c r="C119" s="74" t="s">
        <v>63</v>
      </c>
      <c r="E119" s="92">
        <v>27</v>
      </c>
      <c r="F119" s="82"/>
      <c r="G119" s="99"/>
      <c r="H119" s="245">
        <f>H106+H112+H113+H114+H117+2</f>
        <v>103726922</v>
      </c>
      <c r="I119" s="98"/>
      <c r="J119" s="108"/>
      <c r="K119" s="245">
        <f>K106+K112+K113+K114+K117-1</f>
        <v>111521265</v>
      </c>
    </row>
    <row r="120" spans="1:11" ht="12">
      <c r="A120" s="73"/>
      <c r="C120" s="74"/>
      <c r="E120" s="73"/>
      <c r="F120" s="110" t="s">
        <v>90</v>
      </c>
      <c r="G120" s="111"/>
      <c r="H120" s="111"/>
      <c r="I120" s="111"/>
      <c r="J120" s="112"/>
      <c r="K120" s="113"/>
    </row>
    <row r="121" spans="3:11" ht="29.25" customHeight="1">
      <c r="C121" s="362" t="s">
        <v>64</v>
      </c>
      <c r="D121" s="362"/>
      <c r="E121" s="362"/>
      <c r="F121" s="362"/>
      <c r="G121" s="362"/>
      <c r="H121" s="362"/>
      <c r="I121" s="362"/>
      <c r="J121" s="362"/>
      <c r="K121" s="114"/>
    </row>
    <row r="122" spans="4:13" ht="12">
      <c r="D122" s="92"/>
      <c r="F122" s="84"/>
      <c r="G122" s="85"/>
      <c r="I122" s="97"/>
      <c r="J122" s="85"/>
      <c r="K122" s="86"/>
      <c r="M122" s="62" t="s">
        <v>51</v>
      </c>
    </row>
    <row r="123" spans="3:11" ht="12">
      <c r="C123" s="62" t="s">
        <v>65</v>
      </c>
      <c r="G123" s="62"/>
      <c r="H123" s="62"/>
      <c r="J123" s="62"/>
      <c r="K123" s="62"/>
    </row>
    <row r="124" spans="4:11" ht="12">
      <c r="D124" s="92"/>
      <c r="F124" s="84"/>
      <c r="G124" s="85"/>
      <c r="I124" s="97"/>
      <c r="J124" s="85"/>
      <c r="K124" s="86"/>
    </row>
    <row r="125" ht="12">
      <c r="E125" s="115"/>
    </row>
    <row r="126" ht="12">
      <c r="A126" s="105" t="s">
        <v>66</v>
      </c>
    </row>
    <row r="127" spans="1:11" ht="12">
      <c r="A127" s="81" t="str">
        <f>$A$83</f>
        <v>Institution No.:  GFC</v>
      </c>
      <c r="B127" s="105"/>
      <c r="C127" s="105"/>
      <c r="D127" s="105"/>
      <c r="E127" s="116"/>
      <c r="F127" s="105"/>
      <c r="G127" s="117"/>
      <c r="H127" s="118"/>
      <c r="I127" s="105"/>
      <c r="J127" s="117"/>
      <c r="K127" s="80" t="s">
        <v>67</v>
      </c>
    </row>
    <row r="128" spans="1:11" ht="12">
      <c r="A128" s="364" t="s">
        <v>68</v>
      </c>
      <c r="B128" s="364"/>
      <c r="C128" s="364"/>
      <c r="D128" s="364"/>
      <c r="E128" s="364"/>
      <c r="F128" s="364"/>
      <c r="G128" s="364"/>
      <c r="H128" s="364"/>
      <c r="I128" s="364"/>
      <c r="J128" s="364"/>
      <c r="K128" s="364"/>
    </row>
    <row r="129" spans="1:11" ht="12">
      <c r="A129" s="81" t="str">
        <f>$A$42</f>
        <v>NAME: </v>
      </c>
      <c r="C129" s="62" t="str">
        <f>$D$20</f>
        <v>University of Colorado</v>
      </c>
      <c r="H129" s="119"/>
      <c r="J129" s="79"/>
      <c r="K129" s="83" t="str">
        <f>$K$3</f>
        <v>Date: October 1, 2013</v>
      </c>
    </row>
    <row r="130" spans="1:11" ht="12">
      <c r="A130" s="84" t="s">
        <v>17</v>
      </c>
      <c r="B130" s="84" t="s">
        <v>17</v>
      </c>
      <c r="C130" s="84" t="s">
        <v>17</v>
      </c>
      <c r="D130" s="84" t="s">
        <v>17</v>
      </c>
      <c r="E130" s="84" t="s">
        <v>17</v>
      </c>
      <c r="F130" s="84" t="s">
        <v>17</v>
      </c>
      <c r="G130" s="85" t="s">
        <v>17</v>
      </c>
      <c r="H130" s="86" t="s">
        <v>17</v>
      </c>
      <c r="I130" s="84" t="s">
        <v>17</v>
      </c>
      <c r="J130" s="85" t="s">
        <v>17</v>
      </c>
      <c r="K130" s="86" t="s">
        <v>17</v>
      </c>
    </row>
    <row r="131" spans="1:11" ht="12">
      <c r="A131" s="241" t="s">
        <v>18</v>
      </c>
      <c r="E131" s="241" t="s">
        <v>18</v>
      </c>
      <c r="F131" s="88"/>
      <c r="G131" s="89"/>
      <c r="H131" s="243" t="s">
        <v>20</v>
      </c>
      <c r="I131" s="88"/>
      <c r="J131" s="89"/>
      <c r="K131" s="243" t="s">
        <v>21</v>
      </c>
    </row>
    <row r="132" spans="1:11" ht="12">
      <c r="A132" s="241" t="s">
        <v>22</v>
      </c>
      <c r="C132" s="91" t="s">
        <v>69</v>
      </c>
      <c r="E132" s="241" t="s">
        <v>22</v>
      </c>
      <c r="F132" s="88"/>
      <c r="G132" s="89"/>
      <c r="H132" s="243" t="s">
        <v>25</v>
      </c>
      <c r="I132" s="88"/>
      <c r="J132" s="89"/>
      <c r="K132" s="243" t="s">
        <v>26</v>
      </c>
    </row>
    <row r="133" spans="1:11" ht="12">
      <c r="A133" s="84" t="s">
        <v>17</v>
      </c>
      <c r="B133" s="84" t="s">
        <v>17</v>
      </c>
      <c r="C133" s="84" t="s">
        <v>17</v>
      </c>
      <c r="D133" s="84" t="s">
        <v>17</v>
      </c>
      <c r="E133" s="84" t="s">
        <v>17</v>
      </c>
      <c r="F133" s="84" t="s">
        <v>17</v>
      </c>
      <c r="G133" s="85" t="s">
        <v>17</v>
      </c>
      <c r="H133" s="86" t="s">
        <v>17</v>
      </c>
      <c r="I133" s="84" t="s">
        <v>17</v>
      </c>
      <c r="J133" s="85" t="s">
        <v>17</v>
      </c>
      <c r="K133" s="86" t="s">
        <v>17</v>
      </c>
    </row>
    <row r="134" spans="1:5" ht="12">
      <c r="A134" s="62">
        <v>1</v>
      </c>
      <c r="C134" s="62" t="s">
        <v>70</v>
      </c>
      <c r="E134" s="62">
        <v>1</v>
      </c>
    </row>
    <row r="135" spans="1:11" ht="33.75" customHeight="1">
      <c r="A135" s="120">
        <v>2</v>
      </c>
      <c r="C135" s="368" t="s">
        <v>71</v>
      </c>
      <c r="D135" s="368"/>
      <c r="E135" s="120">
        <v>2</v>
      </c>
      <c r="G135" s="47"/>
      <c r="H135" s="48">
        <v>0</v>
      </c>
      <c r="I135" s="48"/>
      <c r="J135" s="48"/>
      <c r="K135" s="48">
        <v>0</v>
      </c>
    </row>
    <row r="136" spans="1:11" ht="15.75" customHeight="1">
      <c r="A136" s="62">
        <v>3</v>
      </c>
      <c r="C136" s="62" t="s">
        <v>72</v>
      </c>
      <c r="E136" s="62">
        <v>3</v>
      </c>
      <c r="G136" s="47"/>
      <c r="H136" s="47">
        <v>0</v>
      </c>
      <c r="I136" s="47"/>
      <c r="J136" s="47"/>
      <c r="K136" s="47">
        <v>0</v>
      </c>
    </row>
    <row r="137" spans="1:11" ht="12">
      <c r="A137" s="62">
        <v>4</v>
      </c>
      <c r="C137" s="62" t="s">
        <v>73</v>
      </c>
      <c r="E137" s="62">
        <v>4</v>
      </c>
      <c r="G137" s="47"/>
      <c r="H137" s="47">
        <v>0</v>
      </c>
      <c r="I137" s="47"/>
      <c r="J137" s="47"/>
      <c r="K137" s="47">
        <v>0</v>
      </c>
    </row>
    <row r="138" spans="1:11" ht="12">
      <c r="A138" s="62">
        <v>5</v>
      </c>
      <c r="C138" s="62" t="s">
        <v>74</v>
      </c>
      <c r="E138" s="62">
        <v>5</v>
      </c>
      <c r="G138" s="47"/>
      <c r="H138" s="47">
        <v>0</v>
      </c>
      <c r="I138" s="47"/>
      <c r="J138" s="47"/>
      <c r="K138" s="47">
        <v>0</v>
      </c>
    </row>
    <row r="139" spans="1:11" ht="47.25" customHeight="1">
      <c r="A139" s="120">
        <v>6</v>
      </c>
      <c r="C139" s="368" t="s">
        <v>75</v>
      </c>
      <c r="D139" s="368"/>
      <c r="E139" s="120">
        <v>6</v>
      </c>
      <c r="G139" s="47"/>
      <c r="H139" s="48">
        <v>0</v>
      </c>
      <c r="I139" s="48"/>
      <c r="J139" s="48"/>
      <c r="K139" s="48">
        <v>0</v>
      </c>
    </row>
    <row r="140" spans="1:11" ht="12">
      <c r="A140" s="62">
        <v>7</v>
      </c>
      <c r="E140" s="62">
        <v>7</v>
      </c>
      <c r="G140" s="47"/>
      <c r="H140" s="47"/>
      <c r="I140" s="47"/>
      <c r="J140" s="47"/>
      <c r="K140" s="47"/>
    </row>
    <row r="141" spans="1:11" ht="12">
      <c r="A141" s="62">
        <v>8</v>
      </c>
      <c r="E141" s="62">
        <v>8</v>
      </c>
      <c r="G141" s="47"/>
      <c r="H141" s="47"/>
      <c r="I141" s="47"/>
      <c r="J141" s="47"/>
      <c r="K141" s="47"/>
    </row>
    <row r="142" spans="1:11" ht="12">
      <c r="A142" s="62">
        <v>9</v>
      </c>
      <c r="E142" s="62">
        <v>9</v>
      </c>
      <c r="G142" s="47"/>
      <c r="H142" s="47"/>
      <c r="I142" s="47"/>
      <c r="J142" s="47"/>
      <c r="K142" s="47"/>
    </row>
    <row r="143" spans="1:11" ht="12">
      <c r="A143" s="62">
        <v>10</v>
      </c>
      <c r="E143" s="62">
        <v>10</v>
      </c>
      <c r="G143" s="47"/>
      <c r="H143" s="47"/>
      <c r="I143" s="47"/>
      <c r="J143" s="47"/>
      <c r="K143" s="47"/>
    </row>
    <row r="144" spans="1:11" ht="12">
      <c r="A144" s="62">
        <v>11</v>
      </c>
      <c r="E144" s="62">
        <v>11</v>
      </c>
      <c r="G144" s="47"/>
      <c r="H144" s="47"/>
      <c r="I144" s="47"/>
      <c r="J144" s="47"/>
      <c r="K144" s="47"/>
    </row>
    <row r="145" spans="1:11" ht="12">
      <c r="A145" s="62">
        <v>12</v>
      </c>
      <c r="C145" s="62" t="s">
        <v>76</v>
      </c>
      <c r="E145" s="62">
        <v>12</v>
      </c>
      <c r="G145" s="47"/>
      <c r="H145" s="47">
        <f>SUM(H135:H144)</f>
        <v>0</v>
      </c>
      <c r="I145" s="47"/>
      <c r="J145" s="47"/>
      <c r="K145" s="47">
        <f>SUM(K135:K144)</f>
        <v>0</v>
      </c>
    </row>
    <row r="146" ht="12">
      <c r="E146" s="115"/>
    </row>
    <row r="147" ht="12">
      <c r="E147" s="115"/>
    </row>
    <row r="148" ht="12">
      <c r="E148" s="115"/>
    </row>
    <row r="149" ht="12">
      <c r="E149" s="115"/>
    </row>
    <row r="150" ht="12">
      <c r="E150" s="115"/>
    </row>
    <row r="151" ht="12">
      <c r="E151" s="115"/>
    </row>
    <row r="152" ht="12">
      <c r="E152" s="115"/>
    </row>
    <row r="154" spans="4:8" ht="12">
      <c r="D154" s="121"/>
      <c r="F154" s="121"/>
      <c r="G154" s="122"/>
      <c r="H154" s="123"/>
    </row>
    <row r="155" ht="12">
      <c r="E155" s="115"/>
    </row>
    <row r="156" ht="12">
      <c r="E156" s="115"/>
    </row>
    <row r="157" ht="12">
      <c r="E157" s="115"/>
    </row>
    <row r="158" spans="3:5" ht="12">
      <c r="C158" s="62" t="s">
        <v>77</v>
      </c>
      <c r="E158" s="115"/>
    </row>
    <row r="159" ht="12">
      <c r="E159" s="115"/>
    </row>
    <row r="160" spans="2:6" ht="12.75">
      <c r="B160" s="124"/>
      <c r="C160" s="125"/>
      <c r="D160" s="126"/>
      <c r="E160" s="126"/>
      <c r="F160" s="126"/>
    </row>
    <row r="161" spans="2:6" ht="12.75">
      <c r="B161" s="124"/>
      <c r="C161" s="125"/>
      <c r="D161" s="126"/>
      <c r="E161" s="126"/>
      <c r="F161" s="126"/>
    </row>
    <row r="162" ht="12">
      <c r="E162" s="115"/>
    </row>
    <row r="163" ht="12">
      <c r="E163" s="115"/>
    </row>
    <row r="164" ht="12">
      <c r="E164" s="115"/>
    </row>
    <row r="165" ht="12">
      <c r="E165" s="115"/>
    </row>
    <row r="166" ht="12">
      <c r="E166" s="115"/>
    </row>
    <row r="167" ht="12">
      <c r="E167" s="115"/>
    </row>
    <row r="168" ht="12">
      <c r="E168" s="115"/>
    </row>
    <row r="169" ht="12">
      <c r="E169" s="115"/>
    </row>
    <row r="170" ht="12">
      <c r="E170" s="115"/>
    </row>
    <row r="171" ht="12">
      <c r="E171" s="115"/>
    </row>
    <row r="172" ht="12">
      <c r="E172" s="115"/>
    </row>
    <row r="173" ht="12">
      <c r="E173" s="115"/>
    </row>
    <row r="174" spans="1:13" ht="12">
      <c r="A174" s="81" t="str">
        <f>$A$83</f>
        <v>Institution No.:  GFC</v>
      </c>
      <c r="E174" s="115"/>
      <c r="G174" s="79"/>
      <c r="H174" s="119"/>
      <c r="J174" s="79"/>
      <c r="K174" s="80" t="s">
        <v>91</v>
      </c>
      <c r="L174" s="82"/>
      <c r="M174" s="127"/>
    </row>
    <row r="175" spans="1:13" s="105" customFormat="1" ht="12">
      <c r="A175" s="364" t="s">
        <v>92</v>
      </c>
      <c r="B175" s="364"/>
      <c r="C175" s="364"/>
      <c r="D175" s="364"/>
      <c r="E175" s="364"/>
      <c r="F175" s="364"/>
      <c r="G175" s="364"/>
      <c r="H175" s="364"/>
      <c r="I175" s="364"/>
      <c r="J175" s="364"/>
      <c r="K175" s="364"/>
      <c r="L175" s="128"/>
      <c r="M175" s="129"/>
    </row>
    <row r="176" spans="1:13" ht="12">
      <c r="A176" s="81" t="str">
        <f>$A$42</f>
        <v>NAME: </v>
      </c>
      <c r="C176" s="62" t="str">
        <f>$D$20</f>
        <v>University of Colorado</v>
      </c>
      <c r="H176" s="119"/>
      <c r="J176" s="79"/>
      <c r="K176" s="83" t="str">
        <f>$K$3</f>
        <v>Date: October 1, 2013</v>
      </c>
      <c r="L176" s="82"/>
      <c r="M176" s="127"/>
    </row>
    <row r="177" spans="1:11" ht="12">
      <c r="A177" s="84" t="s">
        <v>17</v>
      </c>
      <c r="B177" s="84" t="s">
        <v>17</v>
      </c>
      <c r="C177" s="84" t="s">
        <v>17</v>
      </c>
      <c r="D177" s="84" t="s">
        <v>17</v>
      </c>
      <c r="E177" s="84" t="s">
        <v>17</v>
      </c>
      <c r="F177" s="84" t="s">
        <v>17</v>
      </c>
      <c r="G177" s="85" t="s">
        <v>17</v>
      </c>
      <c r="H177" s="86" t="s">
        <v>17</v>
      </c>
      <c r="I177" s="84" t="s">
        <v>17</v>
      </c>
      <c r="J177" s="85" t="s">
        <v>17</v>
      </c>
      <c r="K177" s="86" t="s">
        <v>17</v>
      </c>
    </row>
    <row r="178" spans="1:11" ht="12">
      <c r="A178" s="241" t="s">
        <v>18</v>
      </c>
      <c r="E178" s="241" t="s">
        <v>18</v>
      </c>
      <c r="G178" s="89"/>
      <c r="H178" s="243" t="s">
        <v>20</v>
      </c>
      <c r="I178" s="88"/>
      <c r="J178" s="62"/>
      <c r="K178" s="62"/>
    </row>
    <row r="179" spans="1:11" ht="12">
      <c r="A179" s="241" t="s">
        <v>22</v>
      </c>
      <c r="E179" s="241" t="s">
        <v>22</v>
      </c>
      <c r="G179" s="89"/>
      <c r="H179" s="243" t="s">
        <v>25</v>
      </c>
      <c r="I179" s="88"/>
      <c r="J179" s="62"/>
      <c r="K179" s="62"/>
    </row>
    <row r="180" spans="1:11" ht="12">
      <c r="A180" s="84" t="s">
        <v>17</v>
      </c>
      <c r="B180" s="84" t="s">
        <v>17</v>
      </c>
      <c r="C180" s="84" t="s">
        <v>17</v>
      </c>
      <c r="D180" s="84" t="s">
        <v>17</v>
      </c>
      <c r="E180" s="84" t="s">
        <v>17</v>
      </c>
      <c r="F180" s="84" t="s">
        <v>17</v>
      </c>
      <c r="G180" s="85" t="s">
        <v>17</v>
      </c>
      <c r="H180" s="86" t="s">
        <v>17</v>
      </c>
      <c r="I180" s="84" t="s">
        <v>17</v>
      </c>
      <c r="J180" s="62"/>
      <c r="K180" s="62"/>
    </row>
    <row r="181" spans="1:11" ht="12">
      <c r="A181" s="92">
        <v>1</v>
      </c>
      <c r="C181" s="74" t="s">
        <v>93</v>
      </c>
      <c r="E181" s="92">
        <v>1</v>
      </c>
      <c r="G181" s="79"/>
      <c r="H181" s="94"/>
      <c r="J181" s="62"/>
      <c r="K181" s="62"/>
    </row>
    <row r="182" spans="1:11" ht="12">
      <c r="A182" s="92" t="s">
        <v>94</v>
      </c>
      <c r="C182" s="74" t="s">
        <v>95</v>
      </c>
      <c r="E182" s="92" t="s">
        <v>94</v>
      </c>
      <c r="F182" s="130"/>
      <c r="G182" s="131"/>
      <c r="H182" s="132">
        <v>6492</v>
      </c>
      <c r="I182" s="131"/>
      <c r="J182" s="62"/>
      <c r="K182" s="62"/>
    </row>
    <row r="183" spans="1:11" ht="12">
      <c r="A183" s="92" t="s">
        <v>96</v>
      </c>
      <c r="C183" s="74" t="s">
        <v>97</v>
      </c>
      <c r="E183" s="92" t="s">
        <v>96</v>
      </c>
      <c r="F183" s="130"/>
      <c r="G183" s="131"/>
      <c r="H183" s="133"/>
      <c r="I183" s="131"/>
      <c r="J183" s="62"/>
      <c r="K183" s="62"/>
    </row>
    <row r="184" spans="1:11" ht="12">
      <c r="A184" s="92" t="s">
        <v>98</v>
      </c>
      <c r="C184" s="74" t="s">
        <v>99</v>
      </c>
      <c r="E184" s="92" t="s">
        <v>98</v>
      </c>
      <c r="F184" s="130"/>
      <c r="G184" s="131"/>
      <c r="H184" s="132">
        <f>SUM(H182:H183)</f>
        <v>6492</v>
      </c>
      <c r="I184" s="131"/>
      <c r="J184" s="62"/>
      <c r="K184" s="62"/>
    </row>
    <row r="185" spans="1:11" ht="12">
      <c r="A185" s="92">
        <v>3</v>
      </c>
      <c r="C185" s="74" t="s">
        <v>100</v>
      </c>
      <c r="E185" s="92">
        <v>3</v>
      </c>
      <c r="F185" s="130"/>
      <c r="G185" s="131"/>
      <c r="H185" s="132">
        <v>712</v>
      </c>
      <c r="I185" s="131"/>
      <c r="J185" s="62"/>
      <c r="K185" s="62"/>
    </row>
    <row r="186" spans="1:11" ht="12">
      <c r="A186" s="92">
        <v>4</v>
      </c>
      <c r="C186" s="74" t="s">
        <v>101</v>
      </c>
      <c r="E186" s="92">
        <v>4</v>
      </c>
      <c r="F186" s="130"/>
      <c r="G186" s="131"/>
      <c r="H186" s="132">
        <f>SUM(H184:H185)</f>
        <v>7204</v>
      </c>
      <c r="I186" s="131"/>
      <c r="J186" s="62"/>
      <c r="K186" s="62"/>
    </row>
    <row r="187" spans="1:11" ht="12">
      <c r="A187" s="92">
        <v>5</v>
      </c>
      <c r="E187" s="92">
        <v>5</v>
      </c>
      <c r="F187" s="130"/>
      <c r="G187" s="131"/>
      <c r="H187" s="132"/>
      <c r="I187" s="131"/>
      <c r="J187" s="62"/>
      <c r="K187" s="62"/>
    </row>
    <row r="188" spans="1:11" ht="12">
      <c r="A188" s="92">
        <v>6</v>
      </c>
      <c r="C188" s="74" t="s">
        <v>102</v>
      </c>
      <c r="E188" s="92">
        <v>6</v>
      </c>
      <c r="F188" s="130"/>
      <c r="G188" s="131"/>
      <c r="H188" s="132">
        <v>771</v>
      </c>
      <c r="I188" s="131"/>
      <c r="J188" s="62"/>
      <c r="K188" s="62"/>
    </row>
    <row r="189" spans="1:11" ht="12">
      <c r="A189" s="92">
        <v>7</v>
      </c>
      <c r="C189" s="74" t="s">
        <v>103</v>
      </c>
      <c r="E189" s="92">
        <v>7</v>
      </c>
      <c r="F189" s="130"/>
      <c r="G189" s="131"/>
      <c r="H189" s="132">
        <v>95</v>
      </c>
      <c r="I189" s="131"/>
      <c r="J189" s="62"/>
      <c r="K189" s="62"/>
    </row>
    <row r="190" spans="1:11" ht="12">
      <c r="A190" s="92">
        <v>8</v>
      </c>
      <c r="C190" s="74" t="s">
        <v>104</v>
      </c>
      <c r="E190" s="92">
        <v>8</v>
      </c>
      <c r="F190" s="130"/>
      <c r="G190" s="131"/>
      <c r="H190" s="132">
        <f>SUM(H188:H189)</f>
        <v>866</v>
      </c>
      <c r="I190" s="131"/>
      <c r="J190" s="62"/>
      <c r="K190" s="62"/>
    </row>
    <row r="191" spans="1:11" ht="12">
      <c r="A191" s="92">
        <v>9</v>
      </c>
      <c r="E191" s="92">
        <v>9</v>
      </c>
      <c r="F191" s="130"/>
      <c r="G191" s="131"/>
      <c r="H191" s="132"/>
      <c r="I191" s="131"/>
      <c r="J191" s="62"/>
      <c r="K191" s="62"/>
    </row>
    <row r="192" spans="1:11" ht="12">
      <c r="A192" s="92">
        <v>10</v>
      </c>
      <c r="C192" s="74" t="s">
        <v>105</v>
      </c>
      <c r="E192" s="92">
        <v>10</v>
      </c>
      <c r="F192" s="130"/>
      <c r="G192" s="131"/>
      <c r="H192" s="132">
        <f>H184+H188</f>
        <v>7263</v>
      </c>
      <c r="I192" s="131"/>
      <c r="J192" s="62"/>
      <c r="K192" s="62"/>
    </row>
    <row r="193" spans="1:11" ht="12">
      <c r="A193" s="92">
        <v>11</v>
      </c>
      <c r="C193" s="74" t="s">
        <v>106</v>
      </c>
      <c r="E193" s="92">
        <v>11</v>
      </c>
      <c r="F193" s="130"/>
      <c r="G193" s="131"/>
      <c r="H193" s="132">
        <f>H185+H189</f>
        <v>807</v>
      </c>
      <c r="I193" s="131"/>
      <c r="J193" s="62"/>
      <c r="K193" s="62"/>
    </row>
    <row r="194" spans="1:11" ht="12">
      <c r="A194" s="92">
        <v>12</v>
      </c>
      <c r="C194" s="74" t="s">
        <v>107</v>
      </c>
      <c r="E194" s="92">
        <v>12</v>
      </c>
      <c r="F194" s="130"/>
      <c r="G194" s="131"/>
      <c r="H194" s="132">
        <f>H192+H193</f>
        <v>8070</v>
      </c>
      <c r="I194" s="131"/>
      <c r="J194" s="62"/>
      <c r="K194" s="62"/>
    </row>
    <row r="195" spans="1:11" ht="12">
      <c r="A195" s="92">
        <v>13</v>
      </c>
      <c r="E195" s="92">
        <v>13</v>
      </c>
      <c r="G195" s="131"/>
      <c r="H195" s="134"/>
      <c r="I195" s="135"/>
      <c r="J195" s="62"/>
      <c r="K195" s="62"/>
    </row>
    <row r="196" spans="1:11" ht="12">
      <c r="A196" s="92">
        <v>15</v>
      </c>
      <c r="C196" s="74" t="s">
        <v>108</v>
      </c>
      <c r="E196" s="92">
        <v>15</v>
      </c>
      <c r="G196" s="131"/>
      <c r="H196" s="136"/>
      <c r="I196" s="135"/>
      <c r="J196" s="62"/>
      <c r="K196" s="62"/>
    </row>
    <row r="197" spans="1:11" ht="12">
      <c r="A197" s="92">
        <v>16</v>
      </c>
      <c r="C197" s="74" t="s">
        <v>109</v>
      </c>
      <c r="E197" s="92">
        <v>16</v>
      </c>
      <c r="G197" s="131"/>
      <c r="H197" s="134">
        <f>(H101)/H194</f>
        <v>12853.398017348203</v>
      </c>
      <c r="I197" s="137"/>
      <c r="J197" s="62"/>
      <c r="K197" s="62"/>
    </row>
    <row r="198" spans="1:11" ht="12">
      <c r="A198" s="92">
        <v>17</v>
      </c>
      <c r="C198" s="74" t="s">
        <v>110</v>
      </c>
      <c r="E198" s="92">
        <v>17</v>
      </c>
      <c r="G198" s="131"/>
      <c r="H198" s="134">
        <v>2133</v>
      </c>
      <c r="I198" s="135"/>
      <c r="J198" s="62"/>
      <c r="K198" s="62"/>
    </row>
    <row r="199" spans="1:11" ht="12">
      <c r="A199" s="92">
        <v>18</v>
      </c>
      <c r="E199" s="92">
        <v>18</v>
      </c>
      <c r="G199" s="131"/>
      <c r="H199" s="135"/>
      <c r="I199" s="135"/>
      <c r="J199" s="62"/>
      <c r="K199" s="62"/>
    </row>
    <row r="200" spans="1:11" ht="12">
      <c r="A200" s="147">
        <v>19</v>
      </c>
      <c r="C200" s="74" t="s">
        <v>111</v>
      </c>
      <c r="E200" s="147">
        <v>19</v>
      </c>
      <c r="G200" s="131"/>
      <c r="H200" s="135"/>
      <c r="I200" s="135"/>
      <c r="J200" s="62"/>
      <c r="K200" s="62"/>
    </row>
    <row r="201" spans="1:11" ht="12">
      <c r="A201" s="92">
        <v>20</v>
      </c>
      <c r="C201" s="74" t="s">
        <v>112</v>
      </c>
      <c r="E201" s="92">
        <v>20</v>
      </c>
      <c r="F201" s="75"/>
      <c r="G201" s="138"/>
      <c r="H201" s="139">
        <f>G459+G498</f>
        <v>644</v>
      </c>
      <c r="I201" s="138"/>
      <c r="J201" s="62"/>
      <c r="K201" s="62"/>
    </row>
    <row r="202" spans="1:11" ht="12">
      <c r="A202" s="92">
        <v>21</v>
      </c>
      <c r="C202" s="74" t="s">
        <v>113</v>
      </c>
      <c r="E202" s="92">
        <v>21</v>
      </c>
      <c r="F202" s="75"/>
      <c r="G202" s="138"/>
      <c r="H202" s="139">
        <f>G455+G494</f>
        <v>531.3</v>
      </c>
      <c r="I202" s="138"/>
      <c r="J202" s="62"/>
      <c r="K202" s="62"/>
    </row>
    <row r="203" spans="1:11" ht="12">
      <c r="A203" s="92">
        <v>22</v>
      </c>
      <c r="C203" s="74" t="s">
        <v>114</v>
      </c>
      <c r="E203" s="92">
        <v>22</v>
      </c>
      <c r="F203" s="75"/>
      <c r="G203" s="138"/>
      <c r="H203" s="139">
        <f>G457+G496</f>
        <v>112.7</v>
      </c>
      <c r="I203" s="138"/>
      <c r="J203" s="62"/>
      <c r="K203" s="62"/>
    </row>
    <row r="204" spans="1:11" ht="12">
      <c r="A204" s="92">
        <v>23</v>
      </c>
      <c r="E204" s="92">
        <v>23</v>
      </c>
      <c r="F204" s="75"/>
      <c r="G204" s="138"/>
      <c r="H204" s="139"/>
      <c r="I204" s="138"/>
      <c r="J204" s="62"/>
      <c r="K204" s="62"/>
    </row>
    <row r="205" spans="1:11" ht="12">
      <c r="A205" s="92">
        <v>24</v>
      </c>
      <c r="C205" s="74" t="s">
        <v>115</v>
      </c>
      <c r="E205" s="92">
        <v>24</v>
      </c>
      <c r="F205" s="75"/>
      <c r="G205" s="138"/>
      <c r="H205" s="138"/>
      <c r="I205" s="138"/>
      <c r="K205" s="62"/>
    </row>
    <row r="206" spans="1:11" ht="12">
      <c r="A206" s="92">
        <v>25</v>
      </c>
      <c r="C206" s="74" t="s">
        <v>116</v>
      </c>
      <c r="E206" s="92">
        <v>25</v>
      </c>
      <c r="G206" s="131"/>
      <c r="H206" s="134">
        <f>IF(G459=0,0,H459/G459)+IF(G498=0,0,H498/G498)</f>
        <v>59597.40838509317</v>
      </c>
      <c r="I206" s="135"/>
      <c r="K206" s="62"/>
    </row>
    <row r="207" spans="1:11" ht="12">
      <c r="A207" s="92">
        <v>26</v>
      </c>
      <c r="C207" s="74" t="s">
        <v>117</v>
      </c>
      <c r="E207" s="92">
        <v>26</v>
      </c>
      <c r="G207" s="131"/>
      <c r="H207" s="134">
        <f>IF(H202=0,0,(H455+H456+H494+H495)/H202)</f>
        <v>65875.26068134765</v>
      </c>
      <c r="I207" s="135"/>
      <c r="J207" s="62"/>
      <c r="K207" s="62"/>
    </row>
    <row r="208" spans="1:11" ht="12">
      <c r="A208" s="92">
        <v>27</v>
      </c>
      <c r="C208" s="74" t="s">
        <v>118</v>
      </c>
      <c r="E208" s="92">
        <v>27</v>
      </c>
      <c r="G208" s="131"/>
      <c r="H208" s="134">
        <f>IF(H203=0,0,(H457+H458+H496+H497)/H203)</f>
        <v>30671.020408163266</v>
      </c>
      <c r="I208" s="135"/>
      <c r="J208" s="62"/>
      <c r="K208" s="62"/>
    </row>
    <row r="209" spans="1:11" ht="12">
      <c r="A209" s="92">
        <v>28</v>
      </c>
      <c r="E209" s="92">
        <v>28</v>
      </c>
      <c r="G209" s="131"/>
      <c r="H209" s="135"/>
      <c r="I209" s="135"/>
      <c r="J209" s="62"/>
      <c r="K209" s="62"/>
    </row>
    <row r="210" spans="1:11" ht="12">
      <c r="A210" s="92">
        <v>29</v>
      </c>
      <c r="C210" s="74" t="s">
        <v>119</v>
      </c>
      <c r="E210" s="92">
        <v>29</v>
      </c>
      <c r="F210" s="140"/>
      <c r="G210" s="131"/>
      <c r="H210" s="132">
        <f>G101</f>
        <v>1007.2199999999999</v>
      </c>
      <c r="I210" s="131"/>
      <c r="J210" s="62"/>
      <c r="K210" s="62"/>
    </row>
    <row r="211" spans="1:11" ht="12">
      <c r="A211" s="74"/>
      <c r="H211" s="119"/>
      <c r="J211" s="62"/>
      <c r="K211" s="62"/>
    </row>
    <row r="212" spans="1:11" ht="12">
      <c r="A212" s="74"/>
      <c r="H212" s="119"/>
      <c r="K212" s="119"/>
    </row>
    <row r="213" spans="1:11" ht="30" customHeight="1">
      <c r="A213" s="74"/>
      <c r="C213" s="365" t="s">
        <v>120</v>
      </c>
      <c r="D213" s="365"/>
      <c r="E213" s="365"/>
      <c r="F213" s="365"/>
      <c r="G213" s="365"/>
      <c r="H213" s="365"/>
      <c r="I213" s="365"/>
      <c r="K213" s="119"/>
    </row>
    <row r="214" spans="1:11" ht="12">
      <c r="A214" s="74"/>
      <c r="H214" s="119"/>
      <c r="K214" s="119"/>
    </row>
    <row r="215" spans="1:11" ht="12">
      <c r="A215" s="74"/>
      <c r="H215" s="119"/>
      <c r="K215" s="119"/>
    </row>
    <row r="216" spans="1:11" ht="12">
      <c r="A216" s="74"/>
      <c r="H216" s="119"/>
      <c r="K216" s="119"/>
    </row>
    <row r="217" spans="1:11" ht="12">
      <c r="A217" s="74"/>
      <c r="C217" s="105"/>
      <c r="D217" s="105"/>
      <c r="E217" s="105"/>
      <c r="F217" s="105"/>
      <c r="G217" s="141"/>
      <c r="H217" s="118"/>
      <c r="K217" s="119"/>
    </row>
    <row r="218" spans="1:11" ht="12">
      <c r="A218" s="74"/>
      <c r="H218" s="119"/>
      <c r="K218" s="119"/>
    </row>
    <row r="219" spans="1:11" ht="12">
      <c r="A219" s="74"/>
      <c r="H219" s="119"/>
      <c r="K219" s="119"/>
    </row>
    <row r="220" spans="1:11" ht="12">
      <c r="A220" s="74"/>
      <c r="H220" s="119"/>
      <c r="K220" s="119"/>
    </row>
    <row r="221" spans="1:11" ht="12">
      <c r="A221" s="74"/>
      <c r="H221" s="119"/>
      <c r="K221" s="119"/>
    </row>
    <row r="222" spans="1:11" ht="12">
      <c r="A222" s="74"/>
      <c r="H222" s="119"/>
      <c r="K222" s="119"/>
    </row>
    <row r="223" spans="1:11" ht="12">
      <c r="A223" s="74"/>
      <c r="H223" s="119"/>
      <c r="K223" s="119"/>
    </row>
    <row r="224" spans="5:13" ht="12">
      <c r="E224" s="115"/>
      <c r="G224" s="79"/>
      <c r="H224" s="119"/>
      <c r="I224" s="82"/>
      <c r="K224" s="119"/>
      <c r="M224" s="127"/>
    </row>
    <row r="225" spans="1:11" ht="12">
      <c r="A225" s="74"/>
      <c r="H225" s="119"/>
      <c r="K225" s="119"/>
    </row>
    <row r="226" spans="1:11" ht="12">
      <c r="A226" s="81" t="str">
        <f>$A$83</f>
        <v>Institution No.:  GFC</v>
      </c>
      <c r="C226" s="142"/>
      <c r="G226" s="62"/>
      <c r="H226" s="62"/>
      <c r="I226" s="101" t="s">
        <v>121</v>
      </c>
      <c r="J226" s="62"/>
      <c r="K226" s="62"/>
    </row>
    <row r="227" spans="1:11" ht="12">
      <c r="A227" s="143"/>
      <c r="B227" s="366" t="s">
        <v>122</v>
      </c>
      <c r="C227" s="366"/>
      <c r="D227" s="366"/>
      <c r="E227" s="366"/>
      <c r="F227" s="366"/>
      <c r="G227" s="366"/>
      <c r="H227" s="366"/>
      <c r="I227" s="366"/>
      <c r="J227" s="366"/>
      <c r="K227" s="366"/>
    </row>
    <row r="228" spans="1:11" ht="12">
      <c r="A228" s="81" t="str">
        <f>$A$42</f>
        <v>NAME: </v>
      </c>
      <c r="C228" s="62" t="str">
        <f>$D$20</f>
        <v>University of Colorado</v>
      </c>
      <c r="G228" s="62"/>
      <c r="H228" s="62"/>
      <c r="I228" s="83" t="str">
        <f>$K$3</f>
        <v>Date: October 1, 2013</v>
      </c>
      <c r="J228" s="62"/>
      <c r="K228" s="62"/>
    </row>
    <row r="229" spans="1:11" ht="12">
      <c r="A229" s="84"/>
      <c r="C229" s="84" t="s">
        <v>17</v>
      </c>
      <c r="D229" s="84" t="s">
        <v>17</v>
      </c>
      <c r="E229" s="84" t="s">
        <v>17</v>
      </c>
      <c r="F229" s="84" t="s">
        <v>17</v>
      </c>
      <c r="G229" s="84" t="s">
        <v>17</v>
      </c>
      <c r="H229" s="84" t="s">
        <v>17</v>
      </c>
      <c r="I229" s="84" t="s">
        <v>17</v>
      </c>
      <c r="J229" s="84" t="s">
        <v>17</v>
      </c>
      <c r="K229" s="62"/>
    </row>
    <row r="230" spans="1:11" ht="12">
      <c r="A230" s="87"/>
      <c r="D230" s="92" t="s">
        <v>20</v>
      </c>
      <c r="E230" s="147"/>
      <c r="F230" s="147"/>
      <c r="G230" s="62"/>
      <c r="H230" s="62"/>
      <c r="J230" s="62"/>
      <c r="K230" s="62"/>
    </row>
    <row r="231" spans="1:11" ht="12">
      <c r="A231" s="87"/>
      <c r="D231" s="92" t="s">
        <v>123</v>
      </c>
      <c r="E231" s="147"/>
      <c r="F231" s="147"/>
      <c r="G231" s="62"/>
      <c r="H231" s="62"/>
      <c r="J231" s="62"/>
      <c r="K231" s="62"/>
    </row>
    <row r="232" spans="1:11" ht="12">
      <c r="A232" s="84"/>
      <c r="D232" s="92" t="s">
        <v>124</v>
      </c>
      <c r="E232" s="92" t="s">
        <v>124</v>
      </c>
      <c r="F232" s="92" t="s">
        <v>125</v>
      </c>
      <c r="G232" s="91"/>
      <c r="H232" s="62"/>
      <c r="J232" s="62"/>
      <c r="K232" s="62"/>
    </row>
    <row r="233" spans="1:11" ht="12">
      <c r="A233" s="74"/>
      <c r="C233" s="74" t="s">
        <v>126</v>
      </c>
      <c r="D233" s="92" t="s">
        <v>127</v>
      </c>
      <c r="E233" s="92" t="s">
        <v>128</v>
      </c>
      <c r="F233" s="92" t="s">
        <v>129</v>
      </c>
      <c r="G233" s="91"/>
      <c r="H233" s="62"/>
      <c r="J233" s="62"/>
      <c r="K233" s="62"/>
    </row>
    <row r="234" spans="1:11" ht="12">
      <c r="A234" s="74"/>
      <c r="C234" s="84" t="s">
        <v>17</v>
      </c>
      <c r="D234" s="84" t="s">
        <v>17</v>
      </c>
      <c r="E234" s="84" t="s">
        <v>17</v>
      </c>
      <c r="F234" s="84" t="s">
        <v>17</v>
      </c>
      <c r="G234" s="84" t="s">
        <v>17</v>
      </c>
      <c r="H234" s="62"/>
      <c r="J234" s="62"/>
      <c r="K234" s="62"/>
    </row>
    <row r="235" spans="1:11" ht="12">
      <c r="A235" s="74"/>
      <c r="G235" s="62"/>
      <c r="H235" s="62"/>
      <c r="J235" s="62"/>
      <c r="K235" s="62"/>
    </row>
    <row r="236" spans="1:11" ht="12">
      <c r="A236" s="74"/>
      <c r="C236" s="74" t="s">
        <v>130</v>
      </c>
      <c r="D236" s="144">
        <v>0</v>
      </c>
      <c r="E236" s="144">
        <v>0</v>
      </c>
      <c r="F236" s="132">
        <v>0</v>
      </c>
      <c r="G236" s="62"/>
      <c r="H236" s="62"/>
      <c r="J236" s="62"/>
      <c r="K236" s="62"/>
    </row>
    <row r="237" spans="1:11" ht="12">
      <c r="A237" s="74"/>
      <c r="D237" s="144"/>
      <c r="E237" s="144"/>
      <c r="F237" s="144"/>
      <c r="G237" s="62"/>
      <c r="H237" s="62"/>
      <c r="J237" s="62"/>
      <c r="K237" s="62"/>
    </row>
    <row r="238" spans="1:11" ht="12">
      <c r="A238" s="74"/>
      <c r="C238" s="74" t="s">
        <v>131</v>
      </c>
      <c r="D238" s="248">
        <v>4208.7</v>
      </c>
      <c r="E238" s="248">
        <v>207.2</v>
      </c>
      <c r="F238" s="248">
        <f>D238/E238</f>
        <v>20.312258687258687</v>
      </c>
      <c r="G238" s="73"/>
      <c r="H238" s="62"/>
      <c r="J238" s="62"/>
      <c r="K238" s="62"/>
    </row>
    <row r="239" spans="1:11" ht="12">
      <c r="A239" s="74"/>
      <c r="D239" s="249"/>
      <c r="E239" s="249"/>
      <c r="F239" s="249"/>
      <c r="G239" s="62"/>
      <c r="H239" s="62"/>
      <c r="J239" s="62"/>
      <c r="K239" s="62"/>
    </row>
    <row r="240" spans="1:11" ht="12">
      <c r="A240" s="74"/>
      <c r="C240" s="74" t="s">
        <v>132</v>
      </c>
      <c r="D240" s="248">
        <v>3075.53</v>
      </c>
      <c r="E240" s="248">
        <v>276.3</v>
      </c>
      <c r="F240" s="248">
        <f>D240/E240</f>
        <v>11.131125588128846</v>
      </c>
      <c r="G240" s="73"/>
      <c r="H240" s="62"/>
      <c r="J240" s="62"/>
      <c r="K240" s="62"/>
    </row>
    <row r="241" spans="1:11" ht="12">
      <c r="A241" s="74"/>
      <c r="D241" s="249"/>
      <c r="E241" s="249"/>
      <c r="F241" s="249"/>
      <c r="G241" s="62"/>
      <c r="H241" s="62"/>
      <c r="J241" s="62"/>
      <c r="K241" s="62"/>
    </row>
    <row r="242" spans="1:11" ht="12">
      <c r="A242" s="74"/>
      <c r="C242" s="74" t="s">
        <v>133</v>
      </c>
      <c r="D242" s="248">
        <f>SUM(D238:D241)</f>
        <v>7284.23</v>
      </c>
      <c r="E242" s="248">
        <f>SUM(E238:E241)</f>
        <v>483.5</v>
      </c>
      <c r="F242" s="248">
        <f>D242/E242</f>
        <v>15.06562564632885</v>
      </c>
      <c r="G242" s="98"/>
      <c r="H242" s="145"/>
      <c r="J242" s="62"/>
      <c r="K242" s="62"/>
    </row>
    <row r="243" spans="1:11" ht="12">
      <c r="A243" s="74"/>
      <c r="D243" s="250"/>
      <c r="E243" s="250"/>
      <c r="F243" s="250"/>
      <c r="G243" s="62"/>
      <c r="H243" s="62"/>
      <c r="J243" s="62"/>
      <c r="K243" s="62"/>
    </row>
    <row r="244" spans="1:11" ht="12">
      <c r="A244" s="74"/>
      <c r="D244" s="250"/>
      <c r="E244" s="250"/>
      <c r="F244" s="250"/>
      <c r="G244" s="62"/>
      <c r="H244" s="62"/>
      <c r="J244" s="62"/>
      <c r="K244" s="62"/>
    </row>
    <row r="245" spans="1:11" ht="12">
      <c r="A245" s="74"/>
      <c r="C245" s="74" t="s">
        <v>134</v>
      </c>
      <c r="D245" s="249">
        <v>693.4</v>
      </c>
      <c r="E245" s="249">
        <v>97.2</v>
      </c>
      <c r="F245" s="248">
        <f>D245/E245</f>
        <v>7.133744855967078</v>
      </c>
      <c r="G245" s="73"/>
      <c r="H245" s="62"/>
      <c r="J245" s="62"/>
      <c r="K245" s="62"/>
    </row>
    <row r="246" spans="1:11" ht="12">
      <c r="A246" s="74"/>
      <c r="D246" s="249"/>
      <c r="E246" s="249"/>
      <c r="F246" s="248"/>
      <c r="G246" s="62"/>
      <c r="H246" s="62"/>
      <c r="J246" s="62"/>
      <c r="K246" s="62"/>
    </row>
    <row r="247" spans="1:11" ht="12">
      <c r="A247" s="74"/>
      <c r="B247" s="74" t="s">
        <v>51</v>
      </c>
      <c r="C247" s="74" t="s">
        <v>135</v>
      </c>
      <c r="D247" s="249">
        <v>91.27</v>
      </c>
      <c r="E247" s="249">
        <v>63.3</v>
      </c>
      <c r="F247" s="248">
        <f>D247/E247</f>
        <v>1.4418641390205371</v>
      </c>
      <c r="G247" s="73"/>
      <c r="H247" s="62"/>
      <c r="J247" s="62"/>
      <c r="K247" s="62"/>
    </row>
    <row r="248" spans="1:11" ht="12">
      <c r="A248" s="74"/>
      <c r="D248" s="249"/>
      <c r="E248" s="249"/>
      <c r="F248" s="248"/>
      <c r="G248" s="62"/>
      <c r="H248" s="62"/>
      <c r="J248" s="62"/>
      <c r="K248" s="62"/>
    </row>
    <row r="249" spans="1:11" ht="12">
      <c r="A249" s="74"/>
      <c r="C249" s="74" t="s">
        <v>136</v>
      </c>
      <c r="D249" s="249">
        <f>SUM(D245:D248)</f>
        <v>784.67</v>
      </c>
      <c r="E249" s="249">
        <f>SUM(E245:E248)</f>
        <v>160.5</v>
      </c>
      <c r="F249" s="248">
        <f>D249/E249</f>
        <v>4.888909657320872</v>
      </c>
      <c r="G249" s="73"/>
      <c r="H249" s="62"/>
      <c r="J249" s="62"/>
      <c r="K249" s="62"/>
    </row>
    <row r="250" spans="1:11" ht="12">
      <c r="A250" s="74"/>
      <c r="D250" s="250"/>
      <c r="E250" s="250"/>
      <c r="F250" s="248"/>
      <c r="G250" s="62"/>
      <c r="H250" s="62"/>
      <c r="J250" s="62"/>
      <c r="K250" s="62"/>
    </row>
    <row r="251" spans="1:11" ht="12">
      <c r="A251" s="74"/>
      <c r="C251" s="74" t="s">
        <v>137</v>
      </c>
      <c r="D251" s="251">
        <f>D242+D249</f>
        <v>8068.9</v>
      </c>
      <c r="E251" s="251">
        <f>E242+E249</f>
        <v>644</v>
      </c>
      <c r="F251" s="248">
        <f>D251/E251</f>
        <v>12.529347826086957</v>
      </c>
      <c r="G251" s="73"/>
      <c r="H251" s="62"/>
      <c r="J251" s="62"/>
      <c r="K251" s="62"/>
    </row>
    <row r="252" spans="1:11" ht="12">
      <c r="A252" s="74"/>
      <c r="G252" s="62"/>
      <c r="H252" s="62"/>
      <c r="J252" s="62"/>
      <c r="K252" s="62"/>
    </row>
    <row r="253" spans="1:11" ht="12">
      <c r="A253" s="74"/>
      <c r="G253" s="62"/>
      <c r="H253" s="62"/>
      <c r="J253" s="62"/>
      <c r="K253" s="62"/>
    </row>
    <row r="254" spans="1:11" ht="12">
      <c r="A254" s="74"/>
      <c r="G254" s="62"/>
      <c r="H254" s="62"/>
      <c r="J254" s="62"/>
      <c r="K254" s="62"/>
    </row>
    <row r="255" spans="1:11" ht="12">
      <c r="A255" s="74"/>
      <c r="G255" s="62"/>
      <c r="H255" s="62"/>
      <c r="J255" s="62"/>
      <c r="K255" s="62"/>
    </row>
    <row r="256" spans="1:11" ht="12">
      <c r="A256" s="74"/>
      <c r="C256" s="74" t="s">
        <v>138</v>
      </c>
      <c r="G256" s="62"/>
      <c r="H256" s="62"/>
      <c r="J256" s="62"/>
      <c r="K256" s="62"/>
    </row>
    <row r="257" spans="1:11" ht="12">
      <c r="A257" s="74"/>
      <c r="C257" s="74" t="s">
        <v>139</v>
      </c>
      <c r="G257" s="62"/>
      <c r="H257" s="62"/>
      <c r="J257" s="62"/>
      <c r="K257" s="62"/>
    </row>
    <row r="258" spans="1:11" ht="14.25">
      <c r="A258" s="74"/>
      <c r="C258" s="74"/>
      <c r="D258" s="252"/>
      <c r="E258" s="252"/>
      <c r="F258" s="252"/>
      <c r="G258" s="62"/>
      <c r="H258" s="119"/>
      <c r="K258" s="119"/>
    </row>
    <row r="259" spans="1:11" ht="12">
      <c r="A259" s="74"/>
      <c r="C259" s="375"/>
      <c r="D259" s="375"/>
      <c r="E259" s="375"/>
      <c r="F259" s="375"/>
      <c r="G259" s="375"/>
      <c r="H259" s="119"/>
      <c r="K259" s="119"/>
    </row>
    <row r="260" spans="1:11" ht="12">
      <c r="A260" s="74"/>
      <c r="H260" s="119"/>
      <c r="K260" s="119"/>
    </row>
    <row r="261" spans="1:11" ht="12">
      <c r="A261" s="74"/>
      <c r="H261" s="119"/>
      <c r="K261" s="119"/>
    </row>
    <row r="262" spans="1:11" ht="12">
      <c r="A262" s="74"/>
      <c r="H262" s="119"/>
      <c r="K262" s="119"/>
    </row>
    <row r="263" spans="1:11" ht="12">
      <c r="A263" s="74"/>
      <c r="H263" s="119"/>
      <c r="K263" s="119"/>
    </row>
    <row r="264" spans="1:11" ht="12">
      <c r="A264" s="74"/>
      <c r="H264" s="119"/>
      <c r="K264" s="119"/>
    </row>
    <row r="265" spans="1:11" ht="12">
      <c r="A265" s="74"/>
      <c r="H265" s="119"/>
      <c r="K265" s="119"/>
    </row>
    <row r="266" spans="1:11" ht="12">
      <c r="A266" s="74"/>
      <c r="H266" s="119"/>
      <c r="K266" s="119"/>
    </row>
    <row r="267" spans="1:11" ht="12">
      <c r="A267" s="74"/>
      <c r="H267" s="119"/>
      <c r="K267" s="119"/>
    </row>
    <row r="268" spans="1:11" ht="12">
      <c r="A268" s="74"/>
      <c r="H268" s="119"/>
      <c r="K268" s="119"/>
    </row>
    <row r="269" spans="1:11" ht="12">
      <c r="A269" s="74"/>
      <c r="H269" s="119"/>
      <c r="K269" s="119"/>
    </row>
    <row r="270" spans="1:11" ht="12">
      <c r="A270" s="74"/>
      <c r="H270" s="119"/>
      <c r="K270" s="119"/>
    </row>
    <row r="271" spans="1:11" ht="12">
      <c r="A271" s="74"/>
      <c r="H271" s="119"/>
      <c r="K271" s="119"/>
    </row>
    <row r="272" spans="1:11" ht="12">
      <c r="A272" s="74"/>
      <c r="H272" s="119"/>
      <c r="K272" s="119"/>
    </row>
    <row r="273" spans="1:11" ht="12">
      <c r="A273" s="74"/>
      <c r="H273" s="119"/>
      <c r="K273" s="119"/>
    </row>
    <row r="274" spans="1:11" ht="12">
      <c r="A274" s="74"/>
      <c r="H274" s="119"/>
      <c r="K274" s="119"/>
    </row>
    <row r="275" spans="1:11" s="105" customFormat="1" ht="12">
      <c r="A275" s="81" t="str">
        <f>$A$83</f>
        <v>Institution No.:  GFC</v>
      </c>
      <c r="E275" s="116"/>
      <c r="G275" s="117"/>
      <c r="H275" s="118"/>
      <c r="J275" s="117"/>
      <c r="K275" s="80" t="s">
        <v>140</v>
      </c>
    </row>
    <row r="276" spans="5:11" s="105" customFormat="1" ht="12">
      <c r="E276" s="116" t="s">
        <v>141</v>
      </c>
      <c r="G276" s="117"/>
      <c r="H276" s="118"/>
      <c r="J276" s="117"/>
      <c r="K276" s="118"/>
    </row>
    <row r="277" spans="1:11" ht="12">
      <c r="A277" s="81" t="str">
        <f>$A$42</f>
        <v>NAME: </v>
      </c>
      <c r="C277" s="62" t="str">
        <f>$D$20</f>
        <v>University of Colorado</v>
      </c>
      <c r="F277" s="102"/>
      <c r="G277" s="149"/>
      <c r="H277" s="150"/>
      <c r="J277" s="79"/>
      <c r="K277" s="83" t="str">
        <f>$K$3</f>
        <v>Date: October 1, 2013</v>
      </c>
    </row>
    <row r="278" spans="1:11" ht="12">
      <c r="A278" s="84" t="s">
        <v>17</v>
      </c>
      <c r="B278" s="84" t="s">
        <v>17</v>
      </c>
      <c r="C278" s="84" t="s">
        <v>17</v>
      </c>
      <c r="D278" s="84" t="s">
        <v>17</v>
      </c>
      <c r="E278" s="84" t="s">
        <v>17</v>
      </c>
      <c r="F278" s="84" t="s">
        <v>17</v>
      </c>
      <c r="G278" s="85" t="s">
        <v>17</v>
      </c>
      <c r="H278" s="86" t="s">
        <v>17</v>
      </c>
      <c r="I278" s="84" t="s">
        <v>17</v>
      </c>
      <c r="J278" s="85" t="s">
        <v>17</v>
      </c>
      <c r="K278" s="86" t="s">
        <v>17</v>
      </c>
    </row>
    <row r="279" spans="1:11" ht="12">
      <c r="A279" s="241" t="s">
        <v>18</v>
      </c>
      <c r="E279" s="241" t="s">
        <v>18</v>
      </c>
      <c r="F279" s="88"/>
      <c r="G279" s="242"/>
      <c r="H279" s="243" t="s">
        <v>20</v>
      </c>
      <c r="I279" s="88"/>
      <c r="J279" s="62"/>
      <c r="K279" s="62"/>
    </row>
    <row r="280" spans="1:11" ht="12">
      <c r="A280" s="241" t="s">
        <v>22</v>
      </c>
      <c r="C280" s="74" t="s">
        <v>69</v>
      </c>
      <c r="D280" s="253" t="s">
        <v>142</v>
      </c>
      <c r="E280" s="241" t="s">
        <v>22</v>
      </c>
      <c r="F280" s="88"/>
      <c r="G280" s="242" t="s">
        <v>24</v>
      </c>
      <c r="H280" s="243" t="s">
        <v>25</v>
      </c>
      <c r="I280" s="88"/>
      <c r="J280" s="62"/>
      <c r="K280" s="62"/>
    </row>
    <row r="281" spans="1:11" ht="12">
      <c r="A281" s="84" t="s">
        <v>17</v>
      </c>
      <c r="B281" s="84" t="s">
        <v>17</v>
      </c>
      <c r="C281" s="84" t="s">
        <v>17</v>
      </c>
      <c r="D281" s="84" t="s">
        <v>17</v>
      </c>
      <c r="E281" s="84" t="s">
        <v>17</v>
      </c>
      <c r="F281" s="84" t="s">
        <v>17</v>
      </c>
      <c r="G281" s="85" t="s">
        <v>17</v>
      </c>
      <c r="H281" s="86" t="s">
        <v>17</v>
      </c>
      <c r="I281" s="84" t="s">
        <v>17</v>
      </c>
      <c r="J281" s="62"/>
      <c r="K281" s="62"/>
    </row>
    <row r="282" spans="1:11" ht="12">
      <c r="A282" s="92">
        <v>1</v>
      </c>
      <c r="C282" s="74" t="s">
        <v>143</v>
      </c>
      <c r="E282" s="92">
        <v>1</v>
      </c>
      <c r="G282" s="79"/>
      <c r="H282" s="119"/>
      <c r="J282" s="62"/>
      <c r="K282" s="62"/>
    </row>
    <row r="283" spans="1:11" ht="12">
      <c r="A283" s="92">
        <f>(A282+1)</f>
        <v>2</v>
      </c>
      <c r="C283" s="74" t="s">
        <v>144</v>
      </c>
      <c r="D283" s="74" t="s">
        <v>145</v>
      </c>
      <c r="E283" s="92">
        <f>(E282+1)</f>
        <v>2</v>
      </c>
      <c r="F283" s="75"/>
      <c r="G283" s="254">
        <v>130</v>
      </c>
      <c r="H283" s="255">
        <v>1887381</v>
      </c>
      <c r="I283" s="138"/>
      <c r="J283" s="62"/>
      <c r="K283" s="62"/>
    </row>
    <row r="284" spans="1:11" ht="12">
      <c r="A284" s="92">
        <f>(A283+1)</f>
        <v>3</v>
      </c>
      <c r="D284" s="74" t="s">
        <v>146</v>
      </c>
      <c r="E284" s="92">
        <f>(E283+1)</f>
        <v>3</v>
      </c>
      <c r="F284" s="75"/>
      <c r="G284" s="254">
        <v>437</v>
      </c>
      <c r="H284" s="255">
        <f>4466682+12161</f>
        <v>4478843</v>
      </c>
      <c r="I284" s="138"/>
      <c r="J284" s="62"/>
      <c r="K284" s="62"/>
    </row>
    <row r="285" spans="1:11" ht="12">
      <c r="A285" s="92">
        <v>4</v>
      </c>
      <c r="C285" s="74" t="s">
        <v>147</v>
      </c>
      <c r="D285" s="74" t="s">
        <v>148</v>
      </c>
      <c r="E285" s="92">
        <v>4</v>
      </c>
      <c r="F285" s="75"/>
      <c r="G285" s="254">
        <v>9</v>
      </c>
      <c r="H285" s="255">
        <v>286080</v>
      </c>
      <c r="I285" s="138"/>
      <c r="J285" s="62"/>
      <c r="K285" s="62"/>
    </row>
    <row r="286" spans="1:11" ht="12">
      <c r="A286" s="92">
        <f>(A285+1)</f>
        <v>5</v>
      </c>
      <c r="D286" s="74" t="s">
        <v>149</v>
      </c>
      <c r="E286" s="92">
        <f>(E285+1)</f>
        <v>5</v>
      </c>
      <c r="F286" s="75"/>
      <c r="G286" s="254">
        <v>38</v>
      </c>
      <c r="H286" s="255">
        <f>665340+197416</f>
        <v>862756</v>
      </c>
      <c r="I286" s="138"/>
      <c r="J286" s="62"/>
      <c r="K286" s="62"/>
    </row>
    <row r="287" spans="1:11" ht="12">
      <c r="A287" s="92">
        <f>(A286+1)</f>
        <v>6</v>
      </c>
      <c r="C287" s="74" t="s">
        <v>150</v>
      </c>
      <c r="E287" s="92">
        <f>(E286+1)</f>
        <v>6</v>
      </c>
      <c r="G287" s="256">
        <f>SUM(G283:G286)</f>
        <v>614</v>
      </c>
      <c r="H287" s="257">
        <f>SUM(H283:H286)</f>
        <v>7515060</v>
      </c>
      <c r="I287" s="135"/>
      <c r="J287" s="62"/>
      <c r="K287" s="62"/>
    </row>
    <row r="288" spans="1:11" ht="12">
      <c r="A288" s="92">
        <f>(A287+1)</f>
        <v>7</v>
      </c>
      <c r="C288" s="74" t="s">
        <v>151</v>
      </c>
      <c r="E288" s="92">
        <f>(E287+1)</f>
        <v>7</v>
      </c>
      <c r="G288" s="258"/>
      <c r="H288" s="259"/>
      <c r="I288" s="135"/>
      <c r="J288" s="62"/>
      <c r="K288" s="62"/>
    </row>
    <row r="289" spans="1:11" ht="12">
      <c r="A289" s="92">
        <f>(A288+1)</f>
        <v>8</v>
      </c>
      <c r="C289" s="74" t="s">
        <v>144</v>
      </c>
      <c r="D289" s="74" t="s">
        <v>145</v>
      </c>
      <c r="E289" s="92">
        <f>(E288+1)</f>
        <v>8</v>
      </c>
      <c r="F289" s="75"/>
      <c r="G289" s="254">
        <v>291</v>
      </c>
      <c r="H289" s="255">
        <v>4102787</v>
      </c>
      <c r="I289" s="138"/>
      <c r="J289" s="62"/>
      <c r="K289" s="62"/>
    </row>
    <row r="290" spans="1:11" ht="12">
      <c r="A290" s="92">
        <v>9</v>
      </c>
      <c r="D290" s="74" t="s">
        <v>146</v>
      </c>
      <c r="E290" s="92">
        <v>9</v>
      </c>
      <c r="F290" s="75"/>
      <c r="G290" s="254">
        <v>3090</v>
      </c>
      <c r="H290" s="255">
        <f>29044666+71448</f>
        <v>29116114</v>
      </c>
      <c r="I290" s="138"/>
      <c r="J290" s="62"/>
      <c r="K290" s="62"/>
    </row>
    <row r="291" spans="1:11" ht="12">
      <c r="A291" s="92">
        <v>10</v>
      </c>
      <c r="C291" s="74" t="s">
        <v>147</v>
      </c>
      <c r="D291" s="74" t="s">
        <v>148</v>
      </c>
      <c r="E291" s="92">
        <v>10</v>
      </c>
      <c r="F291" s="75"/>
      <c r="G291" s="254">
        <v>42</v>
      </c>
      <c r="H291" s="255">
        <v>1149634</v>
      </c>
      <c r="I291" s="138"/>
      <c r="J291" s="62"/>
      <c r="K291" s="62"/>
    </row>
    <row r="292" spans="1:11" ht="12">
      <c r="A292" s="92">
        <f>(A291+1)</f>
        <v>11</v>
      </c>
      <c r="D292" s="74" t="s">
        <v>149</v>
      </c>
      <c r="E292" s="92">
        <f>(E291+1)</f>
        <v>11</v>
      </c>
      <c r="F292" s="75"/>
      <c r="G292" s="254">
        <v>372</v>
      </c>
      <c r="H292" s="255">
        <f>3953634+2096675</f>
        <v>6050309</v>
      </c>
      <c r="I292" s="138"/>
      <c r="J292" s="62"/>
      <c r="K292" s="62"/>
    </row>
    <row r="293" spans="1:11" ht="12">
      <c r="A293" s="92">
        <f>(A292+1)</f>
        <v>12</v>
      </c>
      <c r="C293" s="74" t="s">
        <v>152</v>
      </c>
      <c r="E293" s="92">
        <f>(E292+1)</f>
        <v>12</v>
      </c>
      <c r="G293" s="256">
        <f>SUM(G289:G292)</f>
        <v>3795</v>
      </c>
      <c r="H293" s="257">
        <f>SUM(H289:H292)</f>
        <v>40418844</v>
      </c>
      <c r="I293" s="135"/>
      <c r="J293" s="62"/>
      <c r="K293" s="62"/>
    </row>
    <row r="294" spans="1:11" ht="12">
      <c r="A294" s="92">
        <f>(A293+1)</f>
        <v>13</v>
      </c>
      <c r="C294" s="74" t="s">
        <v>153</v>
      </c>
      <c r="E294" s="92">
        <f>(E293+1)</f>
        <v>13</v>
      </c>
      <c r="G294" s="258"/>
      <c r="H294" s="259"/>
      <c r="I294" s="135"/>
      <c r="J294" s="62"/>
      <c r="K294" s="62"/>
    </row>
    <row r="295" spans="1:11" ht="12">
      <c r="A295" s="92">
        <f>(A294+1)</f>
        <v>14</v>
      </c>
      <c r="C295" s="74" t="s">
        <v>144</v>
      </c>
      <c r="D295" s="74" t="s">
        <v>145</v>
      </c>
      <c r="E295" s="92">
        <f>(E294+1)</f>
        <v>14</v>
      </c>
      <c r="F295" s="75"/>
      <c r="G295" s="254"/>
      <c r="H295" s="255">
        <v>0</v>
      </c>
      <c r="I295" s="138"/>
      <c r="J295" s="62"/>
      <c r="K295" s="62"/>
    </row>
    <row r="296" spans="1:11" ht="12">
      <c r="A296" s="92">
        <v>15</v>
      </c>
      <c r="C296" s="74"/>
      <c r="D296" s="74" t="s">
        <v>146</v>
      </c>
      <c r="E296" s="92">
        <v>15</v>
      </c>
      <c r="F296" s="75"/>
      <c r="G296" s="254"/>
      <c r="H296" s="255">
        <v>0</v>
      </c>
      <c r="I296" s="138"/>
      <c r="J296" s="62"/>
      <c r="K296" s="62"/>
    </row>
    <row r="297" spans="1:11" ht="12">
      <c r="A297" s="92">
        <v>16</v>
      </c>
      <c r="C297" s="74" t="s">
        <v>147</v>
      </c>
      <c r="D297" s="74" t="s">
        <v>148</v>
      </c>
      <c r="E297" s="92">
        <v>16</v>
      </c>
      <c r="F297" s="75"/>
      <c r="G297" s="254"/>
      <c r="H297" s="255">
        <v>0</v>
      </c>
      <c r="I297" s="138"/>
      <c r="J297" s="62"/>
      <c r="K297" s="62"/>
    </row>
    <row r="298" spans="1:11" ht="12">
      <c r="A298" s="92">
        <v>17</v>
      </c>
      <c r="C298" s="74"/>
      <c r="D298" s="74" t="s">
        <v>149</v>
      </c>
      <c r="E298" s="92">
        <v>17</v>
      </c>
      <c r="G298" s="256"/>
      <c r="H298" s="257">
        <v>0</v>
      </c>
      <c r="I298" s="135"/>
      <c r="J298" s="62"/>
      <c r="K298" s="62"/>
    </row>
    <row r="299" spans="1:11" ht="12">
      <c r="A299" s="92">
        <v>18</v>
      </c>
      <c r="C299" s="74" t="s">
        <v>154</v>
      </c>
      <c r="D299" s="74"/>
      <c r="E299" s="92">
        <v>18</v>
      </c>
      <c r="G299" s="256">
        <f>SUM(G295:G298)</f>
        <v>0</v>
      </c>
      <c r="H299" s="257">
        <f>SUM(H295:H298)</f>
        <v>0</v>
      </c>
      <c r="I299" s="135"/>
      <c r="J299" s="62"/>
      <c r="K299" s="62"/>
    </row>
    <row r="300" spans="1:11" ht="12">
      <c r="A300" s="92">
        <v>19</v>
      </c>
      <c r="C300" s="74" t="s">
        <v>155</v>
      </c>
      <c r="D300" s="74"/>
      <c r="E300" s="92">
        <v>19</v>
      </c>
      <c r="G300" s="256"/>
      <c r="H300" s="257"/>
      <c r="I300" s="135"/>
      <c r="J300" s="62"/>
      <c r="K300" s="62"/>
    </row>
    <row r="301" spans="1:11" ht="12">
      <c r="A301" s="92">
        <v>20</v>
      </c>
      <c r="C301" s="74" t="s">
        <v>144</v>
      </c>
      <c r="D301" s="74" t="s">
        <v>145</v>
      </c>
      <c r="E301" s="92">
        <v>20</v>
      </c>
      <c r="F301" s="152"/>
      <c r="G301" s="254">
        <v>291</v>
      </c>
      <c r="H301" s="255">
        <v>4086391</v>
      </c>
      <c r="I301" s="138"/>
      <c r="J301" s="62"/>
      <c r="K301" s="62"/>
    </row>
    <row r="302" spans="1:11" ht="12">
      <c r="A302" s="92">
        <v>21</v>
      </c>
      <c r="C302" s="74"/>
      <c r="D302" s="74" t="s">
        <v>146</v>
      </c>
      <c r="E302" s="92">
        <v>21</v>
      </c>
      <c r="F302" s="152"/>
      <c r="G302" s="254">
        <v>2965</v>
      </c>
      <c r="H302" s="255">
        <f>28154858+68407</f>
        <v>28223265</v>
      </c>
      <c r="I302" s="138"/>
      <c r="J302" s="62"/>
      <c r="K302" s="62"/>
    </row>
    <row r="303" spans="1:11" ht="12">
      <c r="A303" s="92">
        <v>22</v>
      </c>
      <c r="C303" s="74" t="s">
        <v>147</v>
      </c>
      <c r="D303" s="74" t="s">
        <v>148</v>
      </c>
      <c r="E303" s="92">
        <v>22</v>
      </c>
      <c r="F303" s="152"/>
      <c r="G303" s="254">
        <v>45</v>
      </c>
      <c r="H303" s="255">
        <v>1187390</v>
      </c>
      <c r="I303" s="138"/>
      <c r="J303" s="62"/>
      <c r="K303" s="62"/>
    </row>
    <row r="304" spans="1:11" ht="12">
      <c r="A304" s="92">
        <v>23</v>
      </c>
      <c r="D304" s="74" t="s">
        <v>149</v>
      </c>
      <c r="E304" s="92">
        <v>23</v>
      </c>
      <c r="F304" s="152"/>
      <c r="G304" s="254">
        <v>360</v>
      </c>
      <c r="H304" s="255">
        <f>3866374+2080503</f>
        <v>5946877</v>
      </c>
      <c r="I304" s="138"/>
      <c r="J304" s="62"/>
      <c r="K304" s="62"/>
    </row>
    <row r="305" spans="1:11" ht="12">
      <c r="A305" s="92">
        <v>24</v>
      </c>
      <c r="C305" s="74" t="s">
        <v>156</v>
      </c>
      <c r="E305" s="92">
        <v>24</v>
      </c>
      <c r="F305" s="127"/>
      <c r="G305" s="258">
        <f>SUM(G301:G304)</f>
        <v>3661</v>
      </c>
      <c r="H305" s="259">
        <f>SUM(H301:H304)</f>
        <v>39443923</v>
      </c>
      <c r="I305" s="131"/>
      <c r="J305" s="62"/>
      <c r="K305" s="62"/>
    </row>
    <row r="306" spans="1:11" ht="12">
      <c r="A306" s="92">
        <v>25</v>
      </c>
      <c r="C306" s="74" t="s">
        <v>157</v>
      </c>
      <c r="E306" s="92">
        <v>25</v>
      </c>
      <c r="G306" s="256"/>
      <c r="H306" s="257"/>
      <c r="I306" s="135"/>
      <c r="J306" s="62"/>
      <c r="K306" s="62"/>
    </row>
    <row r="307" spans="1:11" ht="12">
      <c r="A307" s="92">
        <v>26</v>
      </c>
      <c r="C307" s="74" t="s">
        <v>144</v>
      </c>
      <c r="D307" s="74" t="s">
        <v>145</v>
      </c>
      <c r="E307" s="92">
        <v>26</v>
      </c>
      <c r="G307" s="256">
        <f aca="true" t="shared" si="0" ref="G307:H310">G283+G289+G295+G301</f>
        <v>712</v>
      </c>
      <c r="H307" s="257">
        <f t="shared" si="0"/>
        <v>10076559</v>
      </c>
      <c r="I307" s="135"/>
      <c r="J307" s="62"/>
      <c r="K307" s="62"/>
    </row>
    <row r="308" spans="1:11" ht="12">
      <c r="A308" s="92">
        <v>27</v>
      </c>
      <c r="C308" s="74"/>
      <c r="D308" s="74" t="s">
        <v>146</v>
      </c>
      <c r="E308" s="92">
        <v>27</v>
      </c>
      <c r="G308" s="256">
        <f t="shared" si="0"/>
        <v>6492</v>
      </c>
      <c r="H308" s="257">
        <f t="shared" si="0"/>
        <v>61818222</v>
      </c>
      <c r="I308" s="135"/>
      <c r="J308" s="62"/>
      <c r="K308" s="62"/>
    </row>
    <row r="309" spans="1:11" ht="12">
      <c r="A309" s="92">
        <v>28</v>
      </c>
      <c r="C309" s="74" t="s">
        <v>147</v>
      </c>
      <c r="D309" s="74" t="s">
        <v>148</v>
      </c>
      <c r="E309" s="92">
        <v>28</v>
      </c>
      <c r="G309" s="256">
        <f t="shared" si="0"/>
        <v>96</v>
      </c>
      <c r="H309" s="257">
        <f t="shared" si="0"/>
        <v>2623104</v>
      </c>
      <c r="I309" s="135"/>
      <c r="J309" s="62"/>
      <c r="K309" s="62"/>
    </row>
    <row r="310" spans="1:11" ht="12">
      <c r="A310" s="92">
        <v>29</v>
      </c>
      <c r="D310" s="74" t="s">
        <v>149</v>
      </c>
      <c r="E310" s="92">
        <v>29</v>
      </c>
      <c r="G310" s="256">
        <f t="shared" si="0"/>
        <v>770</v>
      </c>
      <c r="H310" s="257">
        <f t="shared" si="0"/>
        <v>12859942</v>
      </c>
      <c r="I310" s="135"/>
      <c r="J310" s="62"/>
      <c r="K310" s="62"/>
    </row>
    <row r="311" spans="1:11" ht="12">
      <c r="A311" s="92">
        <v>30</v>
      </c>
      <c r="E311" s="92">
        <v>30</v>
      </c>
      <c r="G311" s="258"/>
      <c r="H311" s="259"/>
      <c r="I311" s="135"/>
      <c r="J311" s="62"/>
      <c r="K311" s="62"/>
    </row>
    <row r="312" spans="1:11" ht="12">
      <c r="A312" s="92">
        <v>31</v>
      </c>
      <c r="C312" s="74" t="s">
        <v>158</v>
      </c>
      <c r="E312" s="92">
        <v>31</v>
      </c>
      <c r="G312" s="256">
        <f>SUM(G307:G308)</f>
        <v>7204</v>
      </c>
      <c r="H312" s="257">
        <f>SUM(H307:H308)</f>
        <v>71894781</v>
      </c>
      <c r="I312" s="135"/>
      <c r="J312" s="62"/>
      <c r="K312" s="62"/>
    </row>
    <row r="313" spans="1:11" ht="12">
      <c r="A313" s="92">
        <v>32</v>
      </c>
      <c r="C313" s="74" t="s">
        <v>159</v>
      </c>
      <c r="E313" s="92">
        <v>32</v>
      </c>
      <c r="G313" s="256">
        <f>SUM(G309:G310)</f>
        <v>866</v>
      </c>
      <c r="H313" s="257">
        <f>SUM(H309:H310)</f>
        <v>15483046</v>
      </c>
      <c r="I313" s="135"/>
      <c r="J313" s="62"/>
      <c r="K313" s="62"/>
    </row>
    <row r="314" spans="1:11" ht="12">
      <c r="A314" s="92">
        <v>33</v>
      </c>
      <c r="C314" s="74" t="s">
        <v>160</v>
      </c>
      <c r="E314" s="92">
        <v>33</v>
      </c>
      <c r="F314" s="127"/>
      <c r="G314" s="258">
        <f>SUM(G307,G309)</f>
        <v>808</v>
      </c>
      <c r="H314" s="259">
        <f>SUM(H307,H309)</f>
        <v>12699663</v>
      </c>
      <c r="I314" s="131"/>
      <c r="J314" s="62"/>
      <c r="K314" s="62"/>
    </row>
    <row r="315" spans="1:11" ht="12">
      <c r="A315" s="92">
        <v>34</v>
      </c>
      <c r="C315" s="74" t="s">
        <v>161</v>
      </c>
      <c r="E315" s="92">
        <v>34</v>
      </c>
      <c r="F315" s="127"/>
      <c r="G315" s="258">
        <f>SUM(G308,G310)</f>
        <v>7262</v>
      </c>
      <c r="H315" s="259">
        <f>SUM(H308,H310)</f>
        <v>74678164</v>
      </c>
      <c r="I315" s="131"/>
      <c r="J315" s="62"/>
      <c r="K315" s="62"/>
    </row>
    <row r="316" spans="1:11" ht="12">
      <c r="A316" s="92"/>
      <c r="C316" s="84" t="s">
        <v>17</v>
      </c>
      <c r="D316" s="84" t="s">
        <v>17</v>
      </c>
      <c r="E316" s="84" t="s">
        <v>17</v>
      </c>
      <c r="F316" s="84" t="s">
        <v>17</v>
      </c>
      <c r="G316" s="84" t="s">
        <v>17</v>
      </c>
      <c r="H316" s="84" t="s">
        <v>17</v>
      </c>
      <c r="I316" s="84" t="s">
        <v>17</v>
      </c>
      <c r="J316" s="62"/>
      <c r="K316" s="62"/>
    </row>
    <row r="317" spans="1:11" ht="12">
      <c r="A317" s="92">
        <v>35</v>
      </c>
      <c r="C317" s="62" t="s">
        <v>162</v>
      </c>
      <c r="E317" s="92">
        <v>35</v>
      </c>
      <c r="G317" s="256">
        <f>SUM(G314:G315)</f>
        <v>8070</v>
      </c>
      <c r="H317" s="257">
        <f>SUM(H314:H315)+1</f>
        <v>87377828</v>
      </c>
      <c r="I317" s="135"/>
      <c r="J317" s="62"/>
      <c r="K317" s="62"/>
    </row>
    <row r="318" spans="3:11" ht="12">
      <c r="C318" s="74" t="s">
        <v>163</v>
      </c>
      <c r="F318" s="153" t="s">
        <v>17</v>
      </c>
      <c r="G318" s="85"/>
      <c r="H318" s="86"/>
      <c r="I318" s="153"/>
      <c r="J318" s="62"/>
      <c r="K318" s="62"/>
    </row>
    <row r="319" spans="3:11" ht="12">
      <c r="C319" s="74"/>
      <c r="F319" s="153"/>
      <c r="G319" s="85"/>
      <c r="H319" s="86"/>
      <c r="I319" s="153"/>
      <c r="J319" s="62"/>
      <c r="K319" s="62"/>
    </row>
    <row r="320" spans="10:11" ht="12">
      <c r="J320" s="62"/>
      <c r="K320" s="62"/>
    </row>
    <row r="321" spans="1:11" ht="36" customHeight="1">
      <c r="A321" s="62">
        <v>36</v>
      </c>
      <c r="B321" s="103"/>
      <c r="C321" s="362" t="s">
        <v>64</v>
      </c>
      <c r="D321" s="362"/>
      <c r="E321" s="362"/>
      <c r="F321" s="362"/>
      <c r="G321" s="362"/>
      <c r="H321" s="362"/>
      <c r="I321" s="362"/>
      <c r="J321" s="362"/>
      <c r="K321" s="62"/>
    </row>
    <row r="322" spans="3:11" ht="12">
      <c r="C322" s="62" t="s">
        <v>164</v>
      </c>
      <c r="F322" s="153"/>
      <c r="G322" s="85"/>
      <c r="H322" s="119"/>
      <c r="I322" s="153"/>
      <c r="J322" s="85"/>
      <c r="K322" s="119"/>
    </row>
    <row r="323" spans="3:11" ht="12">
      <c r="C323" s="62" t="s">
        <v>12</v>
      </c>
      <c r="F323" s="153"/>
      <c r="G323" s="85"/>
      <c r="H323" s="119"/>
      <c r="I323" s="153"/>
      <c r="J323" s="85"/>
      <c r="K323" s="119"/>
    </row>
    <row r="324" ht="12">
      <c r="A324" s="74"/>
    </row>
    <row r="325" spans="1:11" s="105" customFormat="1" ht="12">
      <c r="A325" s="81" t="str">
        <f>$A$83</f>
        <v>Institution No.:  GFC</v>
      </c>
      <c r="E325" s="116"/>
      <c r="G325" s="117"/>
      <c r="H325" s="118"/>
      <c r="J325" s="117"/>
      <c r="K325" s="154" t="s">
        <v>165</v>
      </c>
    </row>
    <row r="326" spans="4:11" s="105" customFormat="1" ht="12">
      <c r="D326" s="128" t="s">
        <v>166</v>
      </c>
      <c r="E326" s="116"/>
      <c r="G326" s="117"/>
      <c r="H326" s="118"/>
      <c r="J326" s="117"/>
      <c r="K326" s="118"/>
    </row>
    <row r="327" spans="1:11" ht="12">
      <c r="A327" s="81" t="str">
        <f>$A$42</f>
        <v>NAME: </v>
      </c>
      <c r="C327" s="62" t="str">
        <f>$D$20</f>
        <v>University of Colorado</v>
      </c>
      <c r="F327" s="155"/>
      <c r="G327" s="149"/>
      <c r="H327" s="150"/>
      <c r="J327" s="79"/>
      <c r="K327" s="83" t="str">
        <f>$K$3</f>
        <v>Date: October 1, 2013</v>
      </c>
    </row>
    <row r="328" spans="1:11" ht="12">
      <c r="A328" s="84" t="s">
        <v>17</v>
      </c>
      <c r="B328" s="84" t="s">
        <v>17</v>
      </c>
      <c r="C328" s="84" t="s">
        <v>17</v>
      </c>
      <c r="D328" s="84" t="s">
        <v>17</v>
      </c>
      <c r="E328" s="84" t="s">
        <v>17</v>
      </c>
      <c r="F328" s="84" t="s">
        <v>17</v>
      </c>
      <c r="G328" s="85" t="s">
        <v>17</v>
      </c>
      <c r="H328" s="86" t="s">
        <v>17</v>
      </c>
      <c r="I328" s="84" t="s">
        <v>17</v>
      </c>
      <c r="J328" s="85" t="s">
        <v>17</v>
      </c>
      <c r="K328" s="86" t="s">
        <v>17</v>
      </c>
    </row>
    <row r="329" spans="1:11" ht="12">
      <c r="A329" s="241" t="s">
        <v>18</v>
      </c>
      <c r="E329" s="241" t="s">
        <v>18</v>
      </c>
      <c r="G329" s="89"/>
      <c r="H329" s="243" t="s">
        <v>20</v>
      </c>
      <c r="I329" s="88"/>
      <c r="J329" s="89"/>
      <c r="K329" s="243" t="s">
        <v>21</v>
      </c>
    </row>
    <row r="330" spans="1:11" ht="12">
      <c r="A330" s="241" t="s">
        <v>22</v>
      </c>
      <c r="C330" s="74" t="s">
        <v>69</v>
      </c>
      <c r="E330" s="241" t="s">
        <v>22</v>
      </c>
      <c r="G330" s="79"/>
      <c r="H330" s="243" t="s">
        <v>25</v>
      </c>
      <c r="J330" s="79"/>
      <c r="K330" s="243" t="s">
        <v>26</v>
      </c>
    </row>
    <row r="331" spans="1:11" ht="12">
      <c r="A331" s="84" t="s">
        <v>17</v>
      </c>
      <c r="B331" s="84" t="s">
        <v>17</v>
      </c>
      <c r="C331" s="84" t="s">
        <v>17</v>
      </c>
      <c r="D331" s="84" t="s">
        <v>17</v>
      </c>
      <c r="E331" s="84" t="s">
        <v>17</v>
      </c>
      <c r="F331" s="84" t="s">
        <v>17</v>
      </c>
      <c r="G331" s="85" t="s">
        <v>17</v>
      </c>
      <c r="H331" s="86" t="s">
        <v>17</v>
      </c>
      <c r="I331" s="84" t="s">
        <v>17</v>
      </c>
      <c r="J331" s="85" t="s">
        <v>17</v>
      </c>
      <c r="K331" s="86" t="s">
        <v>17</v>
      </c>
    </row>
    <row r="332" spans="1:11" ht="12">
      <c r="A332" s="161">
        <v>1</v>
      </c>
      <c r="C332" s="74" t="s">
        <v>167</v>
      </c>
      <c r="E332" s="161">
        <v>1</v>
      </c>
      <c r="G332" s="79"/>
      <c r="H332" s="243" t="s">
        <v>168</v>
      </c>
      <c r="J332" s="79"/>
      <c r="K332" s="243" t="s">
        <v>168</v>
      </c>
    </row>
    <row r="333" spans="1:11" ht="12">
      <c r="A333" s="161">
        <v>2</v>
      </c>
      <c r="C333" s="74" t="s">
        <v>61</v>
      </c>
      <c r="E333" s="161">
        <v>2</v>
      </c>
      <c r="G333" s="79"/>
      <c r="H333" s="119">
        <v>0</v>
      </c>
      <c r="J333" s="79"/>
      <c r="K333" s="119">
        <v>0</v>
      </c>
    </row>
    <row r="334" spans="1:11" ht="12">
      <c r="A334" s="147">
        <v>3</v>
      </c>
      <c r="C334" s="62" t="s">
        <v>169</v>
      </c>
      <c r="E334" s="147">
        <v>3</v>
      </c>
      <c r="F334" s="119"/>
      <c r="G334" s="119"/>
      <c r="H334" s="119"/>
      <c r="I334" s="119"/>
      <c r="J334" s="119"/>
      <c r="K334" s="119"/>
    </row>
    <row r="335" spans="1:11" ht="12">
      <c r="A335" s="161">
        <v>4</v>
      </c>
      <c r="C335" s="62" t="s">
        <v>170</v>
      </c>
      <c r="E335" s="161">
        <v>4</v>
      </c>
      <c r="F335" s="119"/>
      <c r="G335" s="119"/>
      <c r="H335" s="119"/>
      <c r="I335" s="119"/>
      <c r="J335" s="119"/>
      <c r="K335" s="119"/>
    </row>
    <row r="336" spans="1:11" ht="12">
      <c r="A336" s="161">
        <v>5</v>
      </c>
      <c r="C336" s="62" t="s">
        <v>171</v>
      </c>
      <c r="E336" s="161">
        <v>5</v>
      </c>
      <c r="F336" s="119"/>
      <c r="G336" s="119"/>
      <c r="H336" s="119"/>
      <c r="I336" s="119"/>
      <c r="J336" s="119"/>
      <c r="K336" s="119"/>
    </row>
    <row r="337" spans="1:11" ht="12">
      <c r="A337" s="161">
        <v>6</v>
      </c>
      <c r="E337" s="161">
        <v>6</v>
      </c>
      <c r="F337" s="119"/>
      <c r="G337" s="119"/>
      <c r="H337" s="119"/>
      <c r="I337" s="119"/>
      <c r="J337" s="119"/>
      <c r="K337" s="119"/>
    </row>
    <row r="338" spans="1:11" ht="12">
      <c r="A338" s="161">
        <v>7</v>
      </c>
      <c r="E338" s="161">
        <v>7</v>
      </c>
      <c r="F338" s="119"/>
      <c r="G338" s="119"/>
      <c r="H338" s="119"/>
      <c r="I338" s="119"/>
      <c r="J338" s="119"/>
      <c r="K338" s="119"/>
    </row>
    <row r="339" spans="1:11" ht="12">
      <c r="A339" s="161">
        <v>8</v>
      </c>
      <c r="E339" s="161">
        <v>8</v>
      </c>
      <c r="F339" s="119"/>
      <c r="G339" s="119"/>
      <c r="H339" s="119"/>
      <c r="I339" s="119"/>
      <c r="J339" s="119"/>
      <c r="K339" s="119"/>
    </row>
    <row r="340" spans="1:11" ht="12">
      <c r="A340" s="161">
        <v>9</v>
      </c>
      <c r="E340" s="161">
        <v>9</v>
      </c>
      <c r="F340" s="119"/>
      <c r="G340" s="119"/>
      <c r="H340" s="119"/>
      <c r="I340" s="119"/>
      <c r="J340" s="119"/>
      <c r="K340" s="119"/>
    </row>
    <row r="341" spans="1:11" ht="12">
      <c r="A341" s="161">
        <v>10</v>
      </c>
      <c r="E341" s="161">
        <v>10</v>
      </c>
      <c r="F341" s="119"/>
      <c r="G341" s="119"/>
      <c r="H341" s="119"/>
      <c r="I341" s="119"/>
      <c r="J341" s="119"/>
      <c r="K341" s="119"/>
    </row>
    <row r="342" spans="1:11" ht="12">
      <c r="A342" s="161">
        <v>11</v>
      </c>
      <c r="E342" s="161">
        <v>11</v>
      </c>
      <c r="F342" s="119"/>
      <c r="G342" s="119"/>
      <c r="H342" s="119"/>
      <c r="I342" s="119"/>
      <c r="J342" s="119"/>
      <c r="K342" s="119"/>
    </row>
    <row r="343" spans="1:11" ht="12">
      <c r="A343" s="161">
        <v>12</v>
      </c>
      <c r="E343" s="161">
        <v>12</v>
      </c>
      <c r="F343" s="119"/>
      <c r="G343" s="119"/>
      <c r="H343" s="119"/>
      <c r="I343" s="119"/>
      <c r="J343" s="119"/>
      <c r="K343" s="119"/>
    </row>
    <row r="344" spans="1:11" ht="12">
      <c r="A344" s="161">
        <v>13</v>
      </c>
      <c r="E344" s="161">
        <v>13</v>
      </c>
      <c r="F344" s="119"/>
      <c r="G344" s="119"/>
      <c r="H344" s="119"/>
      <c r="I344" s="119"/>
      <c r="J344" s="119"/>
      <c r="K344" s="119"/>
    </row>
    <row r="345" spans="1:11" ht="12">
      <c r="A345" s="161">
        <v>14</v>
      </c>
      <c r="C345" s="157" t="s">
        <v>51</v>
      </c>
      <c r="D345" s="158"/>
      <c r="E345" s="161">
        <v>14</v>
      </c>
      <c r="F345" s="119"/>
      <c r="G345" s="119"/>
      <c r="H345" s="119"/>
      <c r="I345" s="119"/>
      <c r="J345" s="119"/>
      <c r="K345" s="119"/>
    </row>
    <row r="346" spans="1:11" ht="12">
      <c r="A346" s="161">
        <v>15</v>
      </c>
      <c r="C346" s="157"/>
      <c r="D346" s="158"/>
      <c r="E346" s="161">
        <v>15</v>
      </c>
      <c r="F346" s="119"/>
      <c r="G346" s="119"/>
      <c r="H346" s="119"/>
      <c r="I346" s="119"/>
      <c r="J346" s="119"/>
      <c r="K346" s="119"/>
    </row>
    <row r="347" spans="1:11" ht="12">
      <c r="A347" s="161">
        <v>16</v>
      </c>
      <c r="E347" s="161">
        <v>16</v>
      </c>
      <c r="F347" s="119"/>
      <c r="G347" s="119"/>
      <c r="H347" s="119"/>
      <c r="I347" s="119"/>
      <c r="J347" s="119"/>
      <c r="K347" s="119"/>
    </row>
    <row r="348" spans="1:11" ht="12">
      <c r="A348" s="161">
        <v>17</v>
      </c>
      <c r="C348" s="74" t="s">
        <v>51</v>
      </c>
      <c r="E348" s="161">
        <v>17</v>
      </c>
      <c r="F348" s="119"/>
      <c r="G348" s="119"/>
      <c r="H348" s="119"/>
      <c r="I348" s="119"/>
      <c r="J348" s="119"/>
      <c r="K348" s="119"/>
    </row>
    <row r="349" spans="1:11" ht="12">
      <c r="A349" s="161">
        <v>18</v>
      </c>
      <c r="E349" s="161">
        <v>18</v>
      </c>
      <c r="F349" s="119"/>
      <c r="G349" s="119"/>
      <c r="H349" s="119"/>
      <c r="I349" s="119"/>
      <c r="J349" s="119" t="s">
        <v>51</v>
      </c>
      <c r="K349" s="119"/>
    </row>
    <row r="350" spans="1:11" ht="12">
      <c r="A350" s="161">
        <v>19</v>
      </c>
      <c r="E350" s="161">
        <v>19</v>
      </c>
      <c r="F350" s="119"/>
      <c r="G350" s="119"/>
      <c r="H350" s="119"/>
      <c r="I350" s="119"/>
      <c r="J350" s="119"/>
      <c r="K350" s="119"/>
    </row>
    <row r="351" spans="1:11" ht="12">
      <c r="A351" s="161"/>
      <c r="C351" s="157"/>
      <c r="E351" s="161"/>
      <c r="F351" s="153" t="s">
        <v>17</v>
      </c>
      <c r="G351" s="85" t="s">
        <v>17</v>
      </c>
      <c r="H351" s="86" t="s">
        <v>17</v>
      </c>
      <c r="I351" s="153" t="s">
        <v>17</v>
      </c>
      <c r="J351" s="85" t="s">
        <v>17</v>
      </c>
      <c r="K351" s="86" t="s">
        <v>17</v>
      </c>
    </row>
    <row r="352" spans="1:11" ht="12">
      <c r="A352" s="161">
        <v>20</v>
      </c>
      <c r="C352" s="157" t="s">
        <v>172</v>
      </c>
      <c r="E352" s="161">
        <v>20</v>
      </c>
      <c r="G352" s="131"/>
      <c r="H352" s="135">
        <f>SUM(H332:H350)</f>
        <v>0</v>
      </c>
      <c r="I352" s="135"/>
      <c r="J352" s="131"/>
      <c r="K352" s="135">
        <f>SUM(K332:K350)</f>
        <v>0</v>
      </c>
    </row>
    <row r="353" spans="1:11" ht="12">
      <c r="A353" s="159"/>
      <c r="C353" s="74"/>
      <c r="E353" s="115"/>
      <c r="F353" s="153" t="s">
        <v>17</v>
      </c>
      <c r="G353" s="85" t="s">
        <v>17</v>
      </c>
      <c r="H353" s="86" t="s">
        <v>17</v>
      </c>
      <c r="I353" s="153" t="s">
        <v>17</v>
      </c>
      <c r="J353" s="85" t="s">
        <v>17</v>
      </c>
      <c r="K353" s="86" t="s">
        <v>17</v>
      </c>
    </row>
    <row r="354" spans="3:11" ht="12">
      <c r="C354" s="62" t="s">
        <v>173</v>
      </c>
      <c r="F354" s="153"/>
      <c r="G354" s="85"/>
      <c r="H354" s="119"/>
      <c r="I354" s="153"/>
      <c r="J354" s="85"/>
      <c r="K354" s="119"/>
    </row>
    <row r="355" spans="3:11" ht="12">
      <c r="C355" s="62" t="s">
        <v>174</v>
      </c>
      <c r="F355" s="153"/>
      <c r="G355" s="85"/>
      <c r="H355" s="119"/>
      <c r="I355" s="153"/>
      <c r="J355" s="85"/>
      <c r="K355" s="119"/>
    </row>
    <row r="356" ht="12">
      <c r="A356" s="74"/>
    </row>
    <row r="357" spans="1:11" s="105" customFormat="1" ht="12">
      <c r="A357" s="81" t="str">
        <f>$A$83</f>
        <v>Institution No.:  GFC</v>
      </c>
      <c r="E357" s="116"/>
      <c r="G357" s="117"/>
      <c r="H357" s="118"/>
      <c r="J357" s="117"/>
      <c r="K357" s="80" t="s">
        <v>175</v>
      </c>
    </row>
    <row r="358" spans="4:11" s="105" customFormat="1" ht="12">
      <c r="D358" s="128" t="s">
        <v>176</v>
      </c>
      <c r="E358" s="116"/>
      <c r="G358" s="117"/>
      <c r="H358" s="118"/>
      <c r="J358" s="117"/>
      <c r="K358" s="118"/>
    </row>
    <row r="359" spans="1:11" ht="12">
      <c r="A359" s="81" t="str">
        <f>$A$42</f>
        <v>NAME: </v>
      </c>
      <c r="C359" s="62" t="str">
        <f>$D$20</f>
        <v>University of Colorado</v>
      </c>
      <c r="F359" s="155"/>
      <c r="G359" s="149"/>
      <c r="H359" s="119"/>
      <c r="J359" s="79"/>
      <c r="K359" s="83" t="str">
        <f>$K$3</f>
        <v>Date: October 1, 2013</v>
      </c>
    </row>
    <row r="360" spans="1:11" ht="12">
      <c r="A360" s="84" t="s">
        <v>17</v>
      </c>
      <c r="B360" s="84" t="s">
        <v>17</v>
      </c>
      <c r="C360" s="84" t="s">
        <v>17</v>
      </c>
      <c r="D360" s="84" t="s">
        <v>17</v>
      </c>
      <c r="E360" s="84" t="s">
        <v>17</v>
      </c>
      <c r="F360" s="84" t="s">
        <v>17</v>
      </c>
      <c r="G360" s="85" t="s">
        <v>17</v>
      </c>
      <c r="H360" s="86" t="s">
        <v>17</v>
      </c>
      <c r="I360" s="84" t="s">
        <v>17</v>
      </c>
      <c r="J360" s="85" t="s">
        <v>17</v>
      </c>
      <c r="K360" s="86" t="s">
        <v>17</v>
      </c>
    </row>
    <row r="361" spans="1:11" ht="12">
      <c r="A361" s="241" t="s">
        <v>18</v>
      </c>
      <c r="E361" s="241" t="s">
        <v>18</v>
      </c>
      <c r="G361" s="89"/>
      <c r="H361" s="243" t="s">
        <v>20</v>
      </c>
      <c r="I361" s="88"/>
      <c r="J361" s="89"/>
      <c r="K361" s="243" t="s">
        <v>21</v>
      </c>
    </row>
    <row r="362" spans="1:11" ht="12">
      <c r="A362" s="241" t="s">
        <v>22</v>
      </c>
      <c r="C362" s="74" t="s">
        <v>69</v>
      </c>
      <c r="E362" s="241" t="s">
        <v>22</v>
      </c>
      <c r="G362" s="79"/>
      <c r="H362" s="243" t="s">
        <v>25</v>
      </c>
      <c r="J362" s="79"/>
      <c r="K362" s="243" t="s">
        <v>26</v>
      </c>
    </row>
    <row r="363" spans="1:11" ht="12">
      <c r="A363" s="84" t="s">
        <v>17</v>
      </c>
      <c r="B363" s="84" t="s">
        <v>17</v>
      </c>
      <c r="C363" s="84" t="s">
        <v>17</v>
      </c>
      <c r="D363" s="84" t="s">
        <v>17</v>
      </c>
      <c r="E363" s="84" t="s">
        <v>17</v>
      </c>
      <c r="F363" s="84" t="s">
        <v>17</v>
      </c>
      <c r="G363" s="85" t="s">
        <v>17</v>
      </c>
      <c r="H363" s="86" t="s">
        <v>17</v>
      </c>
      <c r="I363" s="84" t="s">
        <v>17</v>
      </c>
      <c r="J363" s="85" t="s">
        <v>17</v>
      </c>
      <c r="K363" s="86" t="s">
        <v>17</v>
      </c>
    </row>
    <row r="364" spans="1:11" ht="12">
      <c r="A364" s="260"/>
      <c r="C364" s="101" t="s">
        <v>177</v>
      </c>
      <c r="E364" s="156"/>
      <c r="G364" s="131"/>
      <c r="H364" s="131"/>
      <c r="I364" s="135"/>
      <c r="J364" s="131"/>
      <c r="K364" s="131"/>
    </row>
    <row r="365" spans="1:11" ht="12">
      <c r="A365" s="161">
        <v>1</v>
      </c>
      <c r="C365" s="160" t="s">
        <v>178</v>
      </c>
      <c r="E365" s="161">
        <v>1</v>
      </c>
      <c r="G365" s="131"/>
      <c r="H365" s="259">
        <v>4324797</v>
      </c>
      <c r="I365" s="257"/>
      <c r="J365" s="259"/>
      <c r="K365" s="259">
        <v>4276829</v>
      </c>
    </row>
    <row r="366" spans="1:11" ht="12">
      <c r="A366" s="161">
        <v>2</v>
      </c>
      <c r="C366" s="75" t="s">
        <v>179</v>
      </c>
      <c r="E366" s="161">
        <v>2</v>
      </c>
      <c r="F366" s="75"/>
      <c r="G366" s="138"/>
      <c r="H366" s="255">
        <v>1196230</v>
      </c>
      <c r="I366" s="255"/>
      <c r="J366" s="255"/>
      <c r="K366" s="255">
        <v>1365900</v>
      </c>
    </row>
    <row r="367" spans="1:11" ht="12">
      <c r="A367" s="161">
        <v>3</v>
      </c>
      <c r="C367" s="75" t="s">
        <v>180</v>
      </c>
      <c r="E367" s="161">
        <v>3</v>
      </c>
      <c r="F367" s="75"/>
      <c r="G367" s="138"/>
      <c r="H367" s="255">
        <v>2569015</v>
      </c>
      <c r="I367" s="255"/>
      <c r="J367" s="255"/>
      <c r="K367" s="255">
        <f>1526556+911327</f>
        <v>2437883</v>
      </c>
    </row>
    <row r="368" spans="1:11" ht="12">
      <c r="A368" s="161">
        <v>4</v>
      </c>
      <c r="C368" s="75" t="s">
        <v>181</v>
      </c>
      <c r="E368" s="161">
        <v>4</v>
      </c>
      <c r="F368" s="75"/>
      <c r="G368" s="138"/>
      <c r="H368" s="255"/>
      <c r="I368" s="255"/>
      <c r="J368" s="255"/>
      <c r="K368" s="255"/>
    </row>
    <row r="369" spans="1:11" ht="12">
      <c r="A369" s="161">
        <v>5</v>
      </c>
      <c r="C369" s="75" t="s">
        <v>182</v>
      </c>
      <c r="E369" s="161">
        <v>5</v>
      </c>
      <c r="F369" s="75"/>
      <c r="G369" s="138"/>
      <c r="H369" s="255"/>
      <c r="I369" s="255"/>
      <c r="J369" s="255"/>
      <c r="K369" s="255"/>
    </row>
    <row r="370" spans="1:11" ht="12">
      <c r="A370" s="161">
        <v>6</v>
      </c>
      <c r="C370" s="75" t="s">
        <v>183</v>
      </c>
      <c r="E370" s="161">
        <v>6</v>
      </c>
      <c r="F370" s="75"/>
      <c r="G370" s="138"/>
      <c r="H370" s="255"/>
      <c r="I370" s="255"/>
      <c r="J370" s="255"/>
      <c r="K370" s="255"/>
    </row>
    <row r="371" spans="1:11" ht="12">
      <c r="A371" s="161">
        <v>7</v>
      </c>
      <c r="C371" s="75" t="s">
        <v>184</v>
      </c>
      <c r="E371" s="161">
        <v>7</v>
      </c>
      <c r="F371" s="75"/>
      <c r="G371" s="138"/>
      <c r="H371" s="255"/>
      <c r="I371" s="255"/>
      <c r="J371" s="255"/>
      <c r="K371" s="255"/>
    </row>
    <row r="372" spans="1:11" ht="12">
      <c r="A372" s="161">
        <v>8</v>
      </c>
      <c r="C372" s="75" t="s">
        <v>185</v>
      </c>
      <c r="E372" s="161">
        <v>8</v>
      </c>
      <c r="F372" s="153"/>
      <c r="G372" s="85"/>
      <c r="H372" s="261"/>
      <c r="I372" s="262"/>
      <c r="J372" s="263"/>
      <c r="K372" s="261"/>
    </row>
    <row r="373" spans="1:11" ht="12">
      <c r="A373" s="161">
        <v>9</v>
      </c>
      <c r="C373" s="75"/>
      <c r="E373" s="161">
        <v>9</v>
      </c>
      <c r="F373" s="153"/>
      <c r="G373" s="85"/>
      <c r="H373" s="261"/>
      <c r="I373" s="262"/>
      <c r="J373" s="263"/>
      <c r="K373" s="261"/>
    </row>
    <row r="374" spans="1:11" ht="12">
      <c r="A374" s="161">
        <v>10</v>
      </c>
      <c r="C374" s="75"/>
      <c r="E374" s="161">
        <v>10</v>
      </c>
      <c r="F374" s="153"/>
      <c r="G374" s="85"/>
      <c r="H374" s="261"/>
      <c r="I374" s="262"/>
      <c r="J374" s="263"/>
      <c r="K374" s="261"/>
    </row>
    <row r="375" spans="1:11" ht="12">
      <c r="A375" s="161">
        <v>11</v>
      </c>
      <c r="C375" s="75"/>
      <c r="E375" s="161">
        <v>11</v>
      </c>
      <c r="F375" s="153"/>
      <c r="G375" s="85"/>
      <c r="H375" s="261"/>
      <c r="I375" s="262"/>
      <c r="J375" s="263"/>
      <c r="K375" s="261"/>
    </row>
    <row r="376" spans="1:11" ht="12">
      <c r="A376" s="161">
        <v>12</v>
      </c>
      <c r="C376" s="75"/>
      <c r="E376" s="161">
        <v>12</v>
      </c>
      <c r="F376" s="153"/>
      <c r="G376" s="85"/>
      <c r="H376" s="261"/>
      <c r="I376" s="262"/>
      <c r="J376" s="263"/>
      <c r="K376" s="261"/>
    </row>
    <row r="377" spans="1:11" ht="12">
      <c r="A377" s="161">
        <v>13</v>
      </c>
      <c r="C377" s="75"/>
      <c r="E377" s="161">
        <v>13</v>
      </c>
      <c r="F377" s="153"/>
      <c r="G377" s="85"/>
      <c r="H377" s="261"/>
      <c r="I377" s="262"/>
      <c r="J377" s="263"/>
      <c r="K377" s="261"/>
    </row>
    <row r="378" spans="1:11" ht="12">
      <c r="A378" s="161">
        <v>14</v>
      </c>
      <c r="C378" s="75"/>
      <c r="E378" s="161">
        <v>14</v>
      </c>
      <c r="F378" s="153"/>
      <c r="G378" s="85"/>
      <c r="H378" s="261"/>
      <c r="I378" s="262"/>
      <c r="J378" s="263"/>
      <c r="K378" s="261"/>
    </row>
    <row r="379" spans="1:11" ht="12">
      <c r="A379" s="161">
        <v>15</v>
      </c>
      <c r="E379" s="161">
        <v>15</v>
      </c>
      <c r="F379" s="75"/>
      <c r="G379" s="138"/>
      <c r="H379" s="255"/>
      <c r="I379" s="255"/>
      <c r="J379" s="255"/>
      <c r="K379" s="255"/>
    </row>
    <row r="380" spans="1:11" ht="12">
      <c r="A380" s="161"/>
      <c r="C380" s="75"/>
      <c r="E380" s="161"/>
      <c r="F380" s="75"/>
      <c r="G380" s="138"/>
      <c r="H380" s="255"/>
      <c r="I380" s="255"/>
      <c r="J380" s="255"/>
      <c r="K380" s="255"/>
    </row>
    <row r="381" spans="1:11" ht="12">
      <c r="A381" s="161">
        <v>16</v>
      </c>
      <c r="C381" s="75" t="s">
        <v>186</v>
      </c>
      <c r="E381" s="161">
        <v>16</v>
      </c>
      <c r="F381" s="75"/>
      <c r="G381" s="138"/>
      <c r="H381" s="255">
        <v>87495</v>
      </c>
      <c r="I381" s="255"/>
      <c r="J381" s="255"/>
      <c r="K381" s="255"/>
    </row>
    <row r="382" spans="1:11" ht="12">
      <c r="A382" s="161">
        <v>17</v>
      </c>
      <c r="C382" s="75" t="s">
        <v>187</v>
      </c>
      <c r="E382" s="161">
        <v>17</v>
      </c>
      <c r="F382" s="75"/>
      <c r="G382" s="138"/>
      <c r="H382" s="255"/>
      <c r="I382" s="255"/>
      <c r="J382" s="255"/>
      <c r="K382" s="255"/>
    </row>
    <row r="383" spans="1:11" ht="12">
      <c r="A383" s="161">
        <v>18</v>
      </c>
      <c r="C383" s="75" t="s">
        <v>188</v>
      </c>
      <c r="E383" s="161">
        <v>18</v>
      </c>
      <c r="F383" s="75"/>
      <c r="G383" s="138"/>
      <c r="H383" s="255">
        <f>4302+63020</f>
        <v>67322</v>
      </c>
      <c r="I383" s="255"/>
      <c r="J383" s="255"/>
      <c r="K383" s="255"/>
    </row>
    <row r="384" spans="1:11" ht="12">
      <c r="A384" s="161">
        <v>19</v>
      </c>
      <c r="C384" s="75" t="s">
        <v>51</v>
      </c>
      <c r="E384" s="161">
        <v>19</v>
      </c>
      <c r="F384" s="75"/>
      <c r="G384" s="138"/>
      <c r="H384" s="255"/>
      <c r="I384" s="255"/>
      <c r="J384" s="255"/>
      <c r="K384" s="255"/>
    </row>
    <row r="385" spans="1:11" ht="12">
      <c r="A385" s="147">
        <v>20</v>
      </c>
      <c r="C385" s="75"/>
      <c r="E385" s="147">
        <v>20</v>
      </c>
      <c r="F385" s="153"/>
      <c r="G385" s="85"/>
      <c r="H385" s="261"/>
      <c r="I385" s="262"/>
      <c r="J385" s="263"/>
      <c r="K385" s="261"/>
    </row>
    <row r="386" spans="1:11" ht="12">
      <c r="A386" s="147">
        <v>21</v>
      </c>
      <c r="C386" s="75"/>
      <c r="E386" s="147">
        <v>21</v>
      </c>
      <c r="F386" s="153"/>
      <c r="G386" s="85"/>
      <c r="H386" s="261"/>
      <c r="I386" s="262"/>
      <c r="J386" s="263"/>
      <c r="K386" s="261"/>
    </row>
    <row r="387" spans="1:11" ht="12">
      <c r="A387" s="147">
        <v>22</v>
      </c>
      <c r="C387" s="75"/>
      <c r="E387" s="147">
        <v>22</v>
      </c>
      <c r="F387" s="153"/>
      <c r="G387" s="85"/>
      <c r="H387" s="261"/>
      <c r="I387" s="262"/>
      <c r="J387" s="263"/>
      <c r="K387" s="261"/>
    </row>
    <row r="388" spans="1:11" ht="12">
      <c r="A388" s="147">
        <v>23</v>
      </c>
      <c r="C388" s="75"/>
      <c r="E388" s="147">
        <v>23</v>
      </c>
      <c r="F388" s="153"/>
      <c r="G388" s="85"/>
      <c r="H388" s="261"/>
      <c r="I388" s="262"/>
      <c r="J388" s="263"/>
      <c r="K388" s="261"/>
    </row>
    <row r="389" spans="1:11" ht="12">
      <c r="A389" s="147">
        <v>24</v>
      </c>
      <c r="C389" s="75"/>
      <c r="E389" s="147">
        <v>24</v>
      </c>
      <c r="F389" s="153"/>
      <c r="G389" s="85"/>
      <c r="H389" s="261"/>
      <c r="I389" s="262"/>
      <c r="J389" s="263"/>
      <c r="K389" s="261"/>
    </row>
    <row r="390" spans="1:11" ht="12">
      <c r="A390" s="161"/>
      <c r="C390" s="75"/>
      <c r="E390" s="161"/>
      <c r="F390" s="153" t="s">
        <v>17</v>
      </c>
      <c r="G390" s="85" t="s">
        <v>17</v>
      </c>
      <c r="H390" s="86"/>
      <c r="I390" s="153"/>
      <c r="J390" s="85"/>
      <c r="K390" s="86"/>
    </row>
    <row r="391" spans="1:11" ht="12">
      <c r="A391" s="161">
        <v>25</v>
      </c>
      <c r="C391" s="74" t="s">
        <v>189</v>
      </c>
      <c r="E391" s="161">
        <v>25</v>
      </c>
      <c r="G391" s="131"/>
      <c r="H391" s="257">
        <f>SUM(H365:H389)</f>
        <v>8244859</v>
      </c>
      <c r="I391" s="257"/>
      <c r="J391" s="259"/>
      <c r="K391" s="257">
        <f>SUM(K365:K389)</f>
        <v>8080612</v>
      </c>
    </row>
    <row r="392" spans="1:11" ht="12">
      <c r="A392" s="161"/>
      <c r="C392" s="74"/>
      <c r="E392" s="161"/>
      <c r="F392" s="153" t="s">
        <v>17</v>
      </c>
      <c r="G392" s="85" t="s">
        <v>17</v>
      </c>
      <c r="H392" s="86"/>
      <c r="I392" s="153"/>
      <c r="J392" s="85"/>
      <c r="K392" s="86"/>
    </row>
    <row r="393" spans="1:11" ht="12">
      <c r="A393" s="161">
        <v>26</v>
      </c>
      <c r="C393" s="74" t="s">
        <v>190</v>
      </c>
      <c r="E393" s="161">
        <v>26</v>
      </c>
      <c r="G393" s="131"/>
      <c r="H393" s="131">
        <v>2297786</v>
      </c>
      <c r="I393" s="135"/>
      <c r="J393" s="131"/>
      <c r="K393" s="131">
        <v>0</v>
      </c>
    </row>
    <row r="394" spans="1:11" ht="12">
      <c r="A394" s="161">
        <v>27</v>
      </c>
      <c r="E394" s="161">
        <v>27</v>
      </c>
      <c r="G394" s="131"/>
      <c r="H394" s="131"/>
      <c r="I394" s="135"/>
      <c r="J394" s="131"/>
      <c r="K394" s="131"/>
    </row>
    <row r="395" spans="1:11" ht="12">
      <c r="A395" s="161">
        <v>28</v>
      </c>
      <c r="E395" s="161">
        <v>28</v>
      </c>
      <c r="G395" s="135"/>
      <c r="H395" s="135"/>
      <c r="I395" s="135"/>
      <c r="J395" s="135"/>
      <c r="K395" s="135"/>
    </row>
    <row r="396" spans="1:11" ht="12">
      <c r="A396" s="161">
        <v>29</v>
      </c>
      <c r="C396" s="62" t="s">
        <v>51</v>
      </c>
      <c r="E396" s="161">
        <v>29</v>
      </c>
      <c r="G396" s="135"/>
      <c r="H396" s="135"/>
      <c r="I396" s="135"/>
      <c r="J396" s="135"/>
      <c r="K396" s="135"/>
    </row>
    <row r="397" spans="1:11" ht="12">
      <c r="A397" s="161"/>
      <c r="C397" s="157"/>
      <c r="E397" s="161"/>
      <c r="F397" s="153" t="s">
        <v>17</v>
      </c>
      <c r="G397" s="85" t="s">
        <v>17</v>
      </c>
      <c r="H397" s="86"/>
      <c r="I397" s="153"/>
      <c r="J397" s="85"/>
      <c r="K397" s="86"/>
    </row>
    <row r="398" spans="1:11" ht="12">
      <c r="A398" s="161">
        <v>30</v>
      </c>
      <c r="C398" s="157" t="s">
        <v>191</v>
      </c>
      <c r="E398" s="161">
        <v>30</v>
      </c>
      <c r="G398" s="131"/>
      <c r="H398" s="257">
        <f>SUM(H391:H396)</f>
        <v>10542645</v>
      </c>
      <c r="I398" s="257"/>
      <c r="J398" s="259"/>
      <c r="K398" s="257">
        <f>SUM(K391:K396)</f>
        <v>8080612</v>
      </c>
    </row>
    <row r="399" spans="1:11" ht="12">
      <c r="A399" s="159"/>
      <c r="C399" s="74"/>
      <c r="E399" s="115"/>
      <c r="F399" s="153" t="s">
        <v>17</v>
      </c>
      <c r="G399" s="85" t="s">
        <v>17</v>
      </c>
      <c r="H399" s="86" t="s">
        <v>17</v>
      </c>
      <c r="I399" s="153" t="s">
        <v>17</v>
      </c>
      <c r="J399" s="85" t="s">
        <v>17</v>
      </c>
      <c r="K399" s="86" t="s">
        <v>17</v>
      </c>
    </row>
    <row r="400" spans="3:11" ht="12">
      <c r="C400" s="62" t="s">
        <v>173</v>
      </c>
      <c r="F400" s="153"/>
      <c r="G400" s="85"/>
      <c r="H400" s="119"/>
      <c r="I400" s="153"/>
      <c r="J400" s="85"/>
      <c r="K400" s="119"/>
    </row>
    <row r="401" spans="3:11" ht="12">
      <c r="C401" s="62" t="s">
        <v>174</v>
      </c>
      <c r="F401" s="153"/>
      <c r="G401" s="85"/>
      <c r="H401" s="119"/>
      <c r="I401" s="153"/>
      <c r="J401" s="85"/>
      <c r="K401" s="119"/>
    </row>
    <row r="402" spans="3:11" ht="12">
      <c r="C402" s="62" t="s">
        <v>192</v>
      </c>
      <c r="F402" s="153"/>
      <c r="G402" s="85"/>
      <c r="H402" s="119"/>
      <c r="I402" s="153"/>
      <c r="J402" s="85"/>
      <c r="K402" s="119"/>
    </row>
    <row r="403" spans="3:11" ht="12">
      <c r="C403" s="62" t="s">
        <v>193</v>
      </c>
      <c r="F403" s="153"/>
      <c r="G403" s="85"/>
      <c r="H403" s="119"/>
      <c r="I403" s="153"/>
      <c r="J403" s="85"/>
      <c r="K403" s="119"/>
    </row>
    <row r="404" spans="3:11" ht="12">
      <c r="C404" s="62" t="s">
        <v>194</v>
      </c>
      <c r="F404" s="153"/>
      <c r="G404" s="85"/>
      <c r="H404" s="119"/>
      <c r="I404" s="153"/>
      <c r="J404" s="85"/>
      <c r="K404" s="119"/>
    </row>
    <row r="405" spans="3:11" ht="12">
      <c r="C405" s="62" t="s">
        <v>195</v>
      </c>
      <c r="F405" s="153"/>
      <c r="G405" s="85"/>
      <c r="H405" s="119"/>
      <c r="I405" s="153"/>
      <c r="J405" s="85"/>
      <c r="K405" s="119"/>
    </row>
    <row r="406" spans="6:11" ht="12">
      <c r="F406" s="153"/>
      <c r="G406" s="85"/>
      <c r="H406" s="119"/>
      <c r="I406" s="153"/>
      <c r="J406" s="85"/>
      <c r="K406" s="119"/>
    </row>
    <row r="407" spans="1:11" ht="12">
      <c r="A407" s="159"/>
      <c r="C407" s="74"/>
      <c r="E407" s="115"/>
      <c r="F407" s="153"/>
      <c r="G407" s="85"/>
      <c r="H407" s="86"/>
      <c r="I407" s="153"/>
      <c r="J407" s="85"/>
      <c r="K407" s="86"/>
    </row>
    <row r="410" spans="1:11" s="105" customFormat="1" ht="12">
      <c r="A410" s="81" t="str">
        <f>$A$83</f>
        <v>Institution No.:  GFC</v>
      </c>
      <c r="E410" s="116"/>
      <c r="G410" s="117"/>
      <c r="H410" s="118"/>
      <c r="J410" s="117"/>
      <c r="K410" s="80" t="s">
        <v>196</v>
      </c>
    </row>
    <row r="411" spans="1:11" ht="12.75" customHeight="1">
      <c r="A411" s="364" t="s">
        <v>197</v>
      </c>
      <c r="B411" s="364"/>
      <c r="C411" s="364"/>
      <c r="D411" s="364"/>
      <c r="E411" s="364"/>
      <c r="F411" s="364"/>
      <c r="G411" s="364"/>
      <c r="H411" s="364"/>
      <c r="I411" s="364"/>
      <c r="J411" s="364"/>
      <c r="K411" s="364"/>
    </row>
    <row r="412" spans="1:11" ht="12">
      <c r="A412" s="81" t="str">
        <f>$A$42</f>
        <v>NAME: </v>
      </c>
      <c r="C412" s="62" t="str">
        <f>$D$20</f>
        <v>University of Colorado</v>
      </c>
      <c r="H412" s="119"/>
      <c r="J412" s="79"/>
      <c r="K412" s="83" t="str">
        <f>$K$3</f>
        <v>Date: October 1, 2013</v>
      </c>
    </row>
    <row r="413" spans="1:11" ht="12">
      <c r="A413" s="84" t="s">
        <v>17</v>
      </c>
      <c r="B413" s="84" t="s">
        <v>17</v>
      </c>
      <c r="C413" s="84" t="s">
        <v>17</v>
      </c>
      <c r="D413" s="84" t="s">
        <v>17</v>
      </c>
      <c r="E413" s="84" t="s">
        <v>17</v>
      </c>
      <c r="F413" s="84" t="s">
        <v>17</v>
      </c>
      <c r="G413" s="85" t="s">
        <v>17</v>
      </c>
      <c r="H413" s="86" t="s">
        <v>17</v>
      </c>
      <c r="I413" s="84" t="s">
        <v>17</v>
      </c>
      <c r="J413" s="85" t="s">
        <v>17</v>
      </c>
      <c r="K413" s="86" t="s">
        <v>17</v>
      </c>
    </row>
    <row r="414" spans="1:11" ht="12">
      <c r="A414" s="241" t="s">
        <v>18</v>
      </c>
      <c r="E414" s="241" t="s">
        <v>18</v>
      </c>
      <c r="F414" s="88"/>
      <c r="G414" s="89"/>
      <c r="H414" s="243" t="s">
        <v>20</v>
      </c>
      <c r="I414" s="88"/>
      <c r="J414" s="89"/>
      <c r="K414" s="243" t="s">
        <v>21</v>
      </c>
    </row>
    <row r="415" spans="1:11" ht="12">
      <c r="A415" s="241" t="s">
        <v>22</v>
      </c>
      <c r="C415" s="74" t="s">
        <v>69</v>
      </c>
      <c r="E415" s="241" t="s">
        <v>22</v>
      </c>
      <c r="F415" s="88"/>
      <c r="G415" s="89"/>
      <c r="H415" s="243" t="s">
        <v>25</v>
      </c>
      <c r="I415" s="88"/>
      <c r="J415" s="89"/>
      <c r="K415" s="243" t="s">
        <v>26</v>
      </c>
    </row>
    <row r="416" spans="1:11" ht="12">
      <c r="A416" s="84" t="s">
        <v>17</v>
      </c>
      <c r="B416" s="84" t="s">
        <v>17</v>
      </c>
      <c r="C416" s="84" t="s">
        <v>17</v>
      </c>
      <c r="D416" s="84" t="s">
        <v>17</v>
      </c>
      <c r="E416" s="84" t="s">
        <v>17</v>
      </c>
      <c r="F416" s="84" t="s">
        <v>17</v>
      </c>
      <c r="G416" s="85" t="s">
        <v>17</v>
      </c>
      <c r="H416" s="86" t="s">
        <v>17</v>
      </c>
      <c r="I416" s="84" t="s">
        <v>17</v>
      </c>
      <c r="J416" s="85" t="s">
        <v>17</v>
      </c>
      <c r="K416" s="86" t="s">
        <v>17</v>
      </c>
    </row>
    <row r="417" spans="1:11" ht="12">
      <c r="A417" s="161">
        <v>1</v>
      </c>
      <c r="C417" s="74" t="s">
        <v>198</v>
      </c>
      <c r="E417" s="161">
        <v>1</v>
      </c>
      <c r="F417" s="75"/>
      <c r="G417" s="76"/>
      <c r="I417" s="75"/>
      <c r="J417" s="76"/>
      <c r="K417" s="77"/>
    </row>
    <row r="418" spans="1:11" ht="12">
      <c r="A418" s="161">
        <f aca="true" t="shared" si="1" ref="A418:A440">(A417+1)</f>
        <v>2</v>
      </c>
      <c r="C418" s="74" t="s">
        <v>199</v>
      </c>
      <c r="E418" s="161">
        <f aca="true" t="shared" si="2" ref="E418:E440">(E417+1)</f>
        <v>2</v>
      </c>
      <c r="F418" s="75"/>
      <c r="G418" s="162"/>
      <c r="H418" s="162"/>
      <c r="I418" s="162"/>
      <c r="J418" s="162"/>
      <c r="K418" s="162"/>
    </row>
    <row r="419" spans="1:11" ht="12">
      <c r="A419" s="161">
        <f t="shared" si="1"/>
        <v>3</v>
      </c>
      <c r="C419" s="74"/>
      <c r="E419" s="161">
        <f t="shared" si="2"/>
        <v>3</v>
      </c>
      <c r="F419" s="75"/>
      <c r="G419" s="162"/>
      <c r="H419" s="162"/>
      <c r="I419" s="162"/>
      <c r="J419" s="162"/>
      <c r="K419" s="162"/>
    </row>
    <row r="420" spans="1:11" ht="12">
      <c r="A420" s="161">
        <f t="shared" si="1"/>
        <v>4</v>
      </c>
      <c r="C420" s="74"/>
      <c r="E420" s="161">
        <f t="shared" si="2"/>
        <v>4</v>
      </c>
      <c r="F420" s="75"/>
      <c r="G420" s="162"/>
      <c r="H420" s="162"/>
      <c r="I420" s="162"/>
      <c r="J420" s="162"/>
      <c r="K420" s="162"/>
    </row>
    <row r="421" spans="1:11" ht="12">
      <c r="A421" s="161">
        <f>(A420+1)</f>
        <v>5</v>
      </c>
      <c r="C421" s="75"/>
      <c r="E421" s="161">
        <f>(E420+1)</f>
        <v>5</v>
      </c>
      <c r="F421" s="75"/>
      <c r="G421" s="162"/>
      <c r="H421" s="162"/>
      <c r="I421" s="162"/>
      <c r="J421" s="162"/>
      <c r="K421" s="162"/>
    </row>
    <row r="422" spans="1:11" ht="12">
      <c r="A422" s="161">
        <f t="shared" si="1"/>
        <v>6</v>
      </c>
      <c r="C422" s="75"/>
      <c r="E422" s="161">
        <f t="shared" si="2"/>
        <v>6</v>
      </c>
      <c r="F422" s="75"/>
      <c r="G422" s="162"/>
      <c r="H422" s="162"/>
      <c r="I422" s="162"/>
      <c r="J422" s="162"/>
      <c r="K422" s="162"/>
    </row>
    <row r="423" spans="1:11" ht="12">
      <c r="A423" s="161">
        <f>(A422+1)</f>
        <v>7</v>
      </c>
      <c r="C423" s="74"/>
      <c r="E423" s="161">
        <f>(E422+1)</f>
        <v>7</v>
      </c>
      <c r="F423" s="75"/>
      <c r="G423" s="162"/>
      <c r="H423" s="162"/>
      <c r="I423" s="162"/>
      <c r="J423" s="162"/>
      <c r="K423" s="162"/>
    </row>
    <row r="424" spans="1:11" ht="12">
      <c r="A424" s="161">
        <f>(A423+1)</f>
        <v>8</v>
      </c>
      <c r="C424" s="75"/>
      <c r="E424" s="161">
        <f>(E423+1)</f>
        <v>8</v>
      </c>
      <c r="F424" s="75"/>
      <c r="G424" s="162"/>
      <c r="H424" s="162"/>
      <c r="I424" s="162"/>
      <c r="J424" s="162"/>
      <c r="K424" s="162"/>
    </row>
    <row r="425" spans="1:11" ht="12">
      <c r="A425" s="161">
        <f t="shared" si="1"/>
        <v>9</v>
      </c>
      <c r="C425" s="75"/>
      <c r="E425" s="161">
        <f t="shared" si="2"/>
        <v>9</v>
      </c>
      <c r="F425" s="75"/>
      <c r="G425" s="162"/>
      <c r="H425" s="162"/>
      <c r="I425" s="162"/>
      <c r="J425" s="162"/>
      <c r="K425" s="162"/>
    </row>
    <row r="426" spans="1:11" ht="12">
      <c r="A426" s="161">
        <f t="shared" si="1"/>
        <v>10</v>
      </c>
      <c r="E426" s="161">
        <f t="shared" si="2"/>
        <v>10</v>
      </c>
      <c r="F426" s="75"/>
      <c r="G426" s="162"/>
      <c r="H426" s="162"/>
      <c r="I426" s="162"/>
      <c r="J426" s="162"/>
      <c r="K426" s="162"/>
    </row>
    <row r="427" spans="1:11" ht="12">
      <c r="A427" s="161">
        <f t="shared" si="1"/>
        <v>11</v>
      </c>
      <c r="E427" s="161">
        <f t="shared" si="2"/>
        <v>11</v>
      </c>
      <c r="F427" s="75"/>
      <c r="G427" s="162"/>
      <c r="H427" s="162"/>
      <c r="I427" s="162"/>
      <c r="J427" s="162"/>
      <c r="K427" s="162"/>
    </row>
    <row r="428" spans="1:11" ht="12">
      <c r="A428" s="161">
        <f t="shared" si="1"/>
        <v>12</v>
      </c>
      <c r="E428" s="161">
        <f t="shared" si="2"/>
        <v>12</v>
      </c>
      <c r="F428" s="75"/>
      <c r="G428" s="162"/>
      <c r="H428" s="162"/>
      <c r="I428" s="162"/>
      <c r="J428" s="162"/>
      <c r="K428" s="162"/>
    </row>
    <row r="429" spans="1:11" ht="12">
      <c r="A429" s="161">
        <f t="shared" si="1"/>
        <v>13</v>
      </c>
      <c r="C429" s="75"/>
      <c r="E429" s="161">
        <f t="shared" si="2"/>
        <v>13</v>
      </c>
      <c r="F429" s="75"/>
      <c r="G429" s="162"/>
      <c r="H429" s="162"/>
      <c r="I429" s="162"/>
      <c r="J429" s="162"/>
      <c r="K429" s="162"/>
    </row>
    <row r="430" spans="1:11" ht="12">
      <c r="A430" s="161">
        <f t="shared" si="1"/>
        <v>14</v>
      </c>
      <c r="C430" s="75" t="s">
        <v>200</v>
      </c>
      <c r="E430" s="161">
        <f t="shared" si="2"/>
        <v>14</v>
      </c>
      <c r="F430" s="75"/>
      <c r="G430" s="162"/>
      <c r="H430" s="162"/>
      <c r="I430" s="162"/>
      <c r="J430" s="162"/>
      <c r="K430" s="162"/>
    </row>
    <row r="431" spans="1:11" ht="12">
      <c r="A431" s="161">
        <f t="shared" si="1"/>
        <v>15</v>
      </c>
      <c r="C431" s="75"/>
      <c r="E431" s="161">
        <f t="shared" si="2"/>
        <v>15</v>
      </c>
      <c r="F431" s="75"/>
      <c r="G431" s="162"/>
      <c r="H431" s="162"/>
      <c r="I431" s="162"/>
      <c r="J431" s="162"/>
      <c r="K431" s="162"/>
    </row>
    <row r="432" spans="1:11" ht="12">
      <c r="A432" s="161">
        <f t="shared" si="1"/>
        <v>16</v>
      </c>
      <c r="C432" s="75"/>
      <c r="E432" s="161">
        <f t="shared" si="2"/>
        <v>16</v>
      </c>
      <c r="F432" s="75"/>
      <c r="G432" s="162"/>
      <c r="H432" s="162"/>
      <c r="I432" s="162"/>
      <c r="J432" s="162"/>
      <c r="K432" s="162"/>
    </row>
    <row r="433" spans="1:11" ht="12">
      <c r="A433" s="161">
        <f t="shared" si="1"/>
        <v>17</v>
      </c>
      <c r="C433" s="75"/>
      <c r="E433" s="161">
        <f t="shared" si="2"/>
        <v>17</v>
      </c>
      <c r="F433" s="75"/>
      <c r="G433" s="162"/>
      <c r="H433" s="162"/>
      <c r="I433" s="162"/>
      <c r="J433" s="162"/>
      <c r="K433" s="162"/>
    </row>
    <row r="434" spans="1:11" ht="12">
      <c r="A434" s="161">
        <f t="shared" si="1"/>
        <v>18</v>
      </c>
      <c r="C434" s="75"/>
      <c r="E434" s="161">
        <f t="shared" si="2"/>
        <v>18</v>
      </c>
      <c r="F434" s="75"/>
      <c r="G434" s="162"/>
      <c r="H434" s="162"/>
      <c r="I434" s="162"/>
      <c r="J434" s="162"/>
      <c r="K434" s="162"/>
    </row>
    <row r="435" spans="1:11" ht="12">
      <c r="A435" s="161">
        <f t="shared" si="1"/>
        <v>19</v>
      </c>
      <c r="C435" s="75"/>
      <c r="E435" s="161">
        <f t="shared" si="2"/>
        <v>19</v>
      </c>
      <c r="F435" s="75"/>
      <c r="G435" s="162"/>
      <c r="H435" s="162"/>
      <c r="I435" s="162"/>
      <c r="J435" s="162"/>
      <c r="K435" s="162"/>
    </row>
    <row r="436" spans="1:11" ht="12">
      <c r="A436" s="161">
        <f t="shared" si="1"/>
        <v>20</v>
      </c>
      <c r="C436" s="75"/>
      <c r="E436" s="161">
        <f t="shared" si="2"/>
        <v>20</v>
      </c>
      <c r="F436" s="75"/>
      <c r="G436" s="162"/>
      <c r="H436" s="162"/>
      <c r="I436" s="162"/>
      <c r="J436" s="162"/>
      <c r="K436" s="162"/>
    </row>
    <row r="437" spans="1:11" ht="12">
      <c r="A437" s="161">
        <f t="shared" si="1"/>
        <v>21</v>
      </c>
      <c r="C437" s="75"/>
      <c r="E437" s="161">
        <f t="shared" si="2"/>
        <v>21</v>
      </c>
      <c r="F437" s="75"/>
      <c r="G437" s="162"/>
      <c r="H437" s="162"/>
      <c r="I437" s="162"/>
      <c r="J437" s="162"/>
      <c r="K437" s="162"/>
    </row>
    <row r="438" spans="1:11" ht="12">
      <c r="A438" s="161">
        <f t="shared" si="1"/>
        <v>22</v>
      </c>
      <c r="C438" s="75"/>
      <c r="E438" s="161">
        <f t="shared" si="2"/>
        <v>22</v>
      </c>
      <c r="F438" s="75"/>
      <c r="G438" s="162"/>
      <c r="H438" s="162"/>
      <c r="I438" s="162"/>
      <c r="J438" s="162"/>
      <c r="K438" s="162"/>
    </row>
    <row r="439" spans="1:11" ht="12">
      <c r="A439" s="161">
        <f t="shared" si="1"/>
        <v>23</v>
      </c>
      <c r="C439" s="75"/>
      <c r="E439" s="161">
        <f t="shared" si="2"/>
        <v>23</v>
      </c>
      <c r="F439" s="75"/>
      <c r="G439" s="162"/>
      <c r="H439" s="162"/>
      <c r="I439" s="162"/>
      <c r="J439" s="162"/>
      <c r="K439" s="162"/>
    </row>
    <row r="440" spans="1:11" ht="12">
      <c r="A440" s="161">
        <f t="shared" si="1"/>
        <v>24</v>
      </c>
      <c r="C440" s="75"/>
      <c r="E440" s="161">
        <f t="shared" si="2"/>
        <v>24</v>
      </c>
      <c r="F440" s="75"/>
      <c r="G440" s="162"/>
      <c r="H440" s="162"/>
      <c r="I440" s="162"/>
      <c r="J440" s="162"/>
      <c r="K440" s="162"/>
    </row>
    <row r="441" spans="1:11" ht="12">
      <c r="A441" s="163"/>
      <c r="E441" s="163"/>
      <c r="F441" s="153" t="s">
        <v>17</v>
      </c>
      <c r="G441" s="85" t="s">
        <v>17</v>
      </c>
      <c r="H441" s="86"/>
      <c r="I441" s="153"/>
      <c r="J441" s="85"/>
      <c r="K441" s="86"/>
    </row>
    <row r="442" spans="1:11" ht="12">
      <c r="A442" s="161">
        <f>(A440+1)</f>
        <v>25</v>
      </c>
      <c r="C442" s="74" t="s">
        <v>201</v>
      </c>
      <c r="E442" s="161">
        <f>(E440+1)</f>
        <v>25</v>
      </c>
      <c r="G442" s="164"/>
      <c r="H442" s="165">
        <f>SUM(H417:H440)</f>
        <v>0</v>
      </c>
      <c r="I442" s="165"/>
      <c r="J442" s="164"/>
      <c r="K442" s="165">
        <f>SUM(K417:K440)</f>
        <v>0</v>
      </c>
    </row>
    <row r="443" spans="1:11" ht="12">
      <c r="A443" s="161"/>
      <c r="C443" s="74"/>
      <c r="E443" s="161"/>
      <c r="F443" s="153" t="s">
        <v>17</v>
      </c>
      <c r="G443" s="85" t="s">
        <v>17</v>
      </c>
      <c r="H443" s="86"/>
      <c r="I443" s="153"/>
      <c r="J443" s="85"/>
      <c r="K443" s="86"/>
    </row>
    <row r="444" ht="12">
      <c r="E444" s="115"/>
    </row>
    <row r="445" ht="12">
      <c r="E445" s="115"/>
    </row>
    <row r="447" spans="5:11" ht="12">
      <c r="E447" s="115"/>
      <c r="G447" s="79"/>
      <c r="H447" s="119"/>
      <c r="J447" s="79"/>
      <c r="K447" s="119"/>
    </row>
    <row r="448" spans="1:11" s="105" customFormat="1" ht="12">
      <c r="A448" s="81" t="str">
        <f>$A$83</f>
        <v>Institution No.:  GFC</v>
      </c>
      <c r="E448" s="116"/>
      <c r="G448" s="117"/>
      <c r="H448" s="118"/>
      <c r="J448" s="117"/>
      <c r="K448" s="80" t="s">
        <v>202</v>
      </c>
    </row>
    <row r="449" spans="1:11" s="105" customFormat="1" ht="12">
      <c r="A449" s="361" t="s">
        <v>203</v>
      </c>
      <c r="B449" s="361"/>
      <c r="C449" s="361"/>
      <c r="D449" s="361"/>
      <c r="E449" s="361"/>
      <c r="F449" s="361"/>
      <c r="G449" s="361"/>
      <c r="H449" s="361"/>
      <c r="I449" s="361"/>
      <c r="J449" s="361"/>
      <c r="K449" s="361"/>
    </row>
    <row r="450" spans="1:11" ht="12">
      <c r="A450" s="81" t="str">
        <f>$A$42</f>
        <v>NAME: </v>
      </c>
      <c r="C450" s="62" t="str">
        <f>$D$20</f>
        <v>University of Colorado</v>
      </c>
      <c r="G450" s="166"/>
      <c r="H450" s="119"/>
      <c r="J450" s="79"/>
      <c r="K450" s="83" t="str">
        <f>$K$3</f>
        <v>Date: October 1, 2013</v>
      </c>
    </row>
    <row r="451" spans="1:11" ht="12">
      <c r="A451" s="84" t="s">
        <v>17</v>
      </c>
      <c r="B451" s="84" t="s">
        <v>17</v>
      </c>
      <c r="C451" s="84" t="s">
        <v>17</v>
      </c>
      <c r="D451" s="84" t="s">
        <v>17</v>
      </c>
      <c r="E451" s="84" t="s">
        <v>17</v>
      </c>
      <c r="F451" s="84" t="s">
        <v>17</v>
      </c>
      <c r="G451" s="85" t="s">
        <v>17</v>
      </c>
      <c r="H451" s="86" t="s">
        <v>17</v>
      </c>
      <c r="I451" s="84" t="s">
        <v>17</v>
      </c>
      <c r="J451" s="85" t="s">
        <v>17</v>
      </c>
      <c r="K451" s="86" t="s">
        <v>17</v>
      </c>
    </row>
    <row r="452" spans="1:11" ht="12">
      <c r="A452" s="241" t="s">
        <v>18</v>
      </c>
      <c r="E452" s="241" t="s">
        <v>18</v>
      </c>
      <c r="F452" s="147"/>
      <c r="G452" s="242"/>
      <c r="H452" s="243" t="s">
        <v>20</v>
      </c>
      <c r="I452" s="147"/>
      <c r="J452" s="242"/>
      <c r="K452" s="243" t="s">
        <v>21</v>
      </c>
    </row>
    <row r="453" spans="1:11" ht="12">
      <c r="A453" s="241" t="s">
        <v>22</v>
      </c>
      <c r="C453" s="74" t="s">
        <v>69</v>
      </c>
      <c r="E453" s="241" t="s">
        <v>22</v>
      </c>
      <c r="F453" s="147"/>
      <c r="G453" s="242" t="s">
        <v>24</v>
      </c>
      <c r="H453" s="243" t="s">
        <v>25</v>
      </c>
      <c r="I453" s="147"/>
      <c r="J453" s="242" t="s">
        <v>24</v>
      </c>
      <c r="K453" s="243" t="s">
        <v>26</v>
      </c>
    </row>
    <row r="454" spans="1:11" ht="12">
      <c r="A454" s="84" t="s">
        <v>17</v>
      </c>
      <c r="B454" s="84" t="s">
        <v>17</v>
      </c>
      <c r="C454" s="84" t="s">
        <v>17</v>
      </c>
      <c r="D454" s="84" t="s">
        <v>17</v>
      </c>
      <c r="E454" s="84" t="s">
        <v>17</v>
      </c>
      <c r="F454" s="84" t="s">
        <v>17</v>
      </c>
      <c r="G454" s="85" t="s">
        <v>17</v>
      </c>
      <c r="H454" s="86" t="s">
        <v>17</v>
      </c>
      <c r="I454" s="84" t="s">
        <v>17</v>
      </c>
      <c r="J454" s="85" t="s">
        <v>17</v>
      </c>
      <c r="K454" s="86" t="s">
        <v>17</v>
      </c>
    </row>
    <row r="455" spans="1:11" ht="12">
      <c r="A455" s="92">
        <v>1</v>
      </c>
      <c r="B455" s="84"/>
      <c r="C455" s="74" t="s">
        <v>204</v>
      </c>
      <c r="D455" s="84"/>
      <c r="E455" s="92">
        <v>1</v>
      </c>
      <c r="F455" s="84"/>
      <c r="G455" s="264">
        <v>531.3</v>
      </c>
      <c r="H455" s="265">
        <v>27449191</v>
      </c>
      <c r="I455" s="167"/>
      <c r="J455" s="264">
        <v>538.3</v>
      </c>
      <c r="K455" s="265">
        <v>29145408</v>
      </c>
    </row>
    <row r="456" spans="1:11" ht="12">
      <c r="A456" s="92">
        <v>2</v>
      </c>
      <c r="B456" s="84"/>
      <c r="C456" s="74" t="s">
        <v>205</v>
      </c>
      <c r="D456" s="84"/>
      <c r="E456" s="92">
        <v>2</v>
      </c>
      <c r="F456" s="84"/>
      <c r="G456" s="148"/>
      <c r="H456" s="265">
        <v>7476877</v>
      </c>
      <c r="I456" s="84"/>
      <c r="J456" s="148"/>
      <c r="K456" s="266">
        <v>8292496</v>
      </c>
    </row>
    <row r="457" spans="1:11" ht="12">
      <c r="A457" s="92">
        <v>3</v>
      </c>
      <c r="C457" s="74" t="s">
        <v>206</v>
      </c>
      <c r="E457" s="92">
        <v>3</v>
      </c>
      <c r="F457" s="75"/>
      <c r="G457" s="264">
        <v>112.7</v>
      </c>
      <c r="H457" s="265">
        <f>3122964+608</f>
        <v>3123572</v>
      </c>
      <c r="I457" s="169"/>
      <c r="J457" s="264">
        <v>113.76</v>
      </c>
      <c r="K457" s="265">
        <v>3013978</v>
      </c>
    </row>
    <row r="458" spans="1:11" ht="12">
      <c r="A458" s="92">
        <v>4</v>
      </c>
      <c r="C458" s="74" t="s">
        <v>207</v>
      </c>
      <c r="E458" s="92">
        <v>4</v>
      </c>
      <c r="F458" s="75"/>
      <c r="G458" s="264"/>
      <c r="H458" s="265">
        <v>331091</v>
      </c>
      <c r="I458" s="169"/>
      <c r="J458" s="264"/>
      <c r="K458" s="265">
        <v>367063</v>
      </c>
    </row>
    <row r="459" spans="1:11" ht="12">
      <c r="A459" s="92">
        <v>5</v>
      </c>
      <c r="C459" s="74" t="s">
        <v>208</v>
      </c>
      <c r="E459" s="92">
        <v>5</v>
      </c>
      <c r="F459" s="75"/>
      <c r="G459" s="264">
        <f>G455+G457</f>
        <v>644</v>
      </c>
      <c r="H459" s="265">
        <f>SUM(H455:H458)</f>
        <v>38380731</v>
      </c>
      <c r="I459" s="169"/>
      <c r="J459" s="264">
        <f>SUM(J455:J458)</f>
        <v>652.06</v>
      </c>
      <c r="K459" s="265">
        <f>SUM(K455:K458)</f>
        <v>40818945</v>
      </c>
    </row>
    <row r="460" spans="1:11" ht="12">
      <c r="A460" s="92">
        <v>6</v>
      </c>
      <c r="C460" s="74" t="s">
        <v>209</v>
      </c>
      <c r="E460" s="92">
        <v>6</v>
      </c>
      <c r="F460" s="75"/>
      <c r="G460" s="264">
        <v>31.96</v>
      </c>
      <c r="H460" s="265">
        <v>2130265</v>
      </c>
      <c r="I460" s="169"/>
      <c r="J460" s="264">
        <v>36.55</v>
      </c>
      <c r="K460" s="265">
        <v>2229172</v>
      </c>
    </row>
    <row r="461" spans="1:11" ht="12">
      <c r="A461" s="92">
        <v>7</v>
      </c>
      <c r="C461" s="74" t="s">
        <v>210</v>
      </c>
      <c r="E461" s="92">
        <v>7</v>
      </c>
      <c r="F461" s="75"/>
      <c r="G461" s="264"/>
      <c r="H461" s="265">
        <v>638063</v>
      </c>
      <c r="I461" s="169"/>
      <c r="J461" s="264"/>
      <c r="K461" s="265">
        <v>807582</v>
      </c>
    </row>
    <row r="462" spans="1:11" ht="12">
      <c r="A462" s="92">
        <v>8</v>
      </c>
      <c r="C462" s="74" t="s">
        <v>211</v>
      </c>
      <c r="E462" s="92">
        <v>8</v>
      </c>
      <c r="F462" s="75"/>
      <c r="G462" s="264">
        <f>G459+G460+G461</f>
        <v>675.96</v>
      </c>
      <c r="H462" s="265">
        <f>H459+H460+H461</f>
        <v>41149059</v>
      </c>
      <c r="I462" s="167"/>
      <c r="J462" s="264">
        <f>J459+J460+J461</f>
        <v>688.6099999999999</v>
      </c>
      <c r="K462" s="265">
        <f>K459+K460+K461</f>
        <v>43855699</v>
      </c>
    </row>
    <row r="463" spans="1:11" ht="12">
      <c r="A463" s="92">
        <v>9</v>
      </c>
      <c r="E463" s="92">
        <v>9</v>
      </c>
      <c r="F463" s="75"/>
      <c r="G463" s="264"/>
      <c r="H463" s="265"/>
      <c r="I463" s="165"/>
      <c r="J463" s="264"/>
      <c r="K463" s="265"/>
    </row>
    <row r="464" spans="1:11" ht="12">
      <c r="A464" s="92">
        <v>10</v>
      </c>
      <c r="C464" s="74" t="s">
        <v>212</v>
      </c>
      <c r="E464" s="92">
        <v>10</v>
      </c>
      <c r="F464" s="75"/>
      <c r="G464" s="264"/>
      <c r="H464" s="265"/>
      <c r="I464" s="169"/>
      <c r="J464" s="264"/>
      <c r="K464" s="265"/>
    </row>
    <row r="465" spans="1:11" ht="12">
      <c r="A465" s="92">
        <v>11</v>
      </c>
      <c r="C465" s="74" t="s">
        <v>213</v>
      </c>
      <c r="E465" s="92">
        <v>11</v>
      </c>
      <c r="F465" s="75"/>
      <c r="G465" s="264">
        <v>28.8</v>
      </c>
      <c r="H465" s="265">
        <v>1441555</v>
      </c>
      <c r="I465" s="169"/>
      <c r="J465" s="264">
        <v>28.8</v>
      </c>
      <c r="K465" s="265">
        <v>1667891</v>
      </c>
    </row>
    <row r="466" spans="1:11" ht="12">
      <c r="A466" s="92">
        <v>12</v>
      </c>
      <c r="C466" s="74" t="s">
        <v>214</v>
      </c>
      <c r="E466" s="92">
        <v>12</v>
      </c>
      <c r="F466" s="75"/>
      <c r="G466" s="264"/>
      <c r="H466" s="265">
        <v>512038</v>
      </c>
      <c r="I466" s="169"/>
      <c r="J466" s="264"/>
      <c r="K466" s="265">
        <v>625895</v>
      </c>
    </row>
    <row r="467" spans="1:11" ht="12">
      <c r="A467" s="92">
        <v>13</v>
      </c>
      <c r="C467" s="74" t="s">
        <v>215</v>
      </c>
      <c r="E467" s="92">
        <v>13</v>
      </c>
      <c r="F467" s="75"/>
      <c r="G467" s="264">
        <f>SUM(G464:G466)</f>
        <v>28.8</v>
      </c>
      <c r="H467" s="265">
        <f>SUM(H464:H466)</f>
        <v>1953593</v>
      </c>
      <c r="I467" s="164"/>
      <c r="J467" s="264">
        <f>SUM(J464:J466)</f>
        <v>28.8</v>
      </c>
      <c r="K467" s="265">
        <f>SUM(K464:K466)</f>
        <v>2293786</v>
      </c>
    </row>
    <row r="468" spans="1:11" ht="12">
      <c r="A468" s="92">
        <v>14</v>
      </c>
      <c r="E468" s="92">
        <v>14</v>
      </c>
      <c r="F468" s="75"/>
      <c r="G468" s="267"/>
      <c r="H468" s="265"/>
      <c r="I468" s="165"/>
      <c r="J468" s="267"/>
      <c r="K468" s="265"/>
    </row>
    <row r="469" spans="1:11" ht="12">
      <c r="A469" s="92">
        <v>15</v>
      </c>
      <c r="C469" s="74" t="s">
        <v>216</v>
      </c>
      <c r="E469" s="92">
        <v>15</v>
      </c>
      <c r="G469" s="268">
        <f>SUM(G462+G467)</f>
        <v>704.76</v>
      </c>
      <c r="H469" s="269">
        <f>SUM(H462+H467)</f>
        <v>43102652</v>
      </c>
      <c r="I469" s="165"/>
      <c r="J469" s="268">
        <f>SUM(J462+J467)</f>
        <v>717.4099999999999</v>
      </c>
      <c r="K469" s="269">
        <f>SUM(K462+K467)</f>
        <v>46149485</v>
      </c>
    </row>
    <row r="470" spans="1:11" ht="12">
      <c r="A470" s="92">
        <v>16</v>
      </c>
      <c r="E470" s="92">
        <v>16</v>
      </c>
      <c r="G470" s="268"/>
      <c r="H470" s="269"/>
      <c r="I470" s="165"/>
      <c r="J470" s="268"/>
      <c r="K470" s="269"/>
    </row>
    <row r="471" spans="1:11" ht="12">
      <c r="A471" s="92">
        <v>17</v>
      </c>
      <c r="C471" s="74" t="s">
        <v>217</v>
      </c>
      <c r="E471" s="92">
        <v>17</v>
      </c>
      <c r="F471" s="75"/>
      <c r="G471" s="264"/>
      <c r="H471" s="265">
        <v>1145012</v>
      </c>
      <c r="I471" s="169"/>
      <c r="J471" s="264"/>
      <c r="K471" s="265">
        <v>394595</v>
      </c>
    </row>
    <row r="472" spans="1:11" ht="12">
      <c r="A472" s="92">
        <v>18</v>
      </c>
      <c r="E472" s="92">
        <v>18</v>
      </c>
      <c r="F472" s="75"/>
      <c r="G472" s="264"/>
      <c r="H472" s="265"/>
      <c r="I472" s="169"/>
      <c r="J472" s="264"/>
      <c r="K472" s="265"/>
    </row>
    <row r="473" spans="1:11" ht="12">
      <c r="A473" s="92">
        <v>19</v>
      </c>
      <c r="C473" s="74" t="s">
        <v>218</v>
      </c>
      <c r="E473" s="92">
        <v>19</v>
      </c>
      <c r="F473" s="75"/>
      <c r="G473" s="264"/>
      <c r="H473" s="265">
        <v>561283</v>
      </c>
      <c r="I473" s="169"/>
      <c r="J473" s="264"/>
      <c r="K473" s="265">
        <v>185033</v>
      </c>
    </row>
    <row r="474" spans="1:11" ht="12" customHeight="1">
      <c r="A474" s="92">
        <v>20</v>
      </c>
      <c r="C474" s="172" t="s">
        <v>219</v>
      </c>
      <c r="E474" s="92">
        <v>20</v>
      </c>
      <c r="F474" s="75"/>
      <c r="G474" s="264"/>
      <c r="H474" s="265">
        <v>3159349</v>
      </c>
      <c r="I474" s="169"/>
      <c r="J474" s="264"/>
      <c r="K474" s="265">
        <f>4843972+1276165</f>
        <v>6120137</v>
      </c>
    </row>
    <row r="475" spans="1:11" s="173" customFormat="1" ht="12" customHeight="1">
      <c r="A475" s="92">
        <v>21</v>
      </c>
      <c r="B475" s="62"/>
      <c r="C475" s="172"/>
      <c r="D475" s="62"/>
      <c r="E475" s="92">
        <v>21</v>
      </c>
      <c r="F475" s="75"/>
      <c r="G475" s="264"/>
      <c r="H475" s="265"/>
      <c r="I475" s="169"/>
      <c r="J475" s="264"/>
      <c r="K475" s="270"/>
    </row>
    <row r="476" spans="1:11" ht="12">
      <c r="A476" s="92">
        <v>22</v>
      </c>
      <c r="C476" s="74"/>
      <c r="E476" s="92">
        <v>22</v>
      </c>
      <c r="G476" s="264"/>
      <c r="H476" s="265"/>
      <c r="I476" s="169"/>
      <c r="J476" s="264"/>
      <c r="K476" s="270"/>
    </row>
    <row r="477" spans="1:11" ht="12">
      <c r="A477" s="92">
        <v>23</v>
      </c>
      <c r="C477" s="74" t="s">
        <v>220</v>
      </c>
      <c r="E477" s="92">
        <v>23</v>
      </c>
      <c r="G477" s="264"/>
      <c r="H477" s="265"/>
      <c r="I477" s="169"/>
      <c r="J477" s="264"/>
      <c r="K477" s="270"/>
    </row>
    <row r="478" spans="1:11" ht="12">
      <c r="A478" s="92">
        <v>24</v>
      </c>
      <c r="C478" s="74"/>
      <c r="E478" s="92">
        <v>24</v>
      </c>
      <c r="G478" s="264"/>
      <c r="H478" s="265"/>
      <c r="I478" s="169"/>
      <c r="J478" s="264"/>
      <c r="K478" s="270"/>
    </row>
    <row r="479" spans="1:11" ht="12">
      <c r="A479" s="92"/>
      <c r="E479" s="92"/>
      <c r="F479" s="153" t="s">
        <v>17</v>
      </c>
      <c r="G479" s="174"/>
      <c r="H479" s="86"/>
      <c r="I479" s="153"/>
      <c r="J479" s="174"/>
      <c r="K479" s="86"/>
    </row>
    <row r="480" spans="1:11" ht="12">
      <c r="A480" s="92">
        <v>25</v>
      </c>
      <c r="C480" s="74" t="s">
        <v>221</v>
      </c>
      <c r="E480" s="92">
        <v>25</v>
      </c>
      <c r="G480" s="271">
        <f>SUM(G469:G478)</f>
        <v>704.76</v>
      </c>
      <c r="H480" s="272">
        <f>SUM(H469:H478)-1</f>
        <v>47968295</v>
      </c>
      <c r="I480" s="175"/>
      <c r="J480" s="171">
        <f>SUM(J469:J478)</f>
        <v>717.4099999999999</v>
      </c>
      <c r="K480" s="272">
        <f>SUM(K469:K478)</f>
        <v>52849250</v>
      </c>
    </row>
    <row r="481" spans="6:11" ht="12">
      <c r="F481" s="153" t="s">
        <v>17</v>
      </c>
      <c r="G481" s="85"/>
      <c r="H481" s="86"/>
      <c r="I481" s="153"/>
      <c r="J481" s="85"/>
      <c r="K481" s="86"/>
    </row>
    <row r="482" spans="6:11" ht="12">
      <c r="F482" s="153"/>
      <c r="G482" s="85"/>
      <c r="H482" s="86"/>
      <c r="I482" s="153"/>
      <c r="J482" s="85"/>
      <c r="K482" s="86"/>
    </row>
    <row r="483" spans="3:11" ht="20.25" customHeight="1">
      <c r="C483" s="176"/>
      <c r="D483" s="176"/>
      <c r="E483" s="176"/>
      <c r="F483" s="153"/>
      <c r="G483" s="85"/>
      <c r="H483" s="86"/>
      <c r="I483" s="153"/>
      <c r="J483" s="85"/>
      <c r="K483" s="86"/>
    </row>
    <row r="484" spans="3:11" ht="12">
      <c r="C484" s="62" t="s">
        <v>65</v>
      </c>
      <c r="F484" s="153"/>
      <c r="G484" s="85"/>
      <c r="H484" s="86"/>
      <c r="I484" s="153"/>
      <c r="J484" s="85"/>
      <c r="K484" s="86"/>
    </row>
    <row r="485" ht="12">
      <c r="A485" s="74"/>
    </row>
    <row r="486" spans="5:11" ht="12">
      <c r="E486" s="115"/>
      <c r="G486" s="79"/>
      <c r="H486" s="119"/>
      <c r="J486" s="79"/>
      <c r="K486" s="119"/>
    </row>
    <row r="487" spans="1:11" s="105" customFormat="1" ht="12">
      <c r="A487" s="81" t="str">
        <f>$A$83</f>
        <v>Institution No.:  GFC</v>
      </c>
      <c r="E487" s="116"/>
      <c r="G487" s="117"/>
      <c r="H487" s="118"/>
      <c r="J487" s="117"/>
      <c r="K487" s="80" t="s">
        <v>222</v>
      </c>
    </row>
    <row r="488" spans="1:11" s="105" customFormat="1" ht="12">
      <c r="A488" s="361" t="s">
        <v>223</v>
      </c>
      <c r="B488" s="361"/>
      <c r="C488" s="361"/>
      <c r="D488" s="361"/>
      <c r="E488" s="361"/>
      <c r="F488" s="361"/>
      <c r="G488" s="361"/>
      <c r="H488" s="361"/>
      <c r="I488" s="361"/>
      <c r="J488" s="361"/>
      <c r="K488" s="361"/>
    </row>
    <row r="489" spans="1:11" ht="12">
      <c r="A489" s="81" t="str">
        <f>$A$42</f>
        <v>NAME: </v>
      </c>
      <c r="C489" s="62" t="str">
        <f>$D$20</f>
        <v>University of Colorado</v>
      </c>
      <c r="G489" s="166"/>
      <c r="H489" s="119"/>
      <c r="J489" s="79"/>
      <c r="K489" s="83" t="str">
        <f>$K$3</f>
        <v>Date: October 1, 2013</v>
      </c>
    </row>
    <row r="490" spans="1:11" ht="12">
      <c r="A490" s="84" t="s">
        <v>17</v>
      </c>
      <c r="B490" s="84" t="s">
        <v>17</v>
      </c>
      <c r="C490" s="84" t="s">
        <v>17</v>
      </c>
      <c r="D490" s="84" t="s">
        <v>17</v>
      </c>
      <c r="E490" s="84" t="s">
        <v>17</v>
      </c>
      <c r="F490" s="84" t="s">
        <v>17</v>
      </c>
      <c r="G490" s="85" t="s">
        <v>17</v>
      </c>
      <c r="H490" s="86" t="s">
        <v>17</v>
      </c>
      <c r="I490" s="84" t="s">
        <v>17</v>
      </c>
      <c r="J490" s="85" t="s">
        <v>17</v>
      </c>
      <c r="K490" s="86" t="s">
        <v>17</v>
      </c>
    </row>
    <row r="491" spans="1:11" ht="12">
      <c r="A491" s="241" t="s">
        <v>18</v>
      </c>
      <c r="E491" s="241" t="s">
        <v>18</v>
      </c>
      <c r="F491" s="88"/>
      <c r="G491" s="242"/>
      <c r="H491" s="243" t="s">
        <v>20</v>
      </c>
      <c r="I491" s="147"/>
      <c r="J491" s="242"/>
      <c r="K491" s="243" t="s">
        <v>21</v>
      </c>
    </row>
    <row r="492" spans="1:11" ht="12">
      <c r="A492" s="241" t="s">
        <v>22</v>
      </c>
      <c r="C492" s="74" t="s">
        <v>69</v>
      </c>
      <c r="E492" s="241" t="s">
        <v>22</v>
      </c>
      <c r="F492" s="88"/>
      <c r="G492" s="242" t="s">
        <v>24</v>
      </c>
      <c r="H492" s="243" t="s">
        <v>25</v>
      </c>
      <c r="I492" s="147"/>
      <c r="J492" s="242" t="s">
        <v>24</v>
      </c>
      <c r="K492" s="243" t="s">
        <v>26</v>
      </c>
    </row>
    <row r="493" spans="1:11" ht="12">
      <c r="A493" s="84" t="s">
        <v>17</v>
      </c>
      <c r="B493" s="84" t="s">
        <v>17</v>
      </c>
      <c r="C493" s="84" t="s">
        <v>17</v>
      </c>
      <c r="D493" s="84" t="s">
        <v>17</v>
      </c>
      <c r="E493" s="84" t="s">
        <v>17</v>
      </c>
      <c r="F493" s="84" t="s">
        <v>17</v>
      </c>
      <c r="G493" s="85" t="s">
        <v>17</v>
      </c>
      <c r="H493" s="86" t="s">
        <v>17</v>
      </c>
      <c r="I493" s="84" t="s">
        <v>17</v>
      </c>
      <c r="J493" s="85" t="s">
        <v>17</v>
      </c>
      <c r="K493" s="86" t="s">
        <v>17</v>
      </c>
    </row>
    <row r="494" spans="1:11" ht="12">
      <c r="A494" s="92">
        <v>1</v>
      </c>
      <c r="B494" s="84"/>
      <c r="C494" s="74" t="s">
        <v>204</v>
      </c>
      <c r="D494" s="84"/>
      <c r="E494" s="92">
        <v>1</v>
      </c>
      <c r="F494" s="84"/>
      <c r="G494" s="167">
        <v>0</v>
      </c>
      <c r="H494" s="265">
        <v>56441</v>
      </c>
      <c r="I494" s="84"/>
      <c r="J494" s="167">
        <v>0</v>
      </c>
      <c r="K494" s="266">
        <v>12722</v>
      </c>
    </row>
    <row r="495" spans="1:11" ht="12">
      <c r="A495" s="92">
        <v>2</v>
      </c>
      <c r="B495" s="84"/>
      <c r="C495" s="74" t="s">
        <v>205</v>
      </c>
      <c r="D495" s="84"/>
      <c r="E495" s="92">
        <v>2</v>
      </c>
      <c r="F495" s="84"/>
      <c r="G495" s="167"/>
      <c r="H495" s="265">
        <v>17017</v>
      </c>
      <c r="I495" s="167"/>
      <c r="J495" s="167">
        <v>0</v>
      </c>
      <c r="K495" s="266">
        <v>36298</v>
      </c>
    </row>
    <row r="496" spans="1:11" ht="12">
      <c r="A496" s="92">
        <v>3</v>
      </c>
      <c r="C496" s="74" t="s">
        <v>206</v>
      </c>
      <c r="E496" s="92">
        <v>3</v>
      </c>
      <c r="F496" s="75"/>
      <c r="G496" s="167"/>
      <c r="H496" s="265">
        <v>1938</v>
      </c>
      <c r="I496" s="169"/>
      <c r="J496" s="167">
        <v>0</v>
      </c>
      <c r="K496" s="265">
        <v>5813</v>
      </c>
    </row>
    <row r="497" spans="1:11" ht="12">
      <c r="A497" s="92">
        <v>4</v>
      </c>
      <c r="C497" s="74" t="s">
        <v>207</v>
      </c>
      <c r="E497" s="92">
        <v>4</v>
      </c>
      <c r="F497" s="75"/>
      <c r="G497" s="167"/>
      <c r="H497" s="265">
        <v>23</v>
      </c>
      <c r="I497" s="169"/>
      <c r="J497" s="167">
        <v>0</v>
      </c>
      <c r="K497" s="265">
        <v>697</v>
      </c>
    </row>
    <row r="498" spans="1:11" ht="12">
      <c r="A498" s="92">
        <v>5</v>
      </c>
      <c r="C498" s="74" t="s">
        <v>208</v>
      </c>
      <c r="E498" s="92">
        <v>5</v>
      </c>
      <c r="F498" s="75"/>
      <c r="G498" s="167">
        <f>SUM(G494:G497)</f>
        <v>0</v>
      </c>
      <c r="H498" s="265">
        <f>SUM(H494:H497)</f>
        <v>75419</v>
      </c>
      <c r="I498" s="169"/>
      <c r="J498" s="167">
        <f>SUM(J494:J497)</f>
        <v>0</v>
      </c>
      <c r="K498" s="265">
        <f>SUM(K494:K497)</f>
        <v>55530</v>
      </c>
    </row>
    <row r="499" spans="1:11" ht="12">
      <c r="A499" s="92">
        <v>6</v>
      </c>
      <c r="C499" s="74" t="s">
        <v>209</v>
      </c>
      <c r="E499" s="92">
        <v>6</v>
      </c>
      <c r="F499" s="75"/>
      <c r="G499" s="167">
        <v>3</v>
      </c>
      <c r="H499" s="265">
        <v>176343</v>
      </c>
      <c r="I499" s="169"/>
      <c r="J499" s="167">
        <v>1.4</v>
      </c>
      <c r="K499" s="265">
        <v>121934</v>
      </c>
    </row>
    <row r="500" spans="1:11" ht="12">
      <c r="A500" s="92">
        <v>7</v>
      </c>
      <c r="C500" s="74" t="s">
        <v>210</v>
      </c>
      <c r="E500" s="92">
        <v>7</v>
      </c>
      <c r="F500" s="75"/>
      <c r="G500" s="167"/>
      <c r="H500" s="265">
        <v>43653</v>
      </c>
      <c r="I500" s="169"/>
      <c r="J500" s="167"/>
      <c r="K500" s="265">
        <v>41096</v>
      </c>
    </row>
    <row r="501" spans="1:11" ht="12">
      <c r="A501" s="92">
        <v>8</v>
      </c>
      <c r="C501" s="74" t="s">
        <v>224</v>
      </c>
      <c r="E501" s="92">
        <v>8</v>
      </c>
      <c r="F501" s="75"/>
      <c r="G501" s="167">
        <f>G498+G499+G500</f>
        <v>3</v>
      </c>
      <c r="H501" s="265">
        <f>H498+H499+H500</f>
        <v>295415</v>
      </c>
      <c r="I501" s="167"/>
      <c r="J501" s="167">
        <f>J498+J499+J500</f>
        <v>1.4</v>
      </c>
      <c r="K501" s="265">
        <f>K498+K499+K500</f>
        <v>218560</v>
      </c>
    </row>
    <row r="502" spans="1:11" ht="12">
      <c r="A502" s="92">
        <v>9</v>
      </c>
      <c r="E502" s="92">
        <v>9</v>
      </c>
      <c r="F502" s="75"/>
      <c r="G502" s="167"/>
      <c r="H502" s="265"/>
      <c r="I502" s="165"/>
      <c r="J502" s="167"/>
      <c r="K502" s="265"/>
    </row>
    <row r="503" spans="1:11" ht="12">
      <c r="A503" s="92">
        <v>10</v>
      </c>
      <c r="C503" s="74" t="s">
        <v>212</v>
      </c>
      <c r="E503" s="92">
        <v>10</v>
      </c>
      <c r="F503" s="75"/>
      <c r="G503" s="167">
        <v>0</v>
      </c>
      <c r="H503" s="265"/>
      <c r="I503" s="169"/>
      <c r="J503" s="167">
        <v>0</v>
      </c>
      <c r="K503" s="265"/>
    </row>
    <row r="504" spans="1:11" ht="12">
      <c r="A504" s="92">
        <v>11</v>
      </c>
      <c r="C504" s="74" t="s">
        <v>213</v>
      </c>
      <c r="E504" s="92">
        <v>11</v>
      </c>
      <c r="F504" s="75"/>
      <c r="G504" s="167">
        <v>0</v>
      </c>
      <c r="H504" s="265"/>
      <c r="I504" s="169"/>
      <c r="J504" s="167">
        <v>0</v>
      </c>
      <c r="K504" s="265"/>
    </row>
    <row r="505" spans="1:11" ht="12">
      <c r="A505" s="92">
        <v>12</v>
      </c>
      <c r="C505" s="74" t="s">
        <v>214</v>
      </c>
      <c r="E505" s="92">
        <v>12</v>
      </c>
      <c r="F505" s="75"/>
      <c r="G505" s="167"/>
      <c r="H505" s="265">
        <v>9607</v>
      </c>
      <c r="I505" s="169"/>
      <c r="J505" s="167"/>
      <c r="K505" s="265">
        <v>20810</v>
      </c>
    </row>
    <row r="506" spans="1:11" ht="12">
      <c r="A506" s="92">
        <v>13</v>
      </c>
      <c r="C506" s="74" t="s">
        <v>225</v>
      </c>
      <c r="E506" s="92">
        <v>13</v>
      </c>
      <c r="F506" s="75"/>
      <c r="G506" s="167">
        <f>SUM(G503:G505)</f>
        <v>0</v>
      </c>
      <c r="H506" s="265">
        <f>SUM(H503:H505)</f>
        <v>9607</v>
      </c>
      <c r="I506" s="164"/>
      <c r="J506" s="167">
        <f>SUM(J503:J505)</f>
        <v>0</v>
      </c>
      <c r="K506" s="265">
        <f>SUM(K503:K505)</f>
        <v>20810</v>
      </c>
    </row>
    <row r="507" spans="1:11" ht="12">
      <c r="A507" s="92">
        <v>14</v>
      </c>
      <c r="E507" s="92">
        <v>14</v>
      </c>
      <c r="F507" s="75"/>
      <c r="G507" s="170"/>
      <c r="H507" s="265"/>
      <c r="I507" s="165"/>
      <c r="J507" s="170"/>
      <c r="K507" s="265"/>
    </row>
    <row r="508" spans="1:11" ht="12">
      <c r="A508" s="92">
        <v>15</v>
      </c>
      <c r="C508" s="74" t="s">
        <v>216</v>
      </c>
      <c r="E508" s="92">
        <v>15</v>
      </c>
      <c r="G508" s="171">
        <f>SUM(G501+G506)</f>
        <v>3</v>
      </c>
      <c r="H508" s="269">
        <f>SUM(H501+H506)</f>
        <v>305022</v>
      </c>
      <c r="I508" s="165"/>
      <c r="J508" s="171">
        <f>SUM(J501+J506)</f>
        <v>1.4</v>
      </c>
      <c r="K508" s="269">
        <f>SUM(K501+K506)</f>
        <v>239370</v>
      </c>
    </row>
    <row r="509" spans="1:11" ht="12">
      <c r="A509" s="92">
        <v>16</v>
      </c>
      <c r="E509" s="92">
        <v>16</v>
      </c>
      <c r="G509" s="171"/>
      <c r="H509" s="269"/>
      <c r="I509" s="165"/>
      <c r="J509" s="171"/>
      <c r="K509" s="269"/>
    </row>
    <row r="510" spans="1:11" ht="12">
      <c r="A510" s="92">
        <v>17</v>
      </c>
      <c r="C510" s="74" t="s">
        <v>217</v>
      </c>
      <c r="E510" s="92">
        <v>17</v>
      </c>
      <c r="F510" s="75"/>
      <c r="G510" s="167"/>
      <c r="H510" s="265">
        <v>34632</v>
      </c>
      <c r="I510" s="169"/>
      <c r="J510" s="167"/>
      <c r="K510" s="265">
        <v>834</v>
      </c>
    </row>
    <row r="511" spans="1:11" ht="12">
      <c r="A511" s="92">
        <v>18</v>
      </c>
      <c r="E511" s="92">
        <v>18</v>
      </c>
      <c r="F511" s="75"/>
      <c r="G511" s="167"/>
      <c r="H511" s="265"/>
      <c r="I511" s="169"/>
      <c r="J511" s="167"/>
      <c r="K511" s="265"/>
    </row>
    <row r="512" spans="1:11" ht="12">
      <c r="A512" s="92">
        <v>19</v>
      </c>
      <c r="C512" s="74" t="s">
        <v>218</v>
      </c>
      <c r="E512" s="92">
        <v>19</v>
      </c>
      <c r="F512" s="75"/>
      <c r="G512" s="167"/>
      <c r="H512" s="265">
        <v>26122</v>
      </c>
      <c r="I512" s="169"/>
      <c r="J512" s="167"/>
      <c r="K512" s="265">
        <v>9522</v>
      </c>
    </row>
    <row r="513" spans="1:11" ht="12" customHeight="1">
      <c r="A513" s="92">
        <v>20</v>
      </c>
      <c r="C513" s="172" t="s">
        <v>219</v>
      </c>
      <c r="E513" s="92">
        <v>20</v>
      </c>
      <c r="F513" s="75"/>
      <c r="G513" s="167"/>
      <c r="H513" s="265">
        <v>108183</v>
      </c>
      <c r="I513" s="169"/>
      <c r="J513" s="167"/>
      <c r="K513" s="265">
        <v>81845</v>
      </c>
    </row>
    <row r="514" spans="1:11" s="173" customFormat="1" ht="12" customHeight="1">
      <c r="A514" s="92">
        <v>21</v>
      </c>
      <c r="B514" s="62"/>
      <c r="C514" s="172"/>
      <c r="D514" s="62"/>
      <c r="E514" s="92">
        <v>21</v>
      </c>
      <c r="F514" s="75"/>
      <c r="G514" s="167"/>
      <c r="H514" s="265"/>
      <c r="I514" s="169"/>
      <c r="J514" s="167"/>
      <c r="K514" s="265"/>
    </row>
    <row r="515" spans="1:11" ht="12">
      <c r="A515" s="92">
        <v>22</v>
      </c>
      <c r="C515" s="74"/>
      <c r="E515" s="92">
        <v>22</v>
      </c>
      <c r="G515" s="167"/>
      <c r="H515" s="265"/>
      <c r="I515" s="169"/>
      <c r="J515" s="167"/>
      <c r="K515" s="265"/>
    </row>
    <row r="516" spans="1:11" ht="12">
      <c r="A516" s="92">
        <v>23</v>
      </c>
      <c r="C516" s="74" t="s">
        <v>220</v>
      </c>
      <c r="E516" s="92">
        <v>23</v>
      </c>
      <c r="G516" s="167"/>
      <c r="H516" s="265"/>
      <c r="I516" s="169"/>
      <c r="J516" s="167"/>
      <c r="K516" s="265"/>
    </row>
    <row r="517" spans="1:11" ht="12">
      <c r="A517" s="92">
        <v>24</v>
      </c>
      <c r="C517" s="74"/>
      <c r="E517" s="92">
        <v>24</v>
      </c>
      <c r="G517" s="167"/>
      <c r="H517" s="265"/>
      <c r="I517" s="169"/>
      <c r="J517" s="167"/>
      <c r="K517" s="265"/>
    </row>
    <row r="518" spans="1:11" ht="12">
      <c r="A518" s="92"/>
      <c r="E518" s="92"/>
      <c r="F518" s="153" t="s">
        <v>17</v>
      </c>
      <c r="G518" s="174"/>
      <c r="H518" s="86"/>
      <c r="I518" s="153"/>
      <c r="J518" s="174"/>
      <c r="K518" s="86"/>
    </row>
    <row r="519" spans="1:11" ht="12">
      <c r="A519" s="92">
        <v>25</v>
      </c>
      <c r="C519" s="74" t="s">
        <v>226</v>
      </c>
      <c r="E519" s="92">
        <v>25</v>
      </c>
      <c r="G519" s="171">
        <f>SUM(G508:G517)</f>
        <v>3</v>
      </c>
      <c r="H519" s="165">
        <f>SUM(H508:H517)+1</f>
        <v>473960</v>
      </c>
      <c r="I519" s="175"/>
      <c r="J519" s="171">
        <f>SUM(J508:J517)</f>
        <v>1.4</v>
      </c>
      <c r="K519" s="165">
        <f>SUM(K508:K517)</f>
        <v>331571</v>
      </c>
    </row>
    <row r="520" spans="6:11" ht="12">
      <c r="F520" s="153" t="s">
        <v>17</v>
      </c>
      <c r="G520" s="85"/>
      <c r="H520" s="86"/>
      <c r="I520" s="153"/>
      <c r="J520" s="85"/>
      <c r="K520" s="86"/>
    </row>
    <row r="521" spans="3:11" ht="12">
      <c r="C521" s="62" t="s">
        <v>65</v>
      </c>
      <c r="F521" s="153"/>
      <c r="G521" s="85"/>
      <c r="H521" s="86"/>
      <c r="I521" s="153"/>
      <c r="J521" s="85"/>
      <c r="K521" s="86"/>
    </row>
    <row r="522" ht="12">
      <c r="A522" s="74"/>
    </row>
    <row r="523" spans="8:11" ht="12">
      <c r="H523" s="119"/>
      <c r="K523" s="119"/>
    </row>
    <row r="524" spans="1:11" s="105" customFormat="1" ht="12">
      <c r="A524" s="81" t="str">
        <f>$A$83</f>
        <v>Institution No.:  GFC</v>
      </c>
      <c r="E524" s="116"/>
      <c r="G524" s="117"/>
      <c r="H524" s="118"/>
      <c r="J524" s="117"/>
      <c r="K524" s="80" t="s">
        <v>227</v>
      </c>
    </row>
    <row r="525" spans="1:11" s="105" customFormat="1" ht="12">
      <c r="A525" s="361" t="s">
        <v>228</v>
      </c>
      <c r="B525" s="361"/>
      <c r="C525" s="361"/>
      <c r="D525" s="361"/>
      <c r="E525" s="361"/>
      <c r="F525" s="361"/>
      <c r="G525" s="361"/>
      <c r="H525" s="361"/>
      <c r="I525" s="361"/>
      <c r="J525" s="361"/>
      <c r="K525" s="361"/>
    </row>
    <row r="526" spans="1:11" ht="12">
      <c r="A526" s="81" t="str">
        <f>$A$42</f>
        <v>NAME: </v>
      </c>
      <c r="C526" s="62" t="str">
        <f>$D$20</f>
        <v>University of Colorado</v>
      </c>
      <c r="G526" s="166"/>
      <c r="H526" s="150"/>
      <c r="J526" s="79"/>
      <c r="K526" s="83" t="str">
        <f>$K$3</f>
        <v>Date: October 1, 2013</v>
      </c>
    </row>
    <row r="527" spans="1:11" ht="12">
      <c r="A527" s="84" t="s">
        <v>17</v>
      </c>
      <c r="B527" s="84" t="s">
        <v>17</v>
      </c>
      <c r="C527" s="84" t="s">
        <v>17</v>
      </c>
      <c r="D527" s="84" t="s">
        <v>17</v>
      </c>
      <c r="E527" s="84" t="s">
        <v>17</v>
      </c>
      <c r="F527" s="84" t="s">
        <v>17</v>
      </c>
      <c r="G527" s="85" t="s">
        <v>17</v>
      </c>
      <c r="H527" s="86" t="s">
        <v>17</v>
      </c>
      <c r="I527" s="84" t="s">
        <v>17</v>
      </c>
      <c r="J527" s="85" t="s">
        <v>17</v>
      </c>
      <c r="K527" s="86" t="s">
        <v>17</v>
      </c>
    </row>
    <row r="528" spans="1:11" ht="12">
      <c r="A528" s="241" t="s">
        <v>18</v>
      </c>
      <c r="E528" s="241" t="s">
        <v>18</v>
      </c>
      <c r="F528" s="147"/>
      <c r="G528" s="242"/>
      <c r="H528" s="243" t="s">
        <v>20</v>
      </c>
      <c r="I528" s="147"/>
      <c r="J528" s="242"/>
      <c r="K528" s="243" t="s">
        <v>21</v>
      </c>
    </row>
    <row r="529" spans="1:11" ht="12">
      <c r="A529" s="241" t="s">
        <v>22</v>
      </c>
      <c r="C529" s="74" t="s">
        <v>69</v>
      </c>
      <c r="E529" s="241" t="s">
        <v>22</v>
      </c>
      <c r="F529" s="147"/>
      <c r="G529" s="242" t="s">
        <v>24</v>
      </c>
      <c r="H529" s="243" t="s">
        <v>25</v>
      </c>
      <c r="I529" s="147"/>
      <c r="J529" s="242" t="s">
        <v>24</v>
      </c>
      <c r="K529" s="243" t="s">
        <v>26</v>
      </c>
    </row>
    <row r="530" spans="1:11" ht="12">
      <c r="A530" s="84" t="s">
        <v>17</v>
      </c>
      <c r="B530" s="84" t="s">
        <v>17</v>
      </c>
      <c r="C530" s="84" t="s">
        <v>17</v>
      </c>
      <c r="D530" s="84" t="s">
        <v>17</v>
      </c>
      <c r="E530" s="84" t="s">
        <v>17</v>
      </c>
      <c r="F530" s="84" t="s">
        <v>17</v>
      </c>
      <c r="G530" s="85" t="s">
        <v>17</v>
      </c>
      <c r="H530" s="86" t="s">
        <v>17</v>
      </c>
      <c r="I530" s="84" t="s">
        <v>17</v>
      </c>
      <c r="J530" s="85" t="s">
        <v>17</v>
      </c>
      <c r="K530" s="86" t="s">
        <v>17</v>
      </c>
    </row>
    <row r="531" spans="1:11" ht="12">
      <c r="A531" s="273">
        <v>1</v>
      </c>
      <c r="B531" s="178"/>
      <c r="C531" s="178" t="s">
        <v>229</v>
      </c>
      <c r="D531" s="178"/>
      <c r="E531" s="177">
        <v>1</v>
      </c>
      <c r="F531" s="179"/>
      <c r="G531" s="180"/>
      <c r="H531" s="181"/>
      <c r="I531" s="182"/>
      <c r="J531" s="183"/>
      <c r="K531" s="184"/>
    </row>
    <row r="532" spans="1:11" ht="12">
      <c r="A532" s="273">
        <v>2</v>
      </c>
      <c r="B532" s="178"/>
      <c r="C532" s="178" t="s">
        <v>229</v>
      </c>
      <c r="D532" s="178"/>
      <c r="E532" s="177">
        <v>2</v>
      </c>
      <c r="F532" s="179"/>
      <c r="G532" s="180"/>
      <c r="H532" s="181"/>
      <c r="I532" s="182"/>
      <c r="J532" s="183"/>
      <c r="K532" s="181"/>
    </row>
    <row r="533" spans="1:11" ht="12">
      <c r="A533" s="273">
        <v>3</v>
      </c>
      <c r="B533" s="178"/>
      <c r="C533" s="178" t="s">
        <v>229</v>
      </c>
      <c r="D533" s="178"/>
      <c r="E533" s="177">
        <v>3</v>
      </c>
      <c r="F533" s="179"/>
      <c r="G533" s="180"/>
      <c r="H533" s="181"/>
      <c r="I533" s="182"/>
      <c r="J533" s="183"/>
      <c r="K533" s="181"/>
    </row>
    <row r="534" spans="1:11" ht="12">
      <c r="A534" s="273">
        <v>4</v>
      </c>
      <c r="B534" s="178"/>
      <c r="C534" s="178" t="s">
        <v>229</v>
      </c>
      <c r="D534" s="178"/>
      <c r="E534" s="177">
        <v>4</v>
      </c>
      <c r="F534" s="179"/>
      <c r="G534" s="180"/>
      <c r="H534" s="181"/>
      <c r="I534" s="185"/>
      <c r="J534" s="183"/>
      <c r="K534" s="181"/>
    </row>
    <row r="535" spans="1:11" ht="12">
      <c r="A535" s="273">
        <v>5</v>
      </c>
      <c r="B535" s="178"/>
      <c r="C535" s="178" t="s">
        <v>229</v>
      </c>
      <c r="D535" s="178"/>
      <c r="E535" s="177">
        <v>5</v>
      </c>
      <c r="F535" s="179"/>
      <c r="G535" s="180"/>
      <c r="H535" s="181"/>
      <c r="I535" s="185"/>
      <c r="J535" s="183"/>
      <c r="K535" s="181"/>
    </row>
    <row r="536" spans="1:11" ht="12">
      <c r="A536" s="92">
        <v>6</v>
      </c>
      <c r="C536" s="74" t="s">
        <v>230</v>
      </c>
      <c r="E536" s="73">
        <v>6</v>
      </c>
      <c r="F536" s="75"/>
      <c r="G536" s="186"/>
      <c r="H536" s="265">
        <v>7192</v>
      </c>
      <c r="I536" s="94"/>
      <c r="J536" s="139"/>
      <c r="K536" s="138"/>
    </row>
    <row r="537" spans="1:11" ht="12">
      <c r="A537" s="92">
        <v>7</v>
      </c>
      <c r="C537" s="74" t="s">
        <v>231</v>
      </c>
      <c r="E537" s="73">
        <v>7</v>
      </c>
      <c r="F537" s="75"/>
      <c r="G537" s="186"/>
      <c r="H537" s="265">
        <v>1952</v>
      </c>
      <c r="I537" s="187"/>
      <c r="J537" s="139"/>
      <c r="K537" s="138"/>
    </row>
    <row r="538" spans="1:11" ht="12">
      <c r="A538" s="92">
        <v>8</v>
      </c>
      <c r="C538" s="74" t="s">
        <v>232</v>
      </c>
      <c r="E538" s="73">
        <v>8</v>
      </c>
      <c r="F538" s="75"/>
      <c r="G538" s="186">
        <f>SUM(G536:G537)</f>
        <v>0</v>
      </c>
      <c r="H538" s="265">
        <f>SUM(H536:H537)</f>
        <v>9144</v>
      </c>
      <c r="I538" s="187"/>
      <c r="J538" s="186">
        <f>SUM(J536:J537)</f>
        <v>0</v>
      </c>
      <c r="K538" s="186">
        <f>SUM(K536:K537)</f>
        <v>0</v>
      </c>
    </row>
    <row r="539" spans="1:13" ht="12">
      <c r="A539" s="92">
        <v>9</v>
      </c>
      <c r="C539" s="74"/>
      <c r="E539" s="73">
        <v>9</v>
      </c>
      <c r="F539" s="75"/>
      <c r="G539" s="186"/>
      <c r="H539" s="265"/>
      <c r="I539" s="98"/>
      <c r="J539" s="139"/>
      <c r="K539" s="138"/>
      <c r="M539" s="62" t="s">
        <v>51</v>
      </c>
    </row>
    <row r="540" spans="1:11" ht="12">
      <c r="A540" s="92">
        <v>10</v>
      </c>
      <c r="C540" s="74"/>
      <c r="E540" s="73">
        <v>10</v>
      </c>
      <c r="F540" s="75"/>
      <c r="G540" s="186"/>
      <c r="H540" s="265"/>
      <c r="I540" s="94"/>
      <c r="J540" s="139"/>
      <c r="K540" s="138"/>
    </row>
    <row r="541" spans="1:11" ht="12">
      <c r="A541" s="92">
        <v>11</v>
      </c>
      <c r="C541" s="74" t="s">
        <v>213</v>
      </c>
      <c r="E541" s="73">
        <v>11</v>
      </c>
      <c r="G541" s="134"/>
      <c r="H541" s="269">
        <v>11644</v>
      </c>
      <c r="I541" s="98"/>
      <c r="J541" s="134"/>
      <c r="K541" s="135"/>
    </row>
    <row r="542" spans="1:11" ht="12">
      <c r="A542" s="92">
        <v>12</v>
      </c>
      <c r="C542" s="74" t="s">
        <v>214</v>
      </c>
      <c r="E542" s="73">
        <v>12</v>
      </c>
      <c r="G542" s="188"/>
      <c r="H542" s="269">
        <v>3394</v>
      </c>
      <c r="I542" s="94"/>
      <c r="J542" s="134"/>
      <c r="K542" s="135"/>
    </row>
    <row r="543" spans="1:11" ht="12">
      <c r="A543" s="92">
        <v>13</v>
      </c>
      <c r="C543" s="74" t="s">
        <v>233</v>
      </c>
      <c r="E543" s="73">
        <v>13</v>
      </c>
      <c r="F543" s="75"/>
      <c r="G543" s="186">
        <f>SUM(G541:G542)</f>
        <v>0</v>
      </c>
      <c r="H543" s="265">
        <f>SUM(H541:H542)</f>
        <v>15038</v>
      </c>
      <c r="I543" s="187"/>
      <c r="J543" s="186">
        <f>SUM(J541:J542)</f>
        <v>0</v>
      </c>
      <c r="K543" s="186">
        <f>SUM(K541:K542)</f>
        <v>0</v>
      </c>
    </row>
    <row r="544" spans="1:11" ht="12">
      <c r="A544" s="92">
        <v>14</v>
      </c>
      <c r="E544" s="73">
        <v>14</v>
      </c>
      <c r="F544" s="75"/>
      <c r="G544" s="186"/>
      <c r="H544" s="265"/>
      <c r="I544" s="187"/>
      <c r="J544" s="139"/>
      <c r="K544" s="138"/>
    </row>
    <row r="545" spans="1:11" ht="12">
      <c r="A545" s="92">
        <v>15</v>
      </c>
      <c r="C545" s="74" t="s">
        <v>216</v>
      </c>
      <c r="E545" s="73">
        <v>15</v>
      </c>
      <c r="F545" s="75"/>
      <c r="G545" s="186">
        <f>G538+G543</f>
        <v>0</v>
      </c>
      <c r="H545" s="265">
        <f>H538+H543</f>
        <v>24182</v>
      </c>
      <c r="I545" s="187"/>
      <c r="J545" s="186">
        <f>J538+J543</f>
        <v>0</v>
      </c>
      <c r="K545" s="186">
        <f>K538+K543</f>
        <v>0</v>
      </c>
    </row>
    <row r="546" spans="1:11" ht="12">
      <c r="A546" s="92">
        <v>16</v>
      </c>
      <c r="E546" s="73">
        <v>16</v>
      </c>
      <c r="F546" s="75"/>
      <c r="G546" s="186"/>
      <c r="H546" s="265"/>
      <c r="I546" s="187"/>
      <c r="J546" s="139"/>
      <c r="K546" s="138"/>
    </row>
    <row r="547" spans="1:11" ht="12">
      <c r="A547" s="92">
        <v>17</v>
      </c>
      <c r="C547" s="74" t="s">
        <v>217</v>
      </c>
      <c r="E547" s="73">
        <v>17</v>
      </c>
      <c r="F547" s="75"/>
      <c r="G547" s="186"/>
      <c r="H547" s="265">
        <v>10637</v>
      </c>
      <c r="I547" s="187"/>
      <c r="J547" s="139"/>
      <c r="K547" s="138"/>
    </row>
    <row r="548" spans="1:11" ht="12">
      <c r="A548" s="92">
        <v>18</v>
      </c>
      <c r="C548" s="74"/>
      <c r="E548" s="73">
        <v>18</v>
      </c>
      <c r="F548" s="75"/>
      <c r="G548" s="186"/>
      <c r="H548" s="265"/>
      <c r="I548" s="187"/>
      <c r="J548" s="139"/>
      <c r="K548" s="138"/>
    </row>
    <row r="549" spans="1:11" ht="12">
      <c r="A549" s="92">
        <v>19</v>
      </c>
      <c r="C549" s="74" t="s">
        <v>218</v>
      </c>
      <c r="E549" s="73">
        <v>19</v>
      </c>
      <c r="F549" s="75"/>
      <c r="G549" s="186"/>
      <c r="H549" s="265">
        <v>197</v>
      </c>
      <c r="I549" s="187"/>
      <c r="J549" s="139"/>
      <c r="K549" s="138"/>
    </row>
    <row r="550" spans="1:11" ht="12">
      <c r="A550" s="92">
        <v>20</v>
      </c>
      <c r="C550" s="74" t="s">
        <v>219</v>
      </c>
      <c r="E550" s="73">
        <v>20</v>
      </c>
      <c r="F550" s="75"/>
      <c r="G550" s="186"/>
      <c r="H550" s="265">
        <v>15209</v>
      </c>
      <c r="I550" s="187"/>
      <c r="J550" s="139"/>
      <c r="K550" s="138"/>
    </row>
    <row r="551" spans="1:11" ht="12">
      <c r="A551" s="92">
        <v>21</v>
      </c>
      <c r="C551" s="74"/>
      <c r="E551" s="73">
        <v>21</v>
      </c>
      <c r="F551" s="75"/>
      <c r="G551" s="186"/>
      <c r="H551" s="265"/>
      <c r="I551" s="187"/>
      <c r="J551" s="139"/>
      <c r="K551" s="138"/>
    </row>
    <row r="552" spans="1:11" ht="12">
      <c r="A552" s="92">
        <v>22</v>
      </c>
      <c r="C552" s="74"/>
      <c r="E552" s="73">
        <v>22</v>
      </c>
      <c r="F552" s="75"/>
      <c r="G552" s="186"/>
      <c r="H552" s="265"/>
      <c r="I552" s="187"/>
      <c r="J552" s="139"/>
      <c r="K552" s="138"/>
    </row>
    <row r="553" spans="1:11" ht="12">
      <c r="A553" s="92">
        <v>23</v>
      </c>
      <c r="C553" s="74" t="s">
        <v>234</v>
      </c>
      <c r="E553" s="73">
        <v>23</v>
      </c>
      <c r="F553" s="75"/>
      <c r="G553" s="186"/>
      <c r="H553" s="265"/>
      <c r="I553" s="187"/>
      <c r="J553" s="139"/>
      <c r="K553" s="138"/>
    </row>
    <row r="554" spans="1:11" ht="12">
      <c r="A554" s="92">
        <v>24</v>
      </c>
      <c r="C554" s="74"/>
      <c r="E554" s="73">
        <v>24</v>
      </c>
      <c r="F554" s="75"/>
      <c r="G554" s="186"/>
      <c r="H554" s="138"/>
      <c r="I554" s="187"/>
      <c r="J554" s="139"/>
      <c r="K554" s="138"/>
    </row>
    <row r="555" spans="1:11" ht="12">
      <c r="A555" s="147"/>
      <c r="E555" s="115"/>
      <c r="F555" s="153" t="s">
        <v>17</v>
      </c>
      <c r="G555" s="86" t="s">
        <v>17</v>
      </c>
      <c r="H555" s="86" t="s">
        <v>17</v>
      </c>
      <c r="I555" s="153" t="s">
        <v>17</v>
      </c>
      <c r="J555" s="86" t="s">
        <v>17</v>
      </c>
      <c r="K555" s="86" t="s">
        <v>17</v>
      </c>
    </row>
    <row r="556" spans="1:11" ht="12">
      <c r="A556" s="92">
        <v>25</v>
      </c>
      <c r="C556" s="74" t="s">
        <v>235</v>
      </c>
      <c r="E556" s="73">
        <v>25</v>
      </c>
      <c r="G556" s="134">
        <f>SUM(G545:G555)</f>
        <v>0</v>
      </c>
      <c r="H556" s="135">
        <f>SUM(H545:H555)+1</f>
        <v>50226</v>
      </c>
      <c r="I556" s="135"/>
      <c r="J556" s="134">
        <f>SUM(J545:J555)</f>
        <v>0</v>
      </c>
      <c r="K556" s="134">
        <f>SUM(K545:K555)</f>
        <v>0</v>
      </c>
    </row>
    <row r="557" spans="5:11" ht="12">
      <c r="E557" s="115"/>
      <c r="F557" s="153" t="s">
        <v>17</v>
      </c>
      <c r="G557" s="85" t="s">
        <v>17</v>
      </c>
      <c r="H557" s="86" t="s">
        <v>17</v>
      </c>
      <c r="I557" s="153" t="s">
        <v>17</v>
      </c>
      <c r="J557" s="85" t="s">
        <v>17</v>
      </c>
      <c r="K557" s="86" t="s">
        <v>17</v>
      </c>
    </row>
    <row r="558" spans="3:11" ht="12">
      <c r="C558" s="62" t="s">
        <v>65</v>
      </c>
      <c r="E558" s="115"/>
      <c r="F558" s="153"/>
      <c r="G558" s="85"/>
      <c r="H558" s="86"/>
      <c r="I558" s="153"/>
      <c r="J558" s="85"/>
      <c r="K558" s="86"/>
    </row>
    <row r="559" spans="1:11" ht="12">
      <c r="A559" s="74"/>
      <c r="H559" s="119"/>
      <c r="K559" s="119"/>
    </row>
    <row r="560" spans="8:11" ht="12">
      <c r="H560" s="119"/>
      <c r="K560" s="119"/>
    </row>
    <row r="561" spans="1:11" s="105" customFormat="1" ht="12">
      <c r="A561" s="81" t="str">
        <f>$A$83</f>
        <v>Institution No.:  GFC</v>
      </c>
      <c r="E561" s="116"/>
      <c r="G561" s="117"/>
      <c r="H561" s="118"/>
      <c r="J561" s="117"/>
      <c r="K561" s="80" t="s">
        <v>236</v>
      </c>
    </row>
    <row r="562" spans="1:11" s="105" customFormat="1" ht="12">
      <c r="A562" s="361" t="s">
        <v>237</v>
      </c>
      <c r="B562" s="361"/>
      <c r="C562" s="361"/>
      <c r="D562" s="361"/>
      <c r="E562" s="361"/>
      <c r="F562" s="361"/>
      <c r="G562" s="361"/>
      <c r="H562" s="361"/>
      <c r="I562" s="361"/>
      <c r="J562" s="361"/>
      <c r="K562" s="361"/>
    </row>
    <row r="563" spans="1:11" ht="12">
      <c r="A563" s="81" t="str">
        <f>$A$42</f>
        <v>NAME: </v>
      </c>
      <c r="B563" s="81"/>
      <c r="C563" s="62" t="str">
        <f>$D$20</f>
        <v>University of Colorado</v>
      </c>
      <c r="G563" s="166"/>
      <c r="H563" s="150"/>
      <c r="J563" s="79"/>
      <c r="K563" s="83" t="str">
        <f>$K$3</f>
        <v>Date: October 1, 2013</v>
      </c>
    </row>
    <row r="564" spans="1:11" ht="12">
      <c r="A564" s="84" t="s">
        <v>17</v>
      </c>
      <c r="B564" s="84" t="s">
        <v>17</v>
      </c>
      <c r="C564" s="84" t="s">
        <v>17</v>
      </c>
      <c r="D564" s="84" t="s">
        <v>17</v>
      </c>
      <c r="E564" s="84" t="s">
        <v>17</v>
      </c>
      <c r="F564" s="84" t="s">
        <v>17</v>
      </c>
      <c r="G564" s="85" t="s">
        <v>17</v>
      </c>
      <c r="H564" s="86" t="s">
        <v>17</v>
      </c>
      <c r="I564" s="84" t="s">
        <v>17</v>
      </c>
      <c r="J564" s="85" t="s">
        <v>17</v>
      </c>
      <c r="K564" s="86" t="s">
        <v>17</v>
      </c>
    </row>
    <row r="565" spans="1:11" ht="12">
      <c r="A565" s="241" t="s">
        <v>18</v>
      </c>
      <c r="E565" s="241" t="s">
        <v>18</v>
      </c>
      <c r="F565" s="147"/>
      <c r="G565" s="242"/>
      <c r="H565" s="243" t="s">
        <v>20</v>
      </c>
      <c r="I565" s="147"/>
      <c r="J565" s="242"/>
      <c r="K565" s="243" t="s">
        <v>21</v>
      </c>
    </row>
    <row r="566" spans="1:11" ht="12">
      <c r="A566" s="241" t="s">
        <v>22</v>
      </c>
      <c r="C566" s="74" t="s">
        <v>69</v>
      </c>
      <c r="E566" s="241" t="s">
        <v>22</v>
      </c>
      <c r="F566" s="147"/>
      <c r="G566" s="242" t="s">
        <v>24</v>
      </c>
      <c r="H566" s="243" t="s">
        <v>25</v>
      </c>
      <c r="I566" s="147"/>
      <c r="J566" s="242" t="s">
        <v>24</v>
      </c>
      <c r="K566" s="243" t="s">
        <v>26</v>
      </c>
    </row>
    <row r="567" spans="1:11" ht="12">
      <c r="A567" s="84" t="s">
        <v>17</v>
      </c>
      <c r="B567" s="84" t="s">
        <v>17</v>
      </c>
      <c r="C567" s="84" t="s">
        <v>17</v>
      </c>
      <c r="D567" s="84" t="s">
        <v>17</v>
      </c>
      <c r="E567" s="84" t="s">
        <v>17</v>
      </c>
      <c r="F567" s="84" t="s">
        <v>17</v>
      </c>
      <c r="G567" s="85" t="s">
        <v>17</v>
      </c>
      <c r="H567" s="86" t="s">
        <v>17</v>
      </c>
      <c r="I567" s="84" t="s">
        <v>17</v>
      </c>
      <c r="J567" s="189" t="s">
        <v>17</v>
      </c>
      <c r="K567" s="86" t="s">
        <v>17</v>
      </c>
    </row>
    <row r="568" spans="1:11" ht="12">
      <c r="A568" s="177">
        <v>1</v>
      </c>
      <c r="B568" s="178"/>
      <c r="C568" s="178" t="s">
        <v>229</v>
      </c>
      <c r="D568" s="178"/>
      <c r="E568" s="177">
        <v>1</v>
      </c>
      <c r="F568" s="179"/>
      <c r="G568" s="180"/>
      <c r="H568" s="181"/>
      <c r="I568" s="182"/>
      <c r="J568" s="183"/>
      <c r="K568" s="184"/>
    </row>
    <row r="569" spans="1:11" ht="12">
      <c r="A569" s="177">
        <v>2</v>
      </c>
      <c r="B569" s="178"/>
      <c r="C569" s="178" t="s">
        <v>229</v>
      </c>
      <c r="D569" s="178"/>
      <c r="E569" s="177">
        <v>2</v>
      </c>
      <c r="F569" s="179"/>
      <c r="G569" s="180"/>
      <c r="H569" s="181"/>
      <c r="I569" s="182"/>
      <c r="J569" s="183"/>
      <c r="K569" s="181"/>
    </row>
    <row r="570" spans="1:11" ht="12">
      <c r="A570" s="177">
        <v>3</v>
      </c>
      <c r="B570" s="178"/>
      <c r="C570" s="178" t="s">
        <v>229</v>
      </c>
      <c r="D570" s="178"/>
      <c r="E570" s="177">
        <v>3</v>
      </c>
      <c r="F570" s="179"/>
      <c r="G570" s="180"/>
      <c r="H570" s="181"/>
      <c r="I570" s="182"/>
      <c r="J570" s="183"/>
      <c r="K570" s="181"/>
    </row>
    <row r="571" spans="1:11" ht="12">
      <c r="A571" s="177">
        <v>4</v>
      </c>
      <c r="B571" s="178"/>
      <c r="C571" s="178" t="s">
        <v>229</v>
      </c>
      <c r="D571" s="178"/>
      <c r="E571" s="177">
        <v>4</v>
      </c>
      <c r="F571" s="179"/>
      <c r="G571" s="180"/>
      <c r="H571" s="181"/>
      <c r="I571" s="185"/>
      <c r="J571" s="183"/>
      <c r="K571" s="181"/>
    </row>
    <row r="572" spans="1:11" ht="12">
      <c r="A572" s="177">
        <v>5</v>
      </c>
      <c r="B572" s="178"/>
      <c r="C572" s="178" t="s">
        <v>229</v>
      </c>
      <c r="D572" s="178"/>
      <c r="E572" s="177">
        <v>5</v>
      </c>
      <c r="F572" s="179"/>
      <c r="G572" s="183"/>
      <c r="H572" s="181"/>
      <c r="I572" s="185"/>
      <c r="J572" s="183"/>
      <c r="K572" s="181"/>
    </row>
    <row r="573" spans="1:11" ht="12">
      <c r="A573" s="73">
        <v>6</v>
      </c>
      <c r="C573" s="74" t="s">
        <v>230</v>
      </c>
      <c r="E573" s="73">
        <v>6</v>
      </c>
      <c r="F573" s="75"/>
      <c r="G573" s="139">
        <f>9.3+43.01</f>
        <v>52.31</v>
      </c>
      <c r="H573" s="265">
        <v>4172974</v>
      </c>
      <c r="I573" s="94"/>
      <c r="J573" s="139">
        <f>8.7+0.4+48.45</f>
        <v>57.550000000000004</v>
      </c>
      <c r="K573" s="265">
        <v>5155196</v>
      </c>
    </row>
    <row r="574" spans="1:11" ht="12">
      <c r="A574" s="73">
        <v>7</v>
      </c>
      <c r="C574" s="74" t="s">
        <v>231</v>
      </c>
      <c r="E574" s="73">
        <v>7</v>
      </c>
      <c r="F574" s="75"/>
      <c r="G574" s="139"/>
      <c r="H574" s="265">
        <v>1083565</v>
      </c>
      <c r="I574" s="187"/>
      <c r="J574" s="139"/>
      <c r="K574" s="265">
        <v>1143747</v>
      </c>
    </row>
    <row r="575" spans="1:11" ht="12">
      <c r="A575" s="73">
        <v>8</v>
      </c>
      <c r="C575" s="74" t="s">
        <v>232</v>
      </c>
      <c r="E575" s="73">
        <v>8</v>
      </c>
      <c r="F575" s="75"/>
      <c r="G575" s="139">
        <f>SUM(G573:G574)</f>
        <v>52.31</v>
      </c>
      <c r="H575" s="265">
        <f>SUM(H573:H574)</f>
        <v>5256539</v>
      </c>
      <c r="I575" s="187"/>
      <c r="J575" s="139">
        <f>SUM(J573:J574)</f>
        <v>57.550000000000004</v>
      </c>
      <c r="K575" s="265">
        <f>SUM(K573:K574)</f>
        <v>6298943</v>
      </c>
    </row>
    <row r="576" spans="1:11" ht="12">
      <c r="A576" s="73">
        <v>9</v>
      </c>
      <c r="C576" s="74"/>
      <c r="E576" s="73">
        <v>9</v>
      </c>
      <c r="F576" s="75"/>
      <c r="G576" s="139"/>
      <c r="H576" s="265"/>
      <c r="I576" s="98"/>
      <c r="J576" s="139"/>
      <c r="K576" s="265"/>
    </row>
    <row r="577" spans="1:11" ht="12">
      <c r="A577" s="73">
        <v>10</v>
      </c>
      <c r="C577" s="74"/>
      <c r="E577" s="73">
        <v>10</v>
      </c>
      <c r="F577" s="75"/>
      <c r="G577" s="139"/>
      <c r="H577" s="265"/>
      <c r="I577" s="94"/>
      <c r="J577" s="139"/>
      <c r="K577" s="265"/>
    </row>
    <row r="578" spans="1:11" ht="12">
      <c r="A578" s="73">
        <v>11</v>
      </c>
      <c r="C578" s="74" t="s">
        <v>213</v>
      </c>
      <c r="E578" s="73">
        <v>11</v>
      </c>
      <c r="G578" s="134">
        <v>21.05</v>
      </c>
      <c r="H578" s="269">
        <v>1087765</v>
      </c>
      <c r="I578" s="98"/>
      <c r="J578" s="134">
        <v>21.05</v>
      </c>
      <c r="K578" s="269">
        <v>1140702</v>
      </c>
    </row>
    <row r="579" spans="1:11" ht="12">
      <c r="A579" s="73">
        <v>12</v>
      </c>
      <c r="C579" s="74" t="s">
        <v>214</v>
      </c>
      <c r="E579" s="73">
        <v>12</v>
      </c>
      <c r="G579" s="134"/>
      <c r="H579" s="269">
        <v>393066</v>
      </c>
      <c r="I579" s="94"/>
      <c r="J579" s="134"/>
      <c r="K579" s="269">
        <v>636216</v>
      </c>
    </row>
    <row r="580" spans="1:11" ht="12">
      <c r="A580" s="73">
        <v>13</v>
      </c>
      <c r="C580" s="74" t="s">
        <v>233</v>
      </c>
      <c r="E580" s="73">
        <v>13</v>
      </c>
      <c r="F580" s="75"/>
      <c r="G580" s="139">
        <f>SUM(G578:G579)</f>
        <v>21.05</v>
      </c>
      <c r="H580" s="265">
        <f>SUM(H578:H579)</f>
        <v>1480831</v>
      </c>
      <c r="I580" s="187"/>
      <c r="J580" s="139">
        <f>SUM(J578:J579)</f>
        <v>21.05</v>
      </c>
      <c r="K580" s="265">
        <f>SUM(K578:K579)</f>
        <v>1776918</v>
      </c>
    </row>
    <row r="581" spans="1:11" ht="12">
      <c r="A581" s="73">
        <v>14</v>
      </c>
      <c r="E581" s="73">
        <v>14</v>
      </c>
      <c r="F581" s="75"/>
      <c r="G581" s="139"/>
      <c r="H581" s="265"/>
      <c r="I581" s="187"/>
      <c r="J581" s="139"/>
      <c r="K581" s="265"/>
    </row>
    <row r="582" spans="1:11" ht="12">
      <c r="A582" s="73">
        <v>15</v>
      </c>
      <c r="C582" s="74" t="s">
        <v>216</v>
      </c>
      <c r="E582" s="73">
        <v>15</v>
      </c>
      <c r="F582" s="75"/>
      <c r="G582" s="139">
        <f>G575+G580</f>
        <v>73.36</v>
      </c>
      <c r="H582" s="265">
        <f>H575+H580</f>
        <v>6737370</v>
      </c>
      <c r="I582" s="187"/>
      <c r="J582" s="139">
        <f>J575+J580</f>
        <v>78.60000000000001</v>
      </c>
      <c r="K582" s="265">
        <f>K575+K580</f>
        <v>8075861</v>
      </c>
    </row>
    <row r="583" spans="1:11" ht="12">
      <c r="A583" s="73">
        <v>16</v>
      </c>
      <c r="E583" s="73">
        <v>16</v>
      </c>
      <c r="F583" s="75"/>
      <c r="G583" s="139"/>
      <c r="H583" s="265"/>
      <c r="I583" s="187"/>
      <c r="J583" s="139"/>
      <c r="K583" s="265"/>
    </row>
    <row r="584" spans="1:11" ht="12">
      <c r="A584" s="73">
        <v>17</v>
      </c>
      <c r="C584" s="74" t="s">
        <v>217</v>
      </c>
      <c r="E584" s="73">
        <v>17</v>
      </c>
      <c r="F584" s="75"/>
      <c r="G584" s="186"/>
      <c r="H584" s="265">
        <v>314977</v>
      </c>
      <c r="I584" s="187"/>
      <c r="J584" s="139"/>
      <c r="K584" s="265">
        <v>460920</v>
      </c>
    </row>
    <row r="585" spans="1:11" ht="12">
      <c r="A585" s="73">
        <v>18</v>
      </c>
      <c r="C585" s="74"/>
      <c r="E585" s="73">
        <v>18</v>
      </c>
      <c r="F585" s="75"/>
      <c r="G585" s="186"/>
      <c r="H585" s="265"/>
      <c r="I585" s="187"/>
      <c r="J585" s="139"/>
      <c r="K585" s="265"/>
    </row>
    <row r="586" spans="1:11" ht="12">
      <c r="A586" s="73">
        <v>19</v>
      </c>
      <c r="C586" s="74" t="s">
        <v>218</v>
      </c>
      <c r="E586" s="73">
        <v>19</v>
      </c>
      <c r="F586" s="75"/>
      <c r="G586" s="186"/>
      <c r="H586" s="265">
        <v>57913</v>
      </c>
      <c r="I586" s="187"/>
      <c r="J586" s="139"/>
      <c r="K586" s="265">
        <v>102606</v>
      </c>
    </row>
    <row r="587" spans="1:11" ht="12">
      <c r="A587" s="73">
        <v>20</v>
      </c>
      <c r="C587" s="74" t="s">
        <v>219</v>
      </c>
      <c r="E587" s="73">
        <v>20</v>
      </c>
      <c r="F587" s="75"/>
      <c r="G587" s="186"/>
      <c r="H587" s="265">
        <v>1304721</v>
      </c>
      <c r="I587" s="187"/>
      <c r="J587" s="139"/>
      <c r="K587" s="265">
        <v>2165482</v>
      </c>
    </row>
    <row r="588" spans="1:11" ht="12">
      <c r="A588" s="73">
        <v>21</v>
      </c>
      <c r="C588" s="74"/>
      <c r="E588" s="73">
        <v>21</v>
      </c>
      <c r="F588" s="75"/>
      <c r="G588" s="186"/>
      <c r="H588" s="265"/>
      <c r="I588" s="187"/>
      <c r="J588" s="139"/>
      <c r="K588" s="265"/>
    </row>
    <row r="589" spans="1:11" ht="12">
      <c r="A589" s="73">
        <v>22</v>
      </c>
      <c r="C589" s="74"/>
      <c r="E589" s="73">
        <v>22</v>
      </c>
      <c r="F589" s="75"/>
      <c r="G589" s="186"/>
      <c r="H589" s="265"/>
      <c r="I589" s="187"/>
      <c r="J589" s="139"/>
      <c r="K589" s="265"/>
    </row>
    <row r="590" spans="1:11" ht="12">
      <c r="A590" s="73">
        <v>23</v>
      </c>
      <c r="C590" s="74" t="s">
        <v>234</v>
      </c>
      <c r="E590" s="73">
        <v>23</v>
      </c>
      <c r="F590" s="75"/>
      <c r="G590" s="186"/>
      <c r="H590" s="265">
        <v>343341</v>
      </c>
      <c r="I590" s="187"/>
      <c r="J590" s="139"/>
      <c r="K590" s="265">
        <v>0</v>
      </c>
    </row>
    <row r="591" spans="1:11" ht="12">
      <c r="A591" s="73">
        <v>24</v>
      </c>
      <c r="C591" s="74"/>
      <c r="E591" s="73">
        <v>24</v>
      </c>
      <c r="F591" s="75"/>
      <c r="G591" s="186"/>
      <c r="H591" s="265"/>
      <c r="I591" s="187"/>
      <c r="J591" s="139"/>
      <c r="K591" s="265"/>
    </row>
    <row r="592" spans="5:11" ht="12">
      <c r="E592" s="115"/>
      <c r="F592" s="153" t="s">
        <v>17</v>
      </c>
      <c r="G592" s="86" t="s">
        <v>17</v>
      </c>
      <c r="H592" s="86" t="s">
        <v>17</v>
      </c>
      <c r="I592" s="153" t="s">
        <v>17</v>
      </c>
      <c r="J592" s="86" t="s">
        <v>17</v>
      </c>
      <c r="K592" s="86" t="s">
        <v>17</v>
      </c>
    </row>
    <row r="593" spans="1:11" ht="12">
      <c r="A593" s="73">
        <v>25</v>
      </c>
      <c r="C593" s="74" t="s">
        <v>238</v>
      </c>
      <c r="E593" s="73">
        <v>25</v>
      </c>
      <c r="G593" s="134">
        <f>SUM(G582:G592)</f>
        <v>73.36</v>
      </c>
      <c r="H593" s="135">
        <f>SUM(H582:H592)</f>
        <v>8758322</v>
      </c>
      <c r="I593" s="135"/>
      <c r="J593" s="134">
        <f>SUM(J582:J592)</f>
        <v>78.60000000000001</v>
      </c>
      <c r="K593" s="135">
        <f>SUM(K582:K592)</f>
        <v>10804869</v>
      </c>
    </row>
    <row r="594" spans="1:11" ht="12">
      <c r="A594" s="73"/>
      <c r="C594" s="74"/>
      <c r="E594" s="73"/>
      <c r="F594" s="153" t="s">
        <v>17</v>
      </c>
      <c r="G594" s="85" t="s">
        <v>17</v>
      </c>
      <c r="H594" s="86" t="s">
        <v>17</v>
      </c>
      <c r="I594" s="153" t="s">
        <v>17</v>
      </c>
      <c r="J594" s="85" t="s">
        <v>17</v>
      </c>
      <c r="K594" s="86" t="s">
        <v>17</v>
      </c>
    </row>
    <row r="595" spans="1:11" ht="12">
      <c r="A595" s="73"/>
      <c r="C595" s="62" t="s">
        <v>65</v>
      </c>
      <c r="E595" s="73"/>
      <c r="G595" s="134"/>
      <c r="H595" s="134"/>
      <c r="I595" s="135"/>
      <c r="J595" s="134"/>
      <c r="K595" s="134"/>
    </row>
    <row r="596" spans="5:11" ht="12">
      <c r="E596" s="115"/>
      <c r="F596" s="153"/>
      <c r="G596" s="85"/>
      <c r="H596" s="86"/>
      <c r="I596" s="153"/>
      <c r="J596" s="85"/>
      <c r="K596" s="86"/>
    </row>
    <row r="597" spans="1:12" ht="12">
      <c r="A597" s="74"/>
      <c r="H597" s="119"/>
      <c r="K597" s="119"/>
      <c r="L597" s="62" t="s">
        <v>51</v>
      </c>
    </row>
    <row r="598" spans="1:11" s="105" customFormat="1" ht="12">
      <c r="A598" s="81" t="str">
        <f>$A$83</f>
        <v>Institution No.:  GFC</v>
      </c>
      <c r="E598" s="116"/>
      <c r="G598" s="117"/>
      <c r="H598" s="118"/>
      <c r="J598" s="117"/>
      <c r="K598" s="80" t="s">
        <v>239</v>
      </c>
    </row>
    <row r="599" spans="1:11" s="105" customFormat="1" ht="12">
      <c r="A599" s="361" t="s">
        <v>240</v>
      </c>
      <c r="B599" s="361"/>
      <c r="C599" s="361"/>
      <c r="D599" s="361"/>
      <c r="E599" s="361"/>
      <c r="F599" s="361"/>
      <c r="G599" s="361"/>
      <c r="H599" s="361"/>
      <c r="I599" s="361"/>
      <c r="J599" s="361"/>
      <c r="K599" s="361"/>
    </row>
    <row r="600" spans="1:11" ht="12">
      <c r="A600" s="81" t="str">
        <f>$A$42</f>
        <v>NAME: </v>
      </c>
      <c r="C600" s="62" t="str">
        <f>$D$20</f>
        <v>University of Colorado</v>
      </c>
      <c r="G600" s="166"/>
      <c r="H600" s="150"/>
      <c r="J600" s="79"/>
      <c r="K600" s="83" t="str">
        <f>$K$3</f>
        <v>Date: October 1, 2013</v>
      </c>
    </row>
    <row r="601" spans="1:11" ht="12">
      <c r="A601" s="84" t="s">
        <v>17</v>
      </c>
      <c r="B601" s="84" t="s">
        <v>17</v>
      </c>
      <c r="C601" s="84" t="s">
        <v>17</v>
      </c>
      <c r="D601" s="84" t="s">
        <v>17</v>
      </c>
      <c r="E601" s="84" t="s">
        <v>17</v>
      </c>
      <c r="F601" s="84" t="s">
        <v>17</v>
      </c>
      <c r="G601" s="85" t="s">
        <v>17</v>
      </c>
      <c r="H601" s="86" t="s">
        <v>17</v>
      </c>
      <c r="I601" s="84" t="s">
        <v>17</v>
      </c>
      <c r="J601" s="85" t="s">
        <v>17</v>
      </c>
      <c r="K601" s="86" t="s">
        <v>17</v>
      </c>
    </row>
    <row r="602" spans="1:11" ht="12">
      <c r="A602" s="241" t="s">
        <v>18</v>
      </c>
      <c r="E602" s="241" t="s">
        <v>18</v>
      </c>
      <c r="F602" s="147"/>
      <c r="G602" s="242"/>
      <c r="H602" s="243" t="s">
        <v>20</v>
      </c>
      <c r="I602" s="147"/>
      <c r="J602" s="242"/>
      <c r="K602" s="243" t="s">
        <v>21</v>
      </c>
    </row>
    <row r="603" spans="1:11" ht="12">
      <c r="A603" s="241" t="s">
        <v>22</v>
      </c>
      <c r="C603" s="74" t="s">
        <v>69</v>
      </c>
      <c r="E603" s="241" t="s">
        <v>22</v>
      </c>
      <c r="F603" s="147"/>
      <c r="G603" s="242" t="s">
        <v>24</v>
      </c>
      <c r="H603" s="243" t="s">
        <v>25</v>
      </c>
      <c r="I603" s="147"/>
      <c r="J603" s="242" t="s">
        <v>24</v>
      </c>
      <c r="K603" s="243" t="s">
        <v>26</v>
      </c>
    </row>
    <row r="604" spans="1:11" ht="12">
      <c r="A604" s="84" t="s">
        <v>17</v>
      </c>
      <c r="B604" s="84" t="s">
        <v>17</v>
      </c>
      <c r="C604" s="84" t="s">
        <v>17</v>
      </c>
      <c r="D604" s="84" t="s">
        <v>17</v>
      </c>
      <c r="E604" s="84" t="s">
        <v>17</v>
      </c>
      <c r="F604" s="84" t="s">
        <v>17</v>
      </c>
      <c r="G604" s="85" t="s">
        <v>17</v>
      </c>
      <c r="H604" s="86" t="s">
        <v>17</v>
      </c>
      <c r="I604" s="84" t="s">
        <v>17</v>
      </c>
      <c r="J604" s="85" t="s">
        <v>17</v>
      </c>
      <c r="K604" s="86" t="s">
        <v>17</v>
      </c>
    </row>
    <row r="605" spans="1:11" ht="12">
      <c r="A605" s="177">
        <v>1</v>
      </c>
      <c r="B605" s="178"/>
      <c r="C605" s="178" t="s">
        <v>229</v>
      </c>
      <c r="D605" s="178"/>
      <c r="E605" s="177">
        <v>1</v>
      </c>
      <c r="F605" s="179"/>
      <c r="G605" s="180"/>
      <c r="H605" s="181"/>
      <c r="I605" s="182"/>
      <c r="J605" s="183"/>
      <c r="K605" s="184"/>
    </row>
    <row r="606" spans="1:11" ht="12">
      <c r="A606" s="177">
        <v>2</v>
      </c>
      <c r="B606" s="178"/>
      <c r="C606" s="178" t="s">
        <v>229</v>
      </c>
      <c r="D606" s="178"/>
      <c r="E606" s="177">
        <v>2</v>
      </c>
      <c r="F606" s="179"/>
      <c r="G606" s="180"/>
      <c r="H606" s="181"/>
      <c r="I606" s="182"/>
      <c r="J606" s="183"/>
      <c r="K606" s="181"/>
    </row>
    <row r="607" spans="1:11" ht="12">
      <c r="A607" s="177">
        <v>3</v>
      </c>
      <c r="B607" s="178"/>
      <c r="C607" s="178" t="s">
        <v>229</v>
      </c>
      <c r="D607" s="178"/>
      <c r="E607" s="177">
        <v>3</v>
      </c>
      <c r="F607" s="179"/>
      <c r="G607" s="180"/>
      <c r="H607" s="181"/>
      <c r="I607" s="182"/>
      <c r="J607" s="183"/>
      <c r="K607" s="181"/>
    </row>
    <row r="608" spans="1:11" ht="12">
      <c r="A608" s="177">
        <v>4</v>
      </c>
      <c r="B608" s="178"/>
      <c r="C608" s="178" t="s">
        <v>229</v>
      </c>
      <c r="D608" s="178"/>
      <c r="E608" s="177">
        <v>4</v>
      </c>
      <c r="F608" s="179"/>
      <c r="G608" s="180"/>
      <c r="H608" s="181"/>
      <c r="I608" s="185"/>
      <c r="J608" s="183"/>
      <c r="K608" s="181"/>
    </row>
    <row r="609" spans="1:11" ht="12">
      <c r="A609" s="177">
        <v>5</v>
      </c>
      <c r="B609" s="178"/>
      <c r="C609" s="178" t="s">
        <v>229</v>
      </c>
      <c r="D609" s="178"/>
      <c r="E609" s="177">
        <v>5</v>
      </c>
      <c r="F609" s="179"/>
      <c r="G609" s="180"/>
      <c r="H609" s="181"/>
      <c r="I609" s="185"/>
      <c r="J609" s="183"/>
      <c r="K609" s="181"/>
    </row>
    <row r="610" spans="1:11" ht="12">
      <c r="A610" s="73">
        <v>6</v>
      </c>
      <c r="C610" s="74" t="s">
        <v>230</v>
      </c>
      <c r="E610" s="73">
        <v>6</v>
      </c>
      <c r="F610" s="75"/>
      <c r="G610" s="139">
        <f>0.25+57.35</f>
        <v>57.6</v>
      </c>
      <c r="H610" s="265">
        <v>3624600</v>
      </c>
      <c r="I610" s="94"/>
      <c r="J610" s="139">
        <f>0.25+61.64</f>
        <v>61.89</v>
      </c>
      <c r="K610" s="265">
        <v>3628154</v>
      </c>
    </row>
    <row r="611" spans="1:11" ht="12">
      <c r="A611" s="73">
        <v>7</v>
      </c>
      <c r="C611" s="74" t="s">
        <v>231</v>
      </c>
      <c r="E611" s="73">
        <v>7</v>
      </c>
      <c r="F611" s="75"/>
      <c r="G611" s="139"/>
      <c r="H611" s="265">
        <v>974131</v>
      </c>
      <c r="I611" s="187"/>
      <c r="J611" s="139"/>
      <c r="K611" s="265">
        <v>923458</v>
      </c>
    </row>
    <row r="612" spans="1:11" ht="12">
      <c r="A612" s="73">
        <v>8</v>
      </c>
      <c r="C612" s="74" t="s">
        <v>232</v>
      </c>
      <c r="E612" s="73">
        <v>8</v>
      </c>
      <c r="F612" s="75"/>
      <c r="G612" s="139">
        <f>SUM(G610:G611)</f>
        <v>57.6</v>
      </c>
      <c r="H612" s="265">
        <f>SUM(H610:H611)</f>
        <v>4598731</v>
      </c>
      <c r="I612" s="187"/>
      <c r="J612" s="139">
        <f>SUM(J610:J611)</f>
        <v>61.89</v>
      </c>
      <c r="K612" s="265">
        <f>SUM(K610:K611)</f>
        <v>4551612</v>
      </c>
    </row>
    <row r="613" spans="1:11" ht="12">
      <c r="A613" s="73">
        <v>9</v>
      </c>
      <c r="C613" s="74"/>
      <c r="E613" s="73">
        <v>9</v>
      </c>
      <c r="F613" s="75"/>
      <c r="G613" s="139"/>
      <c r="H613" s="265"/>
      <c r="I613" s="98"/>
      <c r="J613" s="139"/>
      <c r="K613" s="265"/>
    </row>
    <row r="614" spans="1:11" ht="12">
      <c r="A614" s="73">
        <v>10</v>
      </c>
      <c r="C614" s="74"/>
      <c r="E614" s="73">
        <v>10</v>
      </c>
      <c r="F614" s="75"/>
      <c r="G614" s="139"/>
      <c r="H614" s="265"/>
      <c r="I614" s="94"/>
      <c r="J614" s="139"/>
      <c r="K614" s="265"/>
    </row>
    <row r="615" spans="1:11" ht="12">
      <c r="A615" s="73">
        <v>11</v>
      </c>
      <c r="C615" s="74" t="s">
        <v>213</v>
      </c>
      <c r="E615" s="73">
        <v>11</v>
      </c>
      <c r="G615" s="134">
        <v>24.18</v>
      </c>
      <c r="H615" s="269">
        <v>1010563</v>
      </c>
      <c r="I615" s="98"/>
      <c r="J615" s="134">
        <v>24.18</v>
      </c>
      <c r="K615" s="269">
        <v>1068715</v>
      </c>
    </row>
    <row r="616" spans="1:11" ht="12">
      <c r="A616" s="73">
        <v>12</v>
      </c>
      <c r="C616" s="74" t="s">
        <v>214</v>
      </c>
      <c r="E616" s="73">
        <v>12</v>
      </c>
      <c r="G616" s="134"/>
      <c r="H616" s="269">
        <v>367295</v>
      </c>
      <c r="I616" s="94"/>
      <c r="J616" s="134"/>
      <c r="K616" s="269">
        <v>599986</v>
      </c>
    </row>
    <row r="617" spans="1:11" ht="12">
      <c r="A617" s="73">
        <v>13</v>
      </c>
      <c r="C617" s="74" t="s">
        <v>233</v>
      </c>
      <c r="E617" s="73">
        <v>13</v>
      </c>
      <c r="F617" s="75"/>
      <c r="G617" s="139">
        <f>SUM(G615:G616)</f>
        <v>24.18</v>
      </c>
      <c r="H617" s="265">
        <f>SUM(H615:H616)</f>
        <v>1377858</v>
      </c>
      <c r="I617" s="187"/>
      <c r="J617" s="139">
        <f>SUM(J615:J616)</f>
        <v>24.18</v>
      </c>
      <c r="K617" s="265">
        <f>SUM(K615:K616)</f>
        <v>1668701</v>
      </c>
    </row>
    <row r="618" spans="1:11" ht="12">
      <c r="A618" s="73">
        <v>14</v>
      </c>
      <c r="E618" s="73">
        <v>14</v>
      </c>
      <c r="F618" s="75"/>
      <c r="G618" s="139"/>
      <c r="H618" s="265"/>
      <c r="I618" s="187"/>
      <c r="J618" s="139"/>
      <c r="K618" s="265"/>
    </row>
    <row r="619" spans="1:11" ht="12">
      <c r="A619" s="73">
        <v>15</v>
      </c>
      <c r="C619" s="74" t="s">
        <v>216</v>
      </c>
      <c r="E619" s="73">
        <v>15</v>
      </c>
      <c r="F619" s="75"/>
      <c r="G619" s="139">
        <f>G612+G617</f>
        <v>81.78</v>
      </c>
      <c r="H619" s="265">
        <f>H612+H617</f>
        <v>5976589</v>
      </c>
      <c r="I619" s="187"/>
      <c r="J619" s="139">
        <f>J612+J617</f>
        <v>86.07</v>
      </c>
      <c r="K619" s="265">
        <f>K612+K617</f>
        <v>6220313</v>
      </c>
    </row>
    <row r="620" spans="1:11" ht="12">
      <c r="A620" s="73">
        <v>16</v>
      </c>
      <c r="E620" s="73">
        <v>16</v>
      </c>
      <c r="F620" s="75"/>
      <c r="G620" s="139"/>
      <c r="H620" s="265"/>
      <c r="I620" s="187"/>
      <c r="J620" s="139"/>
      <c r="K620" s="265"/>
    </row>
    <row r="621" spans="1:11" ht="12">
      <c r="A621" s="73">
        <v>17</v>
      </c>
      <c r="C621" s="74" t="s">
        <v>217</v>
      </c>
      <c r="E621" s="73">
        <v>17</v>
      </c>
      <c r="F621" s="75"/>
      <c r="G621" s="139"/>
      <c r="H621" s="265">
        <v>615033</v>
      </c>
      <c r="I621" s="187"/>
      <c r="J621" s="139"/>
      <c r="K621" s="265">
        <v>533825</v>
      </c>
    </row>
    <row r="622" spans="1:11" ht="12">
      <c r="A622" s="73">
        <v>18</v>
      </c>
      <c r="C622" s="74"/>
      <c r="E622" s="73">
        <v>18</v>
      </c>
      <c r="F622" s="75"/>
      <c r="G622" s="139"/>
      <c r="H622" s="265"/>
      <c r="I622" s="187"/>
      <c r="J622" s="139"/>
      <c r="K622" s="265"/>
    </row>
    <row r="623" spans="1:11" ht="12">
      <c r="A623" s="73">
        <v>19</v>
      </c>
      <c r="C623" s="74" t="s">
        <v>218</v>
      </c>
      <c r="E623" s="73">
        <v>19</v>
      </c>
      <c r="F623" s="75"/>
      <c r="G623" s="139"/>
      <c r="H623" s="265">
        <v>130229</v>
      </c>
      <c r="I623" s="187"/>
      <c r="J623" s="139"/>
      <c r="K623" s="265">
        <v>57694</v>
      </c>
    </row>
    <row r="624" spans="1:11" ht="12">
      <c r="A624" s="73">
        <v>20</v>
      </c>
      <c r="C624" s="74" t="s">
        <v>219</v>
      </c>
      <c r="E624" s="73">
        <v>20</v>
      </c>
      <c r="F624" s="75"/>
      <c r="G624" s="139"/>
      <c r="H624" s="265">
        <v>949915</v>
      </c>
      <c r="I624" s="187"/>
      <c r="J624" s="139"/>
      <c r="K624" s="265">
        <f>3622312-1276165</f>
        <v>2346147</v>
      </c>
    </row>
    <row r="625" spans="1:11" ht="12">
      <c r="A625" s="73">
        <v>21</v>
      </c>
      <c r="C625" s="74"/>
      <c r="E625" s="73">
        <v>21</v>
      </c>
      <c r="F625" s="75"/>
      <c r="G625" s="139"/>
      <c r="H625" s="265"/>
      <c r="I625" s="187"/>
      <c r="J625" s="139"/>
      <c r="K625" s="265"/>
    </row>
    <row r="626" spans="1:11" ht="12">
      <c r="A626" s="73">
        <v>22</v>
      </c>
      <c r="C626" s="74"/>
      <c r="E626" s="73">
        <v>22</v>
      </c>
      <c r="F626" s="75"/>
      <c r="G626" s="139"/>
      <c r="H626" s="265"/>
      <c r="I626" s="187"/>
      <c r="J626" s="139"/>
      <c r="K626" s="265"/>
    </row>
    <row r="627" spans="1:11" ht="12">
      <c r="A627" s="73">
        <v>23</v>
      </c>
      <c r="C627" s="74" t="s">
        <v>234</v>
      </c>
      <c r="E627" s="73">
        <v>23</v>
      </c>
      <c r="F627" s="75"/>
      <c r="G627" s="139"/>
      <c r="H627" s="265"/>
      <c r="I627" s="187"/>
      <c r="J627" s="139"/>
      <c r="K627" s="265"/>
    </row>
    <row r="628" spans="1:11" ht="12">
      <c r="A628" s="73">
        <v>24</v>
      </c>
      <c r="C628" s="74"/>
      <c r="E628" s="73">
        <v>24</v>
      </c>
      <c r="F628" s="75"/>
      <c r="G628" s="139"/>
      <c r="H628" s="265"/>
      <c r="I628" s="187"/>
      <c r="J628" s="139"/>
      <c r="K628" s="265"/>
    </row>
    <row r="629" spans="5:11" ht="12">
      <c r="E629" s="115"/>
      <c r="F629" s="153" t="s">
        <v>17</v>
      </c>
      <c r="G629" s="86" t="s">
        <v>17</v>
      </c>
      <c r="H629" s="86" t="s">
        <v>17</v>
      </c>
      <c r="I629" s="153" t="s">
        <v>17</v>
      </c>
      <c r="J629" s="86" t="s">
        <v>17</v>
      </c>
      <c r="K629" s="86" t="s">
        <v>17</v>
      </c>
    </row>
    <row r="630" spans="1:11" ht="12">
      <c r="A630" s="73">
        <v>25</v>
      </c>
      <c r="C630" s="74" t="s">
        <v>241</v>
      </c>
      <c r="E630" s="73">
        <v>25</v>
      </c>
      <c r="G630" s="134">
        <f>SUM(G619:G629)</f>
        <v>81.78</v>
      </c>
      <c r="H630" s="135">
        <f>SUM(H619:H629)-1</f>
        <v>7671765</v>
      </c>
      <c r="I630" s="135"/>
      <c r="J630" s="134">
        <f>SUM(J619:J629)</f>
        <v>86.07</v>
      </c>
      <c r="K630" s="135">
        <f>SUM(K619:K629)</f>
        <v>9157979</v>
      </c>
    </row>
    <row r="631" spans="5:11" ht="12">
      <c r="E631" s="115"/>
      <c r="F631" s="153" t="s">
        <v>17</v>
      </c>
      <c r="G631" s="85" t="s">
        <v>17</v>
      </c>
      <c r="H631" s="86" t="s">
        <v>17</v>
      </c>
      <c r="I631" s="153" t="s">
        <v>17</v>
      </c>
      <c r="J631" s="85" t="s">
        <v>17</v>
      </c>
      <c r="K631" s="86" t="s">
        <v>17</v>
      </c>
    </row>
    <row r="632" spans="3:11" ht="12">
      <c r="C632" s="62" t="s">
        <v>65</v>
      </c>
      <c r="E632" s="115"/>
      <c r="F632" s="153"/>
      <c r="G632" s="85"/>
      <c r="H632" s="86"/>
      <c r="I632" s="153"/>
      <c r="J632" s="85"/>
      <c r="K632" s="86"/>
    </row>
    <row r="634" ht="12">
      <c r="A634" s="74"/>
    </row>
    <row r="635" spans="1:11" s="105" customFormat="1" ht="12">
      <c r="A635" s="81" t="str">
        <f>$A$83</f>
        <v>Institution No.:  GFC</v>
      </c>
      <c r="E635" s="116"/>
      <c r="G635" s="117"/>
      <c r="H635" s="118"/>
      <c r="J635" s="117"/>
      <c r="K635" s="80" t="s">
        <v>242</v>
      </c>
    </row>
    <row r="636" spans="1:11" s="105" customFormat="1" ht="12">
      <c r="A636" s="361" t="s">
        <v>243</v>
      </c>
      <c r="B636" s="361"/>
      <c r="C636" s="361"/>
      <c r="D636" s="361"/>
      <c r="E636" s="361"/>
      <c r="F636" s="361"/>
      <c r="G636" s="361"/>
      <c r="H636" s="361"/>
      <c r="I636" s="361"/>
      <c r="J636" s="361"/>
      <c r="K636" s="361"/>
    </row>
    <row r="637" spans="1:11" ht="12">
      <c r="A637" s="81" t="str">
        <f>$A$42</f>
        <v>NAME: </v>
      </c>
      <c r="C637" s="62" t="str">
        <f>$D$20</f>
        <v>University of Colorado</v>
      </c>
      <c r="F637" s="155"/>
      <c r="G637" s="149"/>
      <c r="H637" s="119"/>
      <c r="J637" s="79"/>
      <c r="K637" s="83" t="str">
        <f>$K$3</f>
        <v>Date: October 1, 2013</v>
      </c>
    </row>
    <row r="638" spans="1:11" ht="12">
      <c r="A638" s="84" t="s">
        <v>17</v>
      </c>
      <c r="B638" s="84" t="s">
        <v>17</v>
      </c>
      <c r="C638" s="84" t="s">
        <v>17</v>
      </c>
      <c r="D638" s="84" t="s">
        <v>17</v>
      </c>
      <c r="E638" s="84" t="s">
        <v>17</v>
      </c>
      <c r="F638" s="84" t="s">
        <v>17</v>
      </c>
      <c r="G638" s="85" t="s">
        <v>17</v>
      </c>
      <c r="H638" s="86" t="s">
        <v>17</v>
      </c>
      <c r="I638" s="84" t="s">
        <v>17</v>
      </c>
      <c r="J638" s="85" t="s">
        <v>17</v>
      </c>
      <c r="K638" s="86" t="s">
        <v>17</v>
      </c>
    </row>
    <row r="639" spans="1:11" ht="12">
      <c r="A639" s="241" t="s">
        <v>18</v>
      </c>
      <c r="E639" s="241" t="s">
        <v>18</v>
      </c>
      <c r="F639" s="147"/>
      <c r="G639" s="242"/>
      <c r="H639" s="243" t="s">
        <v>20</v>
      </c>
      <c r="I639" s="147"/>
      <c r="J639" s="242"/>
      <c r="K639" s="243" t="s">
        <v>21</v>
      </c>
    </row>
    <row r="640" spans="1:11" ht="12">
      <c r="A640" s="241" t="s">
        <v>22</v>
      </c>
      <c r="C640" s="74" t="s">
        <v>69</v>
      </c>
      <c r="E640" s="241" t="s">
        <v>22</v>
      </c>
      <c r="F640" s="147"/>
      <c r="G640" s="242" t="s">
        <v>24</v>
      </c>
      <c r="H640" s="243" t="s">
        <v>25</v>
      </c>
      <c r="I640" s="147"/>
      <c r="J640" s="242" t="s">
        <v>24</v>
      </c>
      <c r="K640" s="243" t="s">
        <v>26</v>
      </c>
    </row>
    <row r="641" spans="1:11" ht="12">
      <c r="A641" s="84" t="s">
        <v>17</v>
      </c>
      <c r="B641" s="84" t="s">
        <v>17</v>
      </c>
      <c r="C641" s="84" t="s">
        <v>17</v>
      </c>
      <c r="D641" s="84" t="s">
        <v>17</v>
      </c>
      <c r="E641" s="84" t="s">
        <v>17</v>
      </c>
      <c r="F641" s="84" t="s">
        <v>17</v>
      </c>
      <c r="G641" s="85" t="s">
        <v>17</v>
      </c>
      <c r="H641" s="86" t="s">
        <v>17</v>
      </c>
      <c r="I641" s="84" t="s">
        <v>17</v>
      </c>
      <c r="J641" s="85" t="s">
        <v>17</v>
      </c>
      <c r="K641" s="86" t="s">
        <v>17</v>
      </c>
    </row>
    <row r="642" spans="1:11" ht="12">
      <c r="A642" s="177">
        <v>1</v>
      </c>
      <c r="B642" s="178"/>
      <c r="C642" s="178" t="s">
        <v>229</v>
      </c>
      <c r="D642" s="178"/>
      <c r="E642" s="177">
        <v>1</v>
      </c>
      <c r="F642" s="179"/>
      <c r="G642" s="180"/>
      <c r="H642" s="181"/>
      <c r="I642" s="182"/>
      <c r="J642" s="183"/>
      <c r="K642" s="184"/>
    </row>
    <row r="643" spans="1:11" ht="12">
      <c r="A643" s="177">
        <v>2</v>
      </c>
      <c r="B643" s="178"/>
      <c r="C643" s="178" t="s">
        <v>229</v>
      </c>
      <c r="D643" s="178"/>
      <c r="E643" s="177">
        <v>2</v>
      </c>
      <c r="F643" s="179"/>
      <c r="G643" s="180"/>
      <c r="H643" s="181"/>
      <c r="I643" s="182"/>
      <c r="J643" s="183"/>
      <c r="K643" s="181"/>
    </row>
    <row r="644" spans="1:11" ht="12">
      <c r="A644" s="177">
        <v>3</v>
      </c>
      <c r="B644" s="178"/>
      <c r="C644" s="178" t="s">
        <v>229</v>
      </c>
      <c r="D644" s="178"/>
      <c r="E644" s="177">
        <v>3</v>
      </c>
      <c r="F644" s="179"/>
      <c r="G644" s="180"/>
      <c r="H644" s="181"/>
      <c r="I644" s="182"/>
      <c r="J644" s="183"/>
      <c r="K644" s="181"/>
    </row>
    <row r="645" spans="1:15" ht="12">
      <c r="A645" s="177">
        <v>4</v>
      </c>
      <c r="B645" s="178"/>
      <c r="C645" s="178" t="s">
        <v>229</v>
      </c>
      <c r="D645" s="178"/>
      <c r="E645" s="177">
        <v>4</v>
      </c>
      <c r="F645" s="179"/>
      <c r="G645" s="180"/>
      <c r="H645" s="181"/>
      <c r="I645" s="185"/>
      <c r="J645" s="183"/>
      <c r="K645" s="181"/>
      <c r="M645" s="373" t="s">
        <v>271</v>
      </c>
      <c r="N645" s="235"/>
      <c r="O645" s="373" t="s">
        <v>272</v>
      </c>
    </row>
    <row r="646" spans="1:15" ht="12" customHeight="1">
      <c r="A646" s="177">
        <v>5</v>
      </c>
      <c r="B646" s="178"/>
      <c r="C646" s="178" t="s">
        <v>229</v>
      </c>
      <c r="D646" s="178"/>
      <c r="E646" s="177">
        <v>5</v>
      </c>
      <c r="F646" s="179"/>
      <c r="G646" s="183"/>
      <c r="H646" s="181"/>
      <c r="I646" s="185"/>
      <c r="J646" s="183"/>
      <c r="K646" s="181"/>
      <c r="M646" s="374"/>
      <c r="N646" s="274" t="s">
        <v>273</v>
      </c>
      <c r="O646" s="374"/>
    </row>
    <row r="647" spans="1:15" ht="12">
      <c r="A647" s="73">
        <v>6</v>
      </c>
      <c r="C647" s="74" t="s">
        <v>230</v>
      </c>
      <c r="E647" s="73">
        <v>6</v>
      </c>
      <c r="F647" s="75"/>
      <c r="G647" s="139">
        <v>54.84</v>
      </c>
      <c r="H647" s="265">
        <f>4589944+1738432</f>
        <v>6328376</v>
      </c>
      <c r="I647" s="94"/>
      <c r="J647" s="139">
        <f>58.38</f>
        <v>58.38</v>
      </c>
      <c r="K647" s="265">
        <f>5249005+1829031</f>
        <v>7078036</v>
      </c>
      <c r="M647" s="275">
        <v>1738432</v>
      </c>
      <c r="N647" s="276">
        <f>M647/M662</f>
        <v>0.5326256299612947</v>
      </c>
      <c r="O647" s="275">
        <f>N647*$O$662</f>
        <v>1829031.0870307863</v>
      </c>
    </row>
    <row r="648" spans="1:15" ht="12">
      <c r="A648" s="73">
        <v>7</v>
      </c>
      <c r="C648" s="74" t="s">
        <v>231</v>
      </c>
      <c r="E648" s="73">
        <v>7</v>
      </c>
      <c r="F648" s="75"/>
      <c r="G648" s="139"/>
      <c r="H648" s="265">
        <f>1810204+486576</f>
        <v>2296780</v>
      </c>
      <c r="I648" s="187"/>
      <c r="J648" s="139"/>
      <c r="K648" s="265">
        <f>1816515+511934</f>
        <v>2328449</v>
      </c>
      <c r="M648" s="275">
        <v>486576</v>
      </c>
      <c r="N648" s="276">
        <f>M648/M662</f>
        <v>0.14907850783007154</v>
      </c>
      <c r="O648" s="275">
        <f>N648*$O$662</f>
        <v>511934.1051033874</v>
      </c>
    </row>
    <row r="649" spans="1:15" ht="12">
      <c r="A649" s="73">
        <v>8</v>
      </c>
      <c r="C649" s="74" t="s">
        <v>232</v>
      </c>
      <c r="E649" s="73">
        <v>8</v>
      </c>
      <c r="F649" s="75"/>
      <c r="G649" s="139">
        <f>SUM(G647:G648)</f>
        <v>54.84</v>
      </c>
      <c r="H649" s="265">
        <f>SUM(H647:H648)</f>
        <v>8625156</v>
      </c>
      <c r="I649" s="187"/>
      <c r="J649" s="139">
        <f>SUM(J647:J648)</f>
        <v>58.38</v>
      </c>
      <c r="K649" s="265">
        <f>SUM(K647:K648)</f>
        <v>9406485</v>
      </c>
      <c r="M649" s="275"/>
      <c r="N649" s="276"/>
      <c r="O649" s="275"/>
    </row>
    <row r="650" spans="1:15" ht="12">
      <c r="A650" s="73">
        <v>9</v>
      </c>
      <c r="C650" s="74"/>
      <c r="E650" s="73">
        <v>9</v>
      </c>
      <c r="F650" s="75"/>
      <c r="G650" s="186"/>
      <c r="H650" s="265"/>
      <c r="I650" s="98"/>
      <c r="J650" s="139"/>
      <c r="K650" s="265"/>
      <c r="M650" s="275"/>
      <c r="N650" s="276"/>
      <c r="O650" s="275"/>
    </row>
    <row r="651" spans="1:15" ht="12">
      <c r="A651" s="73">
        <v>10</v>
      </c>
      <c r="C651" s="74"/>
      <c r="E651" s="73">
        <v>10</v>
      </c>
      <c r="F651" s="75"/>
      <c r="G651" s="186"/>
      <c r="H651" s="265"/>
      <c r="I651" s="94"/>
      <c r="J651" s="139"/>
      <c r="K651" s="265"/>
      <c r="M651" s="275"/>
      <c r="N651" s="276"/>
      <c r="O651" s="275"/>
    </row>
    <row r="652" spans="1:15" ht="12">
      <c r="A652" s="73">
        <v>11</v>
      </c>
      <c r="C652" s="74" t="s">
        <v>213</v>
      </c>
      <c r="E652" s="73">
        <v>11</v>
      </c>
      <c r="G652" s="134">
        <v>18.8</v>
      </c>
      <c r="H652" s="269">
        <f>877657+104713</f>
        <v>982370</v>
      </c>
      <c r="I652" s="98"/>
      <c r="J652" s="134">
        <v>18.75</v>
      </c>
      <c r="K652" s="269">
        <f>978358+110170</f>
        <v>1088528</v>
      </c>
      <c r="M652" s="275">
        <v>104713</v>
      </c>
      <c r="N652" s="276">
        <f>M652/M662</f>
        <v>0.03208226009998496</v>
      </c>
      <c r="O652" s="275">
        <f>N652*$O$662</f>
        <v>110170.16036074735</v>
      </c>
    </row>
    <row r="653" spans="1:15" ht="12">
      <c r="A653" s="73">
        <v>12</v>
      </c>
      <c r="C653" s="74" t="s">
        <v>214</v>
      </c>
      <c r="E653" s="73">
        <v>12</v>
      </c>
      <c r="G653" s="188"/>
      <c r="H653" s="269">
        <f>592690+29505</f>
        <v>622195</v>
      </c>
      <c r="I653" s="94"/>
      <c r="J653" s="134"/>
      <c r="K653" s="269">
        <f>815874+31043</f>
        <v>846917</v>
      </c>
      <c r="M653" s="275">
        <v>29505</v>
      </c>
      <c r="N653" s="276">
        <f>M653/M662</f>
        <v>0.009039823940198984</v>
      </c>
      <c r="O653" s="275">
        <f>N653*$O$662</f>
        <v>31042.665012403908</v>
      </c>
    </row>
    <row r="654" spans="1:15" ht="12">
      <c r="A654" s="73">
        <v>13</v>
      </c>
      <c r="C654" s="74" t="s">
        <v>233</v>
      </c>
      <c r="E654" s="73">
        <v>13</v>
      </c>
      <c r="F654" s="75"/>
      <c r="G654" s="139">
        <f>SUM(G652:G653)</f>
        <v>18.8</v>
      </c>
      <c r="H654" s="265">
        <f>SUM(H652:H653)</f>
        <v>1604565</v>
      </c>
      <c r="I654" s="187"/>
      <c r="J654" s="139">
        <f>SUM(J652:J653)</f>
        <v>18.75</v>
      </c>
      <c r="K654" s="265">
        <f>SUM(K652:K653)</f>
        <v>1935445</v>
      </c>
      <c r="M654" s="275"/>
      <c r="N654" s="276"/>
      <c r="O654" s="275"/>
    </row>
    <row r="655" spans="1:15" ht="12">
      <c r="A655" s="73">
        <v>14</v>
      </c>
      <c r="E655" s="73">
        <v>14</v>
      </c>
      <c r="F655" s="75"/>
      <c r="G655" s="139"/>
      <c r="H655" s="265"/>
      <c r="I655" s="187"/>
      <c r="J655" s="139"/>
      <c r="K655" s="265"/>
      <c r="M655" s="275"/>
      <c r="N655" s="276"/>
      <c r="O655" s="275"/>
    </row>
    <row r="656" spans="1:15" ht="12">
      <c r="A656" s="73">
        <v>15</v>
      </c>
      <c r="C656" s="74" t="s">
        <v>216</v>
      </c>
      <c r="E656" s="73">
        <v>15</v>
      </c>
      <c r="F656" s="75"/>
      <c r="G656" s="139">
        <f>G649+G654</f>
        <v>73.64</v>
      </c>
      <c r="H656" s="265">
        <f>H649+H654</f>
        <v>10229721</v>
      </c>
      <c r="I656" s="187"/>
      <c r="J656" s="139">
        <f>J649+J654</f>
        <v>77.13</v>
      </c>
      <c r="K656" s="265">
        <f>K649+K654</f>
        <v>11341930</v>
      </c>
      <c r="M656" s="275"/>
      <c r="N656" s="276"/>
      <c r="O656" s="275"/>
    </row>
    <row r="657" spans="1:15" ht="12">
      <c r="A657" s="73">
        <v>16</v>
      </c>
      <c r="E657" s="73">
        <v>16</v>
      </c>
      <c r="F657" s="75"/>
      <c r="G657" s="186"/>
      <c r="H657" s="265"/>
      <c r="I657" s="187"/>
      <c r="J657" s="139"/>
      <c r="K657" s="265"/>
      <c r="M657" s="275"/>
      <c r="N657" s="276"/>
      <c r="O657" s="275"/>
    </row>
    <row r="658" spans="1:15" ht="12">
      <c r="A658" s="73">
        <v>17</v>
      </c>
      <c r="C658" s="74" t="s">
        <v>217</v>
      </c>
      <c r="E658" s="73">
        <v>17</v>
      </c>
      <c r="F658" s="75"/>
      <c r="G658" s="186"/>
      <c r="H658" s="265">
        <f>95778+25069</f>
        <v>120847</v>
      </c>
      <c r="I658" s="187"/>
      <c r="J658" s="139"/>
      <c r="K658" s="265">
        <f>104965+26374</f>
        <v>131339</v>
      </c>
      <c r="M658" s="275">
        <f>23330+1738</f>
        <v>25068</v>
      </c>
      <c r="N658" s="276">
        <f>M658/M662</f>
        <v>0.007680403542887921</v>
      </c>
      <c r="O658" s="275">
        <f>N658*$O$662</f>
        <v>26374.42896224169</v>
      </c>
    </row>
    <row r="659" spans="1:15" ht="12">
      <c r="A659" s="73">
        <v>18</v>
      </c>
      <c r="C659" s="74"/>
      <c r="E659" s="73">
        <v>18</v>
      </c>
      <c r="F659" s="75"/>
      <c r="G659" s="186"/>
      <c r="H659" s="265"/>
      <c r="I659" s="187"/>
      <c r="J659" s="139"/>
      <c r="K659" s="265"/>
      <c r="M659" s="275"/>
      <c r="N659" s="276"/>
      <c r="O659" s="275"/>
    </row>
    <row r="660" spans="1:15" ht="12">
      <c r="A660" s="73">
        <v>19</v>
      </c>
      <c r="C660" s="74" t="s">
        <v>218</v>
      </c>
      <c r="E660" s="73">
        <v>19</v>
      </c>
      <c r="F660" s="75"/>
      <c r="G660" s="186"/>
      <c r="H660" s="265">
        <v>131876</v>
      </c>
      <c r="I660" s="187"/>
      <c r="J660" s="139"/>
      <c r="K660" s="265">
        <v>139010</v>
      </c>
      <c r="M660" s="275"/>
      <c r="N660" s="276"/>
      <c r="O660" s="275"/>
    </row>
    <row r="661" spans="1:15" ht="12">
      <c r="A661" s="73">
        <v>20</v>
      </c>
      <c r="C661" s="74" t="s">
        <v>219</v>
      </c>
      <c r="E661" s="73">
        <v>20</v>
      </c>
      <c r="F661" s="75"/>
      <c r="G661" s="186"/>
      <c r="H661" s="265">
        <f>3226885+879597</f>
        <v>4106482</v>
      </c>
      <c r="I661" s="187"/>
      <c r="J661" s="139"/>
      <c r="K661" s="265">
        <f>4530215+-1360346+925438</f>
        <v>4095307</v>
      </c>
      <c r="M661" s="275">
        <v>879597</v>
      </c>
      <c r="N661" s="276">
        <f>M661/M662</f>
        <v>0.26949337462556194</v>
      </c>
      <c r="O661" s="275">
        <f>N661*$O$662</f>
        <v>925437.5535304334</v>
      </c>
    </row>
    <row r="662" spans="1:15" ht="12.75" thickBot="1">
      <c r="A662" s="73">
        <v>21</v>
      </c>
      <c r="C662" s="74"/>
      <c r="E662" s="73">
        <v>21</v>
      </c>
      <c r="F662" s="75"/>
      <c r="G662" s="186"/>
      <c r="H662" s="265"/>
      <c r="I662" s="187"/>
      <c r="J662" s="139"/>
      <c r="K662" s="265"/>
      <c r="M662" s="277">
        <f>SUM(M647:M661)</f>
        <v>3263891</v>
      </c>
      <c r="N662" s="278">
        <f>SUM(N647:N661)</f>
        <v>1</v>
      </c>
      <c r="O662" s="277">
        <v>3433990</v>
      </c>
    </row>
    <row r="663" spans="1:11" ht="12.75" thickTop="1">
      <c r="A663" s="73">
        <v>22</v>
      </c>
      <c r="C663" s="74"/>
      <c r="E663" s="73">
        <v>22</v>
      </c>
      <c r="F663" s="75"/>
      <c r="G663" s="186"/>
      <c r="H663" s="265"/>
      <c r="I663" s="187"/>
      <c r="J663" s="139"/>
      <c r="K663" s="265"/>
    </row>
    <row r="664" spans="1:15" ht="12">
      <c r="A664" s="73">
        <v>23</v>
      </c>
      <c r="C664" s="74" t="s">
        <v>234</v>
      </c>
      <c r="E664" s="73">
        <v>23</v>
      </c>
      <c r="F664" s="75"/>
      <c r="G664" s="186"/>
      <c r="H664" s="265">
        <v>0</v>
      </c>
      <c r="I664" s="187"/>
      <c r="J664" s="139"/>
      <c r="K664" s="265"/>
      <c r="O664" s="275">
        <f>SUM(O647:O661)</f>
        <v>3433990</v>
      </c>
    </row>
    <row r="665" spans="1:11" ht="12">
      <c r="A665" s="73">
        <v>24</v>
      </c>
      <c r="C665" s="74"/>
      <c r="E665" s="73">
        <v>24</v>
      </c>
      <c r="F665" s="75"/>
      <c r="G665" s="186"/>
      <c r="H665" s="265"/>
      <c r="I665" s="187"/>
      <c r="J665" s="139"/>
      <c r="K665" s="265"/>
    </row>
    <row r="666" spans="5:11" ht="12">
      <c r="E666" s="115"/>
      <c r="F666" s="153" t="s">
        <v>17</v>
      </c>
      <c r="G666" s="86" t="s">
        <v>17</v>
      </c>
      <c r="H666" s="86" t="s">
        <v>17</v>
      </c>
      <c r="I666" s="153" t="s">
        <v>17</v>
      </c>
      <c r="J666" s="86" t="s">
        <v>17</v>
      </c>
      <c r="K666" s="86" t="s">
        <v>17</v>
      </c>
    </row>
    <row r="667" spans="1:11" ht="12">
      <c r="A667" s="73">
        <v>25</v>
      </c>
      <c r="C667" s="74" t="s">
        <v>244</v>
      </c>
      <c r="E667" s="73">
        <v>25</v>
      </c>
      <c r="G667" s="134">
        <f>SUM(G656:G666)</f>
        <v>73.64</v>
      </c>
      <c r="H667" s="135">
        <f>SUM(H656:H666)+1</f>
        <v>14588927</v>
      </c>
      <c r="I667" s="135"/>
      <c r="J667" s="134">
        <f>SUM(J656:J666)</f>
        <v>77.13</v>
      </c>
      <c r="K667" s="135">
        <f>SUM(K656:K666)</f>
        <v>15707586</v>
      </c>
    </row>
    <row r="668" spans="5:11" ht="12">
      <c r="E668" s="115"/>
      <c r="F668" s="153" t="s">
        <v>17</v>
      </c>
      <c r="G668" s="85" t="s">
        <v>17</v>
      </c>
      <c r="H668" s="86" t="s">
        <v>17</v>
      </c>
      <c r="I668" s="153" t="s">
        <v>17</v>
      </c>
      <c r="J668" s="85" t="s">
        <v>17</v>
      </c>
      <c r="K668" s="86" t="s">
        <v>17</v>
      </c>
    </row>
    <row r="669" ht="12">
      <c r="C669" s="62" t="s">
        <v>65</v>
      </c>
    </row>
    <row r="672" spans="1:11" s="105" customFormat="1" ht="12">
      <c r="A672" s="81" t="str">
        <f>$A$83</f>
        <v>Institution No.:  GFC</v>
      </c>
      <c r="E672" s="116"/>
      <c r="G672" s="117"/>
      <c r="H672" s="118"/>
      <c r="J672" s="117"/>
      <c r="K672" s="80" t="s">
        <v>245</v>
      </c>
    </row>
    <row r="673" spans="1:11" s="105" customFormat="1" ht="12">
      <c r="A673" s="361" t="s">
        <v>246</v>
      </c>
      <c r="B673" s="361"/>
      <c r="C673" s="361"/>
      <c r="D673" s="361"/>
      <c r="E673" s="361"/>
      <c r="F673" s="361"/>
      <c r="G673" s="361"/>
      <c r="H673" s="361"/>
      <c r="I673" s="361"/>
      <c r="J673" s="361"/>
      <c r="K673" s="361"/>
    </row>
    <row r="674" spans="1:11" ht="12">
      <c r="A674" s="81" t="str">
        <f>$A$42</f>
        <v>NAME: </v>
      </c>
      <c r="C674" s="62" t="str">
        <f>$D$20</f>
        <v>University of Colorado</v>
      </c>
      <c r="F674" s="155"/>
      <c r="G674" s="149"/>
      <c r="H674" s="150"/>
      <c r="J674" s="79"/>
      <c r="K674" s="83" t="str">
        <f>$K$3</f>
        <v>Date: October 1, 2013</v>
      </c>
    </row>
    <row r="675" spans="1:11" ht="12">
      <c r="A675" s="84" t="s">
        <v>17</v>
      </c>
      <c r="B675" s="84" t="s">
        <v>17</v>
      </c>
      <c r="C675" s="84" t="s">
        <v>17</v>
      </c>
      <c r="D675" s="84" t="s">
        <v>17</v>
      </c>
      <c r="E675" s="84" t="s">
        <v>17</v>
      </c>
      <c r="F675" s="84" t="s">
        <v>17</v>
      </c>
      <c r="G675" s="85" t="s">
        <v>17</v>
      </c>
      <c r="H675" s="86" t="s">
        <v>17</v>
      </c>
      <c r="I675" s="84" t="s">
        <v>17</v>
      </c>
      <c r="J675" s="85" t="s">
        <v>17</v>
      </c>
      <c r="K675" s="86" t="s">
        <v>17</v>
      </c>
    </row>
    <row r="676" spans="1:11" ht="12">
      <c r="A676" s="241" t="s">
        <v>18</v>
      </c>
      <c r="E676" s="241" t="s">
        <v>18</v>
      </c>
      <c r="F676" s="147"/>
      <c r="G676" s="242"/>
      <c r="H676" s="243" t="s">
        <v>20</v>
      </c>
      <c r="I676" s="147"/>
      <c r="J676" s="242"/>
      <c r="K676" s="243" t="s">
        <v>21</v>
      </c>
    </row>
    <row r="677" spans="1:11" ht="12">
      <c r="A677" s="241" t="s">
        <v>22</v>
      </c>
      <c r="C677" s="74" t="s">
        <v>69</v>
      </c>
      <c r="E677" s="241" t="s">
        <v>22</v>
      </c>
      <c r="F677" s="147"/>
      <c r="G677" s="242" t="s">
        <v>24</v>
      </c>
      <c r="H677" s="243" t="s">
        <v>25</v>
      </c>
      <c r="I677" s="147"/>
      <c r="J677" s="242" t="s">
        <v>24</v>
      </c>
      <c r="K677" s="243" t="s">
        <v>26</v>
      </c>
    </row>
    <row r="678" spans="1:11" ht="12">
      <c r="A678" s="84" t="s">
        <v>17</v>
      </c>
      <c r="B678" s="84" t="s">
        <v>17</v>
      </c>
      <c r="C678" s="84" t="s">
        <v>17</v>
      </c>
      <c r="D678" s="84" t="s">
        <v>17</v>
      </c>
      <c r="E678" s="84" t="s">
        <v>17</v>
      </c>
      <c r="F678" s="84" t="s">
        <v>17</v>
      </c>
      <c r="G678" s="85"/>
      <c r="H678" s="86"/>
      <c r="I678" s="84"/>
      <c r="J678" s="85"/>
      <c r="K678" s="86"/>
    </row>
    <row r="679" spans="1:11" ht="12">
      <c r="A679" s="177">
        <v>1</v>
      </c>
      <c r="B679" s="178"/>
      <c r="C679" s="178" t="s">
        <v>229</v>
      </c>
      <c r="D679" s="178"/>
      <c r="E679" s="177">
        <v>1</v>
      </c>
      <c r="F679" s="179"/>
      <c r="G679" s="180"/>
      <c r="H679" s="181"/>
      <c r="I679" s="182"/>
      <c r="J679" s="183"/>
      <c r="K679" s="184"/>
    </row>
    <row r="680" spans="1:11" ht="12">
      <c r="A680" s="177">
        <v>2</v>
      </c>
      <c r="B680" s="178"/>
      <c r="C680" s="178" t="s">
        <v>229</v>
      </c>
      <c r="D680" s="178"/>
      <c r="E680" s="177">
        <v>2</v>
      </c>
      <c r="F680" s="179"/>
      <c r="G680" s="180"/>
      <c r="H680" s="181"/>
      <c r="I680" s="182"/>
      <c r="J680" s="183"/>
      <c r="K680" s="181"/>
    </row>
    <row r="681" spans="1:11" ht="12">
      <c r="A681" s="177">
        <v>3</v>
      </c>
      <c r="B681" s="178"/>
      <c r="C681" s="178" t="s">
        <v>229</v>
      </c>
      <c r="D681" s="178"/>
      <c r="E681" s="177">
        <v>3</v>
      </c>
      <c r="F681" s="179"/>
      <c r="G681" s="180"/>
      <c r="H681" s="181"/>
      <c r="I681" s="182"/>
      <c r="J681" s="183"/>
      <c r="K681" s="181"/>
    </row>
    <row r="682" spans="1:11" ht="12">
      <c r="A682" s="177">
        <v>4</v>
      </c>
      <c r="B682" s="178"/>
      <c r="C682" s="178" t="s">
        <v>229</v>
      </c>
      <c r="D682" s="178"/>
      <c r="E682" s="177">
        <v>4</v>
      </c>
      <c r="F682" s="179"/>
      <c r="G682" s="180"/>
      <c r="H682" s="181"/>
      <c r="I682" s="185"/>
      <c r="J682" s="183"/>
      <c r="K682" s="181"/>
    </row>
    <row r="683" spans="1:11" ht="12">
      <c r="A683" s="177">
        <v>5</v>
      </c>
      <c r="B683" s="178"/>
      <c r="C683" s="178" t="s">
        <v>229</v>
      </c>
      <c r="D683" s="178"/>
      <c r="E683" s="177">
        <v>5</v>
      </c>
      <c r="F683" s="179"/>
      <c r="G683" s="180"/>
      <c r="H683" s="181"/>
      <c r="I683" s="185"/>
      <c r="J683" s="183"/>
      <c r="K683" s="181"/>
    </row>
    <row r="684" spans="1:11" ht="12">
      <c r="A684" s="73">
        <v>6</v>
      </c>
      <c r="C684" s="74" t="s">
        <v>230</v>
      </c>
      <c r="E684" s="73">
        <v>6</v>
      </c>
      <c r="F684" s="75"/>
      <c r="G684" s="139">
        <v>15.7</v>
      </c>
      <c r="H684" s="265">
        <v>1096312</v>
      </c>
      <c r="I684" s="94"/>
      <c r="J684" s="139">
        <v>16.7</v>
      </c>
      <c r="K684" s="265">
        <v>1192106</v>
      </c>
    </row>
    <row r="685" spans="1:11" ht="12">
      <c r="A685" s="73">
        <v>7</v>
      </c>
      <c r="C685" s="74" t="s">
        <v>231</v>
      </c>
      <c r="E685" s="73">
        <v>7</v>
      </c>
      <c r="F685" s="75"/>
      <c r="G685" s="139"/>
      <c r="H685" s="265">
        <v>293505</v>
      </c>
      <c r="I685" s="187"/>
      <c r="J685" s="139"/>
      <c r="K685" s="265">
        <v>250064</v>
      </c>
    </row>
    <row r="686" spans="1:11" ht="12">
      <c r="A686" s="73">
        <v>8</v>
      </c>
      <c r="C686" s="74" t="s">
        <v>232</v>
      </c>
      <c r="E686" s="73">
        <v>8</v>
      </c>
      <c r="F686" s="75"/>
      <c r="G686" s="139">
        <f>SUM(G684:G685)</f>
        <v>15.7</v>
      </c>
      <c r="H686" s="265">
        <f>SUM(H684:H685)</f>
        <v>1389817</v>
      </c>
      <c r="I686" s="187"/>
      <c r="J686" s="139">
        <f>SUM(J684:J685)</f>
        <v>16.7</v>
      </c>
      <c r="K686" s="265">
        <f>SUM(K684:K685)</f>
        <v>1442170</v>
      </c>
    </row>
    <row r="687" spans="1:11" ht="12">
      <c r="A687" s="73">
        <v>9</v>
      </c>
      <c r="C687" s="74"/>
      <c r="E687" s="73">
        <v>9</v>
      </c>
      <c r="F687" s="75"/>
      <c r="G687" s="186"/>
      <c r="H687" s="265"/>
      <c r="I687" s="98"/>
      <c r="J687" s="139"/>
      <c r="K687" s="265"/>
    </row>
    <row r="688" spans="1:11" ht="12">
      <c r="A688" s="73">
        <v>10</v>
      </c>
      <c r="C688" s="74"/>
      <c r="E688" s="73">
        <v>10</v>
      </c>
      <c r="F688" s="75"/>
      <c r="G688" s="186"/>
      <c r="H688" s="265"/>
      <c r="I688" s="94"/>
      <c r="J688" s="139"/>
      <c r="K688" s="265"/>
    </row>
    <row r="689" spans="1:11" ht="12">
      <c r="A689" s="73">
        <v>11</v>
      </c>
      <c r="C689" s="74" t="s">
        <v>213</v>
      </c>
      <c r="E689" s="73">
        <v>11</v>
      </c>
      <c r="G689" s="134">
        <v>54.98</v>
      </c>
      <c r="H689" s="269">
        <v>1951241</v>
      </c>
      <c r="I689" s="98"/>
      <c r="J689" s="134">
        <v>56</v>
      </c>
      <c r="K689" s="269">
        <v>2371979</v>
      </c>
    </row>
    <row r="690" spans="1:11" ht="12">
      <c r="A690" s="73">
        <v>12</v>
      </c>
      <c r="C690" s="74" t="s">
        <v>214</v>
      </c>
      <c r="E690" s="73">
        <v>12</v>
      </c>
      <c r="G690" s="188"/>
      <c r="H690" s="269">
        <v>735926</v>
      </c>
      <c r="I690" s="94"/>
      <c r="J690" s="134"/>
      <c r="K690" s="269">
        <v>855335</v>
      </c>
    </row>
    <row r="691" spans="1:11" ht="12">
      <c r="A691" s="73">
        <v>13</v>
      </c>
      <c r="C691" s="74" t="s">
        <v>233</v>
      </c>
      <c r="E691" s="73">
        <v>13</v>
      </c>
      <c r="F691" s="75"/>
      <c r="G691" s="139">
        <f>SUM(G689:G690)</f>
        <v>54.98</v>
      </c>
      <c r="H691" s="265">
        <f>SUM(H689:H690)</f>
        <v>2687167</v>
      </c>
      <c r="I691" s="187"/>
      <c r="J691" s="139">
        <f>SUM(J689:J690)</f>
        <v>56</v>
      </c>
      <c r="K691" s="265">
        <f>SUM(K689:K690)</f>
        <v>3227314</v>
      </c>
    </row>
    <row r="692" spans="1:11" ht="12">
      <c r="A692" s="73">
        <v>14</v>
      </c>
      <c r="E692" s="73">
        <v>14</v>
      </c>
      <c r="F692" s="75"/>
      <c r="G692" s="139"/>
      <c r="H692" s="265"/>
      <c r="I692" s="187"/>
      <c r="J692" s="139"/>
      <c r="K692" s="265"/>
    </row>
    <row r="693" spans="1:11" ht="12">
      <c r="A693" s="73">
        <v>15</v>
      </c>
      <c r="C693" s="74" t="s">
        <v>216</v>
      </c>
      <c r="E693" s="73">
        <v>15</v>
      </c>
      <c r="F693" s="75"/>
      <c r="G693" s="139">
        <f>G686+G691</f>
        <v>70.67999999999999</v>
      </c>
      <c r="H693" s="265">
        <f>H686+H691</f>
        <v>4076984</v>
      </c>
      <c r="I693" s="187"/>
      <c r="J693" s="139">
        <f>J686+J691</f>
        <v>72.7</v>
      </c>
      <c r="K693" s="265">
        <f>K686+K691</f>
        <v>4669484</v>
      </c>
    </row>
    <row r="694" spans="1:11" ht="12">
      <c r="A694" s="73">
        <v>16</v>
      </c>
      <c r="E694" s="73">
        <v>16</v>
      </c>
      <c r="F694" s="75"/>
      <c r="G694" s="186"/>
      <c r="H694" s="265"/>
      <c r="I694" s="187"/>
      <c r="J694" s="139"/>
      <c r="K694" s="265"/>
    </row>
    <row r="695" spans="1:11" ht="12">
      <c r="A695" s="73">
        <v>17</v>
      </c>
      <c r="C695" s="74" t="s">
        <v>217</v>
      </c>
      <c r="E695" s="73">
        <v>17</v>
      </c>
      <c r="F695" s="75"/>
      <c r="G695" s="186"/>
      <c r="H695" s="265">
        <v>156042</v>
      </c>
      <c r="I695" s="187"/>
      <c r="J695" s="139"/>
      <c r="K695" s="265">
        <v>242709</v>
      </c>
    </row>
    <row r="696" spans="1:11" ht="12">
      <c r="A696" s="73">
        <v>18</v>
      </c>
      <c r="C696" s="74"/>
      <c r="E696" s="73">
        <v>18</v>
      </c>
      <c r="F696" s="75"/>
      <c r="G696" s="186"/>
      <c r="H696" s="265"/>
      <c r="I696" s="187"/>
      <c r="J696" s="139"/>
      <c r="K696" s="265"/>
    </row>
    <row r="697" spans="1:11" ht="12">
      <c r="A697" s="73">
        <v>19</v>
      </c>
      <c r="C697" s="74" t="s">
        <v>218</v>
      </c>
      <c r="E697" s="73">
        <v>19</v>
      </c>
      <c r="F697" s="75"/>
      <c r="G697" s="186"/>
      <c r="H697" s="265">
        <v>12324</v>
      </c>
      <c r="I697" s="187"/>
      <c r="J697" s="139"/>
      <c r="K697" s="265">
        <v>6990</v>
      </c>
    </row>
    <row r="698" spans="1:11" ht="12">
      <c r="A698" s="73">
        <v>20</v>
      </c>
      <c r="C698" s="74" t="s">
        <v>219</v>
      </c>
      <c r="E698" s="73">
        <v>20</v>
      </c>
      <c r="F698" s="75"/>
      <c r="G698" s="186"/>
      <c r="H698" s="265">
        <v>2303679</v>
      </c>
      <c r="I698" s="187"/>
      <c r="J698" s="139"/>
      <c r="K698" s="265">
        <f>4046340+37307-53530</f>
        <v>4030117</v>
      </c>
    </row>
    <row r="699" spans="1:11" ht="12">
      <c r="A699" s="73">
        <v>21</v>
      </c>
      <c r="C699" s="74" t="s">
        <v>247</v>
      </c>
      <c r="E699" s="73">
        <v>21</v>
      </c>
      <c r="F699" s="75"/>
      <c r="G699" s="186"/>
      <c r="H699" s="265">
        <v>1732389</v>
      </c>
      <c r="I699" s="187"/>
      <c r="J699" s="139"/>
      <c r="K699" s="265">
        <v>2623898</v>
      </c>
    </row>
    <row r="700" spans="1:11" ht="12">
      <c r="A700" s="73">
        <v>22</v>
      </c>
      <c r="C700" s="74"/>
      <c r="E700" s="73">
        <v>22</v>
      </c>
      <c r="F700" s="75"/>
      <c r="G700" s="186"/>
      <c r="H700" s="265"/>
      <c r="I700" s="187"/>
      <c r="J700" s="139"/>
      <c r="K700" s="265"/>
    </row>
    <row r="701" spans="1:11" ht="12">
      <c r="A701" s="73">
        <v>23</v>
      </c>
      <c r="C701" s="74" t="s">
        <v>234</v>
      </c>
      <c r="E701" s="73">
        <v>23</v>
      </c>
      <c r="F701" s="75"/>
      <c r="G701" s="186"/>
      <c r="H701" s="265">
        <v>0</v>
      </c>
      <c r="I701" s="187"/>
      <c r="J701" s="139"/>
      <c r="K701" s="265"/>
    </row>
    <row r="702" spans="1:11" ht="12">
      <c r="A702" s="73">
        <v>24</v>
      </c>
      <c r="C702" s="74"/>
      <c r="E702" s="73">
        <v>24</v>
      </c>
      <c r="F702" s="75"/>
      <c r="G702" s="186"/>
      <c r="H702" s="265"/>
      <c r="I702" s="187"/>
      <c r="J702" s="139"/>
      <c r="K702" s="265"/>
    </row>
    <row r="703" spans="5:11" ht="12">
      <c r="E703" s="115"/>
      <c r="F703" s="153" t="s">
        <v>17</v>
      </c>
      <c r="G703" s="86" t="s">
        <v>17</v>
      </c>
      <c r="H703" s="86" t="s">
        <v>17</v>
      </c>
      <c r="I703" s="153" t="s">
        <v>17</v>
      </c>
      <c r="J703" s="86" t="s">
        <v>17</v>
      </c>
      <c r="K703" s="86" t="s">
        <v>17</v>
      </c>
    </row>
    <row r="704" spans="1:11" ht="12">
      <c r="A704" s="73">
        <v>25</v>
      </c>
      <c r="C704" s="74" t="s">
        <v>248</v>
      </c>
      <c r="E704" s="73">
        <v>25</v>
      </c>
      <c r="G704" s="134">
        <f>SUM(G693:G703)</f>
        <v>70.67999999999999</v>
      </c>
      <c r="H704" s="134">
        <f>SUM(H693:H703)-1</f>
        <v>8281417</v>
      </c>
      <c r="I704" s="135"/>
      <c r="J704" s="134">
        <f>SUM(J693:J703)</f>
        <v>72.7</v>
      </c>
      <c r="K704" s="135">
        <f>SUM(K693:K703)</f>
        <v>11573198</v>
      </c>
    </row>
    <row r="705" spans="5:11" ht="12">
      <c r="E705" s="115"/>
      <c r="F705" s="153" t="s">
        <v>17</v>
      </c>
      <c r="G705" s="85" t="s">
        <v>17</v>
      </c>
      <c r="H705" s="86" t="s">
        <v>17</v>
      </c>
      <c r="I705" s="153" t="s">
        <v>17</v>
      </c>
      <c r="J705" s="85" t="s">
        <v>17</v>
      </c>
      <c r="K705" s="86" t="s">
        <v>17</v>
      </c>
    </row>
    <row r="706" spans="3:11" ht="12">
      <c r="C706" s="62" t="s">
        <v>65</v>
      </c>
      <c r="E706" s="115"/>
      <c r="F706" s="153"/>
      <c r="G706" s="85"/>
      <c r="H706" s="86"/>
      <c r="I706" s="153"/>
      <c r="J706" s="85"/>
      <c r="K706" s="86"/>
    </row>
    <row r="708" ht="12">
      <c r="A708" s="74"/>
    </row>
    <row r="709" spans="1:11" s="105" customFormat="1" ht="12">
      <c r="A709" s="81" t="str">
        <f>$A$83</f>
        <v>Institution No.:  GFC</v>
      </c>
      <c r="E709" s="116"/>
      <c r="G709" s="117"/>
      <c r="H709" s="118"/>
      <c r="J709" s="117"/>
      <c r="K709" s="80" t="s">
        <v>249</v>
      </c>
    </row>
    <row r="710" spans="1:11" s="105" customFormat="1" ht="12">
      <c r="A710" s="361" t="s">
        <v>250</v>
      </c>
      <c r="B710" s="361"/>
      <c r="C710" s="361"/>
      <c r="D710" s="361"/>
      <c r="E710" s="361"/>
      <c r="F710" s="361"/>
      <c r="G710" s="361"/>
      <c r="H710" s="361"/>
      <c r="I710" s="361"/>
      <c r="J710" s="361"/>
      <c r="K710" s="361"/>
    </row>
    <row r="711" spans="1:11" ht="12">
      <c r="A711" s="81" t="str">
        <f>$A$42</f>
        <v>NAME: </v>
      </c>
      <c r="C711" s="62" t="str">
        <f>$D$20</f>
        <v>University of Colorado</v>
      </c>
      <c r="F711" s="155"/>
      <c r="G711" s="149"/>
      <c r="H711" s="150"/>
      <c r="J711" s="79"/>
      <c r="K711" s="83" t="str">
        <f>$K$3</f>
        <v>Date: October 1, 2013</v>
      </c>
    </row>
    <row r="712" spans="1:11" ht="12">
      <c r="A712" s="84" t="s">
        <v>17</v>
      </c>
      <c r="B712" s="84" t="s">
        <v>17</v>
      </c>
      <c r="C712" s="84" t="s">
        <v>17</v>
      </c>
      <c r="D712" s="84" t="s">
        <v>17</v>
      </c>
      <c r="E712" s="84" t="s">
        <v>17</v>
      </c>
      <c r="F712" s="84" t="s">
        <v>17</v>
      </c>
      <c r="G712" s="85" t="s">
        <v>17</v>
      </c>
      <c r="H712" s="86" t="s">
        <v>17</v>
      </c>
      <c r="I712" s="84" t="s">
        <v>17</v>
      </c>
      <c r="J712" s="85" t="s">
        <v>17</v>
      </c>
      <c r="K712" s="86" t="s">
        <v>17</v>
      </c>
    </row>
    <row r="713" spans="1:11" ht="12">
      <c r="A713" s="241" t="s">
        <v>18</v>
      </c>
      <c r="E713" s="241" t="s">
        <v>18</v>
      </c>
      <c r="F713" s="147"/>
      <c r="G713" s="242"/>
      <c r="H713" s="243" t="s">
        <v>20</v>
      </c>
      <c r="I713" s="147"/>
      <c r="J713" s="242"/>
      <c r="K713" s="243" t="s">
        <v>21</v>
      </c>
    </row>
    <row r="714" spans="1:11" ht="12">
      <c r="A714" s="241" t="s">
        <v>22</v>
      </c>
      <c r="C714" s="74" t="s">
        <v>69</v>
      </c>
      <c r="E714" s="241" t="s">
        <v>22</v>
      </c>
      <c r="F714" s="147"/>
      <c r="G714" s="242"/>
      <c r="H714" s="243" t="s">
        <v>25</v>
      </c>
      <c r="I714" s="147"/>
      <c r="J714" s="242"/>
      <c r="K714" s="243" t="s">
        <v>26</v>
      </c>
    </row>
    <row r="715" spans="1:11" ht="12">
      <c r="A715" s="84" t="s">
        <v>17</v>
      </c>
      <c r="B715" s="84" t="s">
        <v>17</v>
      </c>
      <c r="C715" s="84" t="s">
        <v>17</v>
      </c>
      <c r="D715" s="84" t="s">
        <v>17</v>
      </c>
      <c r="E715" s="84" t="s">
        <v>17</v>
      </c>
      <c r="F715" s="84" t="s">
        <v>17</v>
      </c>
      <c r="G715" s="85" t="s">
        <v>17</v>
      </c>
      <c r="H715" s="86" t="s">
        <v>17</v>
      </c>
      <c r="I715" s="84" t="s">
        <v>17</v>
      </c>
      <c r="J715" s="85" t="s">
        <v>17</v>
      </c>
      <c r="K715" s="86" t="s">
        <v>17</v>
      </c>
    </row>
    <row r="716" spans="1:11" ht="12">
      <c r="A716" s="73">
        <v>1</v>
      </c>
      <c r="C716" s="74" t="s">
        <v>251</v>
      </c>
      <c r="E716" s="73">
        <v>1</v>
      </c>
      <c r="F716" s="75"/>
      <c r="G716" s="169"/>
      <c r="H716" s="169">
        <v>5138857</v>
      </c>
      <c r="I716" s="169"/>
      <c r="J716" s="169"/>
      <c r="K716" s="169">
        <v>6335054</v>
      </c>
    </row>
    <row r="717" spans="1:11" ht="12">
      <c r="A717" s="73">
        <f aca="true" t="shared" si="3" ref="A717:A734">(A716+1)</f>
        <v>2</v>
      </c>
      <c r="C717" s="75"/>
      <c r="E717" s="73">
        <f aca="true" t="shared" si="4" ref="E717:E734">(E716+1)</f>
        <v>2</v>
      </c>
      <c r="F717" s="75"/>
      <c r="G717" s="76"/>
      <c r="H717" s="77"/>
      <c r="I717" s="75"/>
      <c r="J717" s="76"/>
      <c r="K717" s="77"/>
    </row>
    <row r="718" spans="1:11" ht="12">
      <c r="A718" s="73">
        <f t="shared" si="3"/>
        <v>3</v>
      </c>
      <c r="C718" s="75"/>
      <c r="E718" s="73">
        <f t="shared" si="4"/>
        <v>3</v>
      </c>
      <c r="F718" s="75"/>
      <c r="G718" s="76"/>
      <c r="H718" s="77"/>
      <c r="I718" s="75"/>
      <c r="J718" s="76"/>
      <c r="K718" s="77"/>
    </row>
    <row r="719" spans="1:11" ht="12">
      <c r="A719" s="73">
        <f t="shared" si="3"/>
        <v>4</v>
      </c>
      <c r="C719" s="75"/>
      <c r="E719" s="73">
        <f t="shared" si="4"/>
        <v>4</v>
      </c>
      <c r="F719" s="75"/>
      <c r="G719" s="76"/>
      <c r="H719" s="77"/>
      <c r="I719" s="75"/>
      <c r="J719" s="76"/>
      <c r="K719" s="77"/>
    </row>
    <row r="720" spans="1:11" ht="12">
      <c r="A720" s="73">
        <f t="shared" si="3"/>
        <v>5</v>
      </c>
      <c r="C720" s="75"/>
      <c r="E720" s="73">
        <f t="shared" si="4"/>
        <v>5</v>
      </c>
      <c r="F720" s="75"/>
      <c r="G720" s="76"/>
      <c r="H720" s="77"/>
      <c r="I720" s="75"/>
      <c r="J720" s="76"/>
      <c r="K720" s="77"/>
    </row>
    <row r="721" spans="1:11" ht="12">
      <c r="A721" s="73">
        <f t="shared" si="3"/>
        <v>6</v>
      </c>
      <c r="C721" s="75"/>
      <c r="E721" s="73">
        <f t="shared" si="4"/>
        <v>6</v>
      </c>
      <c r="F721" s="75"/>
      <c r="G721" s="76"/>
      <c r="H721" s="77"/>
      <c r="I721" s="75"/>
      <c r="J721" s="76"/>
      <c r="K721" s="77"/>
    </row>
    <row r="722" spans="1:11" ht="12">
      <c r="A722" s="73">
        <f t="shared" si="3"/>
        <v>7</v>
      </c>
      <c r="C722" s="75"/>
      <c r="E722" s="73">
        <f t="shared" si="4"/>
        <v>7</v>
      </c>
      <c r="F722" s="75"/>
      <c r="G722" s="76"/>
      <c r="H722" s="77"/>
      <c r="I722" s="75"/>
      <c r="J722" s="76"/>
      <c r="K722" s="77"/>
    </row>
    <row r="723" spans="1:11" ht="12">
      <c r="A723" s="73">
        <f t="shared" si="3"/>
        <v>8</v>
      </c>
      <c r="C723" s="75"/>
      <c r="E723" s="73">
        <f t="shared" si="4"/>
        <v>8</v>
      </c>
      <c r="F723" s="75"/>
      <c r="G723" s="76"/>
      <c r="H723" s="77"/>
      <c r="I723" s="75"/>
      <c r="J723" s="76"/>
      <c r="K723" s="77"/>
    </row>
    <row r="724" spans="1:11" ht="12">
      <c r="A724" s="73">
        <f t="shared" si="3"/>
        <v>9</v>
      </c>
      <c r="C724" s="75"/>
      <c r="E724" s="73">
        <f t="shared" si="4"/>
        <v>9</v>
      </c>
      <c r="F724" s="75"/>
      <c r="G724" s="76"/>
      <c r="H724" s="77"/>
      <c r="I724" s="75"/>
      <c r="J724" s="76"/>
      <c r="K724" s="77"/>
    </row>
    <row r="725" spans="1:11" ht="12">
      <c r="A725" s="73">
        <f t="shared" si="3"/>
        <v>10</v>
      </c>
      <c r="C725" s="75"/>
      <c r="E725" s="73">
        <f t="shared" si="4"/>
        <v>10</v>
      </c>
      <c r="F725" s="75"/>
      <c r="G725" s="76"/>
      <c r="H725" s="77"/>
      <c r="I725" s="75"/>
      <c r="J725" s="76"/>
      <c r="K725" s="77"/>
    </row>
    <row r="726" spans="1:11" ht="12">
      <c r="A726" s="73">
        <f t="shared" si="3"/>
        <v>11</v>
      </c>
      <c r="C726" s="75"/>
      <c r="E726" s="73">
        <f t="shared" si="4"/>
        <v>11</v>
      </c>
      <c r="G726" s="76"/>
      <c r="H726" s="77"/>
      <c r="I726" s="75"/>
      <c r="J726" s="76"/>
      <c r="K726" s="77"/>
    </row>
    <row r="727" spans="1:11" ht="12">
      <c r="A727" s="73">
        <f t="shared" si="3"/>
        <v>12</v>
      </c>
      <c r="C727" s="75"/>
      <c r="E727" s="73">
        <f t="shared" si="4"/>
        <v>12</v>
      </c>
      <c r="G727" s="76"/>
      <c r="H727" s="77"/>
      <c r="I727" s="75"/>
      <c r="J727" s="76"/>
      <c r="K727" s="77"/>
    </row>
    <row r="728" spans="1:11" ht="12">
      <c r="A728" s="73">
        <f t="shared" si="3"/>
        <v>13</v>
      </c>
      <c r="C728" s="75"/>
      <c r="E728" s="73">
        <f t="shared" si="4"/>
        <v>13</v>
      </c>
      <c r="F728" s="75"/>
      <c r="G728" s="76"/>
      <c r="H728" s="77"/>
      <c r="I728" s="75"/>
      <c r="J728" s="76"/>
      <c r="K728" s="77"/>
    </row>
    <row r="729" spans="1:11" ht="12">
      <c r="A729" s="73">
        <f t="shared" si="3"/>
        <v>14</v>
      </c>
      <c r="C729" s="75"/>
      <c r="E729" s="73">
        <f t="shared" si="4"/>
        <v>14</v>
      </c>
      <c r="F729" s="75"/>
      <c r="G729" s="76"/>
      <c r="H729" s="77"/>
      <c r="I729" s="75"/>
      <c r="J729" s="76"/>
      <c r="K729" s="77"/>
    </row>
    <row r="730" spans="1:11" ht="12">
      <c r="A730" s="73">
        <f t="shared" si="3"/>
        <v>15</v>
      </c>
      <c r="C730" s="75"/>
      <c r="E730" s="73">
        <f t="shared" si="4"/>
        <v>15</v>
      </c>
      <c r="F730" s="75"/>
      <c r="G730" s="76"/>
      <c r="H730" s="77"/>
      <c r="I730" s="75"/>
      <c r="J730" s="76"/>
      <c r="K730" s="77"/>
    </row>
    <row r="731" spans="1:11" ht="12">
      <c r="A731" s="73">
        <f t="shared" si="3"/>
        <v>16</v>
      </c>
      <c r="C731" s="75"/>
      <c r="E731" s="73">
        <f t="shared" si="4"/>
        <v>16</v>
      </c>
      <c r="F731" s="75"/>
      <c r="G731" s="76"/>
      <c r="H731" s="77"/>
      <c r="I731" s="75"/>
      <c r="J731" s="76"/>
      <c r="K731" s="77"/>
    </row>
    <row r="732" spans="1:11" ht="12">
      <c r="A732" s="73">
        <f t="shared" si="3"/>
        <v>17</v>
      </c>
      <c r="C732" s="75"/>
      <c r="E732" s="73">
        <f t="shared" si="4"/>
        <v>17</v>
      </c>
      <c r="F732" s="75"/>
      <c r="G732" s="76"/>
      <c r="H732" s="77"/>
      <c r="I732" s="75"/>
      <c r="J732" s="76"/>
      <c r="K732" s="77"/>
    </row>
    <row r="733" spans="1:11" ht="12">
      <c r="A733" s="73">
        <f t="shared" si="3"/>
        <v>18</v>
      </c>
      <c r="C733" s="75"/>
      <c r="E733" s="73">
        <f t="shared" si="4"/>
        <v>18</v>
      </c>
      <c r="F733" s="75"/>
      <c r="G733" s="76"/>
      <c r="H733" s="77"/>
      <c r="I733" s="75"/>
      <c r="J733" s="76"/>
      <c r="K733" s="77"/>
    </row>
    <row r="734" spans="1:11" ht="12">
      <c r="A734" s="73">
        <f t="shared" si="3"/>
        <v>19</v>
      </c>
      <c r="C734" s="75"/>
      <c r="E734" s="73">
        <f t="shared" si="4"/>
        <v>19</v>
      </c>
      <c r="F734" s="75"/>
      <c r="G734" s="76"/>
      <c r="H734" s="77"/>
      <c r="I734" s="75"/>
      <c r="J734" s="76"/>
      <c r="K734" s="77"/>
    </row>
    <row r="735" spans="1:11" ht="12">
      <c r="A735" s="73">
        <v>20</v>
      </c>
      <c r="E735" s="73">
        <v>20</v>
      </c>
      <c r="F735" s="153"/>
      <c r="G735" s="85"/>
      <c r="H735" s="86"/>
      <c r="I735" s="153"/>
      <c r="J735" s="85"/>
      <c r="K735" s="86"/>
    </row>
    <row r="736" spans="1:11" ht="12">
      <c r="A736" s="73">
        <v>21</v>
      </c>
      <c r="E736" s="73">
        <v>21</v>
      </c>
      <c r="F736" s="153"/>
      <c r="G736" s="85"/>
      <c r="H736" s="119"/>
      <c r="I736" s="153"/>
      <c r="J736" s="85"/>
      <c r="K736" s="119"/>
    </row>
    <row r="737" spans="1:11" ht="12">
      <c r="A737" s="73">
        <v>22</v>
      </c>
      <c r="E737" s="73">
        <v>22</v>
      </c>
      <c r="G737" s="79"/>
      <c r="H737" s="119"/>
      <c r="J737" s="79"/>
      <c r="K737" s="119"/>
    </row>
    <row r="738" spans="1:11" ht="12">
      <c r="A738" s="73">
        <v>23</v>
      </c>
      <c r="D738" s="147"/>
      <c r="E738" s="73">
        <v>23</v>
      </c>
      <c r="H738" s="119"/>
      <c r="K738" s="119"/>
    </row>
    <row r="739" spans="1:11" ht="12">
      <c r="A739" s="73">
        <v>24</v>
      </c>
      <c r="D739" s="147"/>
      <c r="E739" s="73">
        <v>24</v>
      </c>
      <c r="H739" s="119"/>
      <c r="K739" s="119"/>
    </row>
    <row r="740" spans="6:11" ht="12">
      <c r="F740" s="153" t="s">
        <v>17</v>
      </c>
      <c r="G740" s="85" t="s">
        <v>17</v>
      </c>
      <c r="H740" s="86"/>
      <c r="I740" s="153"/>
      <c r="J740" s="85"/>
      <c r="K740" s="86"/>
    </row>
    <row r="741" spans="1:11" ht="12">
      <c r="A741" s="73">
        <v>25</v>
      </c>
      <c r="C741" s="74" t="s">
        <v>252</v>
      </c>
      <c r="E741" s="73">
        <v>25</v>
      </c>
      <c r="G741" s="164"/>
      <c r="H741" s="165">
        <f>SUM(H716:H739)</f>
        <v>5138857</v>
      </c>
      <c r="I741" s="165"/>
      <c r="J741" s="164"/>
      <c r="K741" s="165">
        <f>SUM(K716:K739)</f>
        <v>6335054</v>
      </c>
    </row>
    <row r="742" spans="4:11" ht="12">
      <c r="D742" s="147"/>
      <c r="F742" s="153" t="s">
        <v>17</v>
      </c>
      <c r="G742" s="85" t="s">
        <v>17</v>
      </c>
      <c r="H742" s="86"/>
      <c r="I742" s="153"/>
      <c r="J742" s="85"/>
      <c r="K742" s="86"/>
    </row>
    <row r="743" spans="6:11" ht="12">
      <c r="F743" s="153"/>
      <c r="G743" s="85"/>
      <c r="H743" s="86"/>
      <c r="I743" s="153"/>
      <c r="J743" s="85"/>
      <c r="K743" s="86"/>
    </row>
    <row r="744" spans="3:11" ht="24.75" customHeight="1">
      <c r="C744" s="362" t="s">
        <v>253</v>
      </c>
      <c r="D744" s="362"/>
      <c r="E744" s="362"/>
      <c r="F744" s="362"/>
      <c r="G744" s="362"/>
      <c r="H744" s="362"/>
      <c r="I744" s="362"/>
      <c r="J744" s="362"/>
      <c r="K744" s="114"/>
    </row>
    <row r="745" spans="1:11" s="173" customFormat="1" ht="12">
      <c r="A745" s="62"/>
      <c r="B745" s="62"/>
      <c r="C745" s="62"/>
      <c r="D745" s="62"/>
      <c r="E745" s="62"/>
      <c r="F745" s="62"/>
      <c r="G745" s="79"/>
      <c r="H745" s="119"/>
      <c r="I745" s="62"/>
      <c r="J745" s="79"/>
      <c r="K745" s="119"/>
    </row>
    <row r="746" ht="12">
      <c r="A746" s="74"/>
    </row>
    <row r="747" spans="1:11" ht="12">
      <c r="A747" s="81" t="str">
        <f>$A$83</f>
        <v>Institution No.:  GFC</v>
      </c>
      <c r="B747" s="105"/>
      <c r="C747" s="105"/>
      <c r="D747" s="105"/>
      <c r="E747" s="116"/>
      <c r="F747" s="105"/>
      <c r="G747" s="117"/>
      <c r="H747" s="118"/>
      <c r="I747" s="105"/>
      <c r="J747" s="117"/>
      <c r="K747" s="80" t="s">
        <v>254</v>
      </c>
    </row>
    <row r="748" spans="1:11" s="105" customFormat="1" ht="12">
      <c r="A748" s="361" t="s">
        <v>255</v>
      </c>
      <c r="B748" s="361"/>
      <c r="C748" s="361"/>
      <c r="D748" s="361"/>
      <c r="E748" s="361"/>
      <c r="F748" s="361"/>
      <c r="G748" s="361"/>
      <c r="H748" s="361"/>
      <c r="I748" s="361"/>
      <c r="J748" s="361"/>
      <c r="K748" s="361"/>
    </row>
    <row r="749" spans="1:11" s="105" customFormat="1" ht="12">
      <c r="A749" s="81" t="str">
        <f>$A$42</f>
        <v>NAME: </v>
      </c>
      <c r="B749" s="62"/>
      <c r="C749" s="62" t="str">
        <f>$D$20</f>
        <v>University of Colorado</v>
      </c>
      <c r="D749" s="62"/>
      <c r="E749" s="62"/>
      <c r="F749" s="62"/>
      <c r="G749" s="166"/>
      <c r="H749" s="119"/>
      <c r="I749" s="62"/>
      <c r="J749" s="79"/>
      <c r="K749" s="83" t="str">
        <f>$K$3</f>
        <v>Date: October 1, 2013</v>
      </c>
    </row>
    <row r="750" spans="1:11" ht="12">
      <c r="A750" s="84" t="s">
        <v>17</v>
      </c>
      <c r="B750" s="84" t="s">
        <v>17</v>
      </c>
      <c r="C750" s="84" t="s">
        <v>17</v>
      </c>
      <c r="D750" s="84" t="s">
        <v>17</v>
      </c>
      <c r="E750" s="84" t="s">
        <v>17</v>
      </c>
      <c r="F750" s="84" t="s">
        <v>17</v>
      </c>
      <c r="G750" s="85" t="s">
        <v>17</v>
      </c>
      <c r="H750" s="86" t="s">
        <v>17</v>
      </c>
      <c r="I750" s="84" t="s">
        <v>17</v>
      </c>
      <c r="J750" s="85" t="s">
        <v>17</v>
      </c>
      <c r="K750" s="86" t="s">
        <v>17</v>
      </c>
    </row>
    <row r="751" spans="1:11" ht="12">
      <c r="A751" s="241" t="s">
        <v>18</v>
      </c>
      <c r="E751" s="241" t="s">
        <v>18</v>
      </c>
      <c r="F751" s="147"/>
      <c r="G751" s="242"/>
      <c r="H751" s="243" t="s">
        <v>20</v>
      </c>
      <c r="I751" s="147"/>
      <c r="J751" s="242"/>
      <c r="K751" s="243" t="s">
        <v>21</v>
      </c>
    </row>
    <row r="752" spans="1:11" ht="12">
      <c r="A752" s="241" t="s">
        <v>22</v>
      </c>
      <c r="C752" s="74" t="s">
        <v>69</v>
      </c>
      <c r="E752" s="241" t="s">
        <v>22</v>
      </c>
      <c r="F752" s="147"/>
      <c r="G752" s="242" t="s">
        <v>24</v>
      </c>
      <c r="H752" s="243" t="s">
        <v>25</v>
      </c>
      <c r="I752" s="147"/>
      <c r="J752" s="242" t="s">
        <v>24</v>
      </c>
      <c r="K752" s="243" t="s">
        <v>26</v>
      </c>
    </row>
    <row r="753" spans="1:11" ht="12">
      <c r="A753" s="84" t="s">
        <v>17</v>
      </c>
      <c r="B753" s="84" t="s">
        <v>17</v>
      </c>
      <c r="C753" s="84" t="s">
        <v>17</v>
      </c>
      <c r="D753" s="84" t="s">
        <v>17</v>
      </c>
      <c r="E753" s="84" t="s">
        <v>17</v>
      </c>
      <c r="F753" s="84" t="s">
        <v>17</v>
      </c>
      <c r="G753" s="85" t="s">
        <v>17</v>
      </c>
      <c r="H753" s="86" t="s">
        <v>17</v>
      </c>
      <c r="I753" s="84" t="s">
        <v>17</v>
      </c>
      <c r="J753" s="85" t="s">
        <v>17</v>
      </c>
      <c r="K753" s="86" t="s">
        <v>17</v>
      </c>
    </row>
    <row r="754" spans="1:11" ht="12">
      <c r="A754" s="177">
        <v>1</v>
      </c>
      <c r="B754" s="190"/>
      <c r="C754" s="178" t="s">
        <v>229</v>
      </c>
      <c r="D754" s="190"/>
      <c r="E754" s="177">
        <v>1</v>
      </c>
      <c r="F754" s="190"/>
      <c r="G754" s="191"/>
      <c r="H754" s="192"/>
      <c r="I754" s="190"/>
      <c r="J754" s="191"/>
      <c r="K754" s="192"/>
    </row>
    <row r="755" spans="1:11" ht="12">
      <c r="A755" s="177">
        <v>2</v>
      </c>
      <c r="B755" s="190"/>
      <c r="C755" s="178" t="s">
        <v>229</v>
      </c>
      <c r="D755" s="190"/>
      <c r="E755" s="177">
        <v>2</v>
      </c>
      <c r="F755" s="190"/>
      <c r="G755" s="191"/>
      <c r="H755" s="192"/>
      <c r="I755" s="190"/>
      <c r="J755" s="191"/>
      <c r="K755" s="192"/>
    </row>
    <row r="756" spans="1:11" ht="12">
      <c r="A756" s="177">
        <v>3</v>
      </c>
      <c r="B756" s="178"/>
      <c r="C756" s="178" t="s">
        <v>229</v>
      </c>
      <c r="D756" s="178"/>
      <c r="E756" s="177">
        <v>3</v>
      </c>
      <c r="F756" s="179"/>
      <c r="G756" s="193"/>
      <c r="H756" s="184"/>
      <c r="I756" s="184"/>
      <c r="J756" s="193"/>
      <c r="K756" s="184"/>
    </row>
    <row r="757" spans="1:11" ht="12">
      <c r="A757" s="177">
        <v>4</v>
      </c>
      <c r="B757" s="178"/>
      <c r="C757" s="178" t="s">
        <v>229</v>
      </c>
      <c r="D757" s="178"/>
      <c r="E757" s="177">
        <v>4</v>
      </c>
      <c r="F757" s="179"/>
      <c r="G757" s="193"/>
      <c r="H757" s="184"/>
      <c r="I757" s="184"/>
      <c r="J757" s="193"/>
      <c r="K757" s="184"/>
    </row>
    <row r="758" spans="1:11" ht="12">
      <c r="A758" s="177">
        <v>5</v>
      </c>
      <c r="B758" s="178"/>
      <c r="C758" s="178" t="s">
        <v>229</v>
      </c>
      <c r="D758" s="178"/>
      <c r="E758" s="178">
        <v>5</v>
      </c>
      <c r="F758" s="178"/>
      <c r="G758" s="194"/>
      <c r="H758" s="195"/>
      <c r="I758" s="178"/>
      <c r="J758" s="194"/>
      <c r="K758" s="195"/>
    </row>
    <row r="759" spans="1:11" ht="12">
      <c r="A759" s="73">
        <v>6</v>
      </c>
      <c r="C759" s="74" t="s">
        <v>209</v>
      </c>
      <c r="E759" s="73">
        <v>6</v>
      </c>
      <c r="F759" s="75"/>
      <c r="G759" s="167"/>
      <c r="H759" s="167"/>
      <c r="I759" s="169"/>
      <c r="J759" s="167"/>
      <c r="K759" s="167"/>
    </row>
    <row r="760" spans="1:11" ht="12">
      <c r="A760" s="73">
        <v>7</v>
      </c>
      <c r="C760" s="74" t="s">
        <v>210</v>
      </c>
      <c r="E760" s="73">
        <v>7</v>
      </c>
      <c r="F760" s="75"/>
      <c r="G760" s="167"/>
      <c r="H760" s="169"/>
      <c r="I760" s="169"/>
      <c r="J760" s="167"/>
      <c r="K760" s="169"/>
    </row>
    <row r="761" spans="1:11" ht="12">
      <c r="A761" s="73">
        <v>8</v>
      </c>
      <c r="C761" s="74" t="s">
        <v>256</v>
      </c>
      <c r="E761" s="73">
        <v>8</v>
      </c>
      <c r="F761" s="75"/>
      <c r="G761" s="167"/>
      <c r="H761" s="169"/>
      <c r="I761" s="169"/>
      <c r="J761" s="167"/>
      <c r="K761" s="169"/>
    </row>
    <row r="762" spans="1:11" ht="12">
      <c r="A762" s="73">
        <v>9</v>
      </c>
      <c r="C762" s="74" t="s">
        <v>224</v>
      </c>
      <c r="E762" s="73">
        <v>9</v>
      </c>
      <c r="F762" s="75"/>
      <c r="G762" s="167">
        <f>SUM(G759:G761)</f>
        <v>0</v>
      </c>
      <c r="H762" s="167">
        <f>SUM(H759:H761)</f>
        <v>0</v>
      </c>
      <c r="I762" s="167"/>
      <c r="J762" s="167">
        <f>SUM(J759:J761)</f>
        <v>0</v>
      </c>
      <c r="K762" s="167">
        <f>SUM(K759:K761)</f>
        <v>0</v>
      </c>
    </row>
    <row r="763" spans="1:11" ht="12">
      <c r="A763" s="73">
        <v>10</v>
      </c>
      <c r="C763" s="74"/>
      <c r="E763" s="73">
        <v>10</v>
      </c>
      <c r="F763" s="75"/>
      <c r="G763" s="167"/>
      <c r="H763" s="169"/>
      <c r="I763" s="169"/>
      <c r="J763" s="167"/>
      <c r="K763" s="169"/>
    </row>
    <row r="764" spans="1:11" ht="12">
      <c r="A764" s="73">
        <v>11</v>
      </c>
      <c r="C764" s="74" t="s">
        <v>213</v>
      </c>
      <c r="E764" s="73">
        <v>11</v>
      </c>
      <c r="F764" s="75"/>
      <c r="G764" s="167"/>
      <c r="H764" s="169"/>
      <c r="I764" s="169"/>
      <c r="J764" s="167"/>
      <c r="K764" s="169"/>
    </row>
    <row r="765" spans="1:11" ht="12">
      <c r="A765" s="73">
        <v>12</v>
      </c>
      <c r="C765" s="74" t="s">
        <v>214</v>
      </c>
      <c r="E765" s="73">
        <v>12</v>
      </c>
      <c r="F765" s="75"/>
      <c r="G765" s="167"/>
      <c r="H765" s="169"/>
      <c r="I765" s="169"/>
      <c r="J765" s="167"/>
      <c r="K765" s="169"/>
    </row>
    <row r="766" spans="1:11" ht="12">
      <c r="A766" s="73">
        <v>13</v>
      </c>
      <c r="C766" s="74" t="s">
        <v>225</v>
      </c>
      <c r="E766" s="73">
        <v>13</v>
      </c>
      <c r="F766" s="75"/>
      <c r="G766" s="167">
        <f>SUM(G764:G765)</f>
        <v>0</v>
      </c>
      <c r="H766" s="167">
        <f>SUM(H764:H765)</f>
        <v>0</v>
      </c>
      <c r="I766" s="164"/>
      <c r="J766" s="167">
        <f>SUM(J764:J765)</f>
        <v>0</v>
      </c>
      <c r="K766" s="167">
        <f>SUM(K764:K765)</f>
        <v>0</v>
      </c>
    </row>
    <row r="767" spans="1:11" ht="12">
      <c r="A767" s="73">
        <v>14</v>
      </c>
      <c r="E767" s="73">
        <v>14</v>
      </c>
      <c r="F767" s="75"/>
      <c r="G767" s="170"/>
      <c r="H767" s="169"/>
      <c r="I767" s="165"/>
      <c r="J767" s="170"/>
      <c r="K767" s="169"/>
    </row>
    <row r="768" spans="1:11" ht="12">
      <c r="A768" s="73">
        <v>15</v>
      </c>
      <c r="C768" s="74" t="s">
        <v>216</v>
      </c>
      <c r="E768" s="73">
        <v>15</v>
      </c>
      <c r="G768" s="171">
        <f>SUM(G762+G766)</f>
        <v>0</v>
      </c>
      <c r="H768" s="165">
        <f>SUM(H762+H766)</f>
        <v>0</v>
      </c>
      <c r="I768" s="165"/>
      <c r="J768" s="171">
        <f>SUM(J762+J766)</f>
        <v>0</v>
      </c>
      <c r="K768" s="165">
        <f>SUM(K762+K766)</f>
        <v>0</v>
      </c>
    </row>
    <row r="769" spans="1:16" ht="12">
      <c r="A769" s="73">
        <v>16</v>
      </c>
      <c r="E769" s="73">
        <v>16</v>
      </c>
      <c r="G769" s="171"/>
      <c r="H769" s="165"/>
      <c r="I769" s="165"/>
      <c r="J769" s="171"/>
      <c r="K769" s="165"/>
      <c r="P769" s="62" t="s">
        <v>51</v>
      </c>
    </row>
    <row r="770" spans="1:11" ht="12">
      <c r="A770" s="73">
        <v>17</v>
      </c>
      <c r="C770" s="74" t="s">
        <v>217</v>
      </c>
      <c r="E770" s="73">
        <v>17</v>
      </c>
      <c r="F770" s="75"/>
      <c r="G770" s="167"/>
      <c r="H770" s="169"/>
      <c r="I770" s="169"/>
      <c r="J770" s="167"/>
      <c r="K770" s="169"/>
    </row>
    <row r="771" spans="1:11" ht="12">
      <c r="A771" s="73">
        <v>18</v>
      </c>
      <c r="E771" s="73">
        <v>18</v>
      </c>
      <c r="F771" s="75"/>
      <c r="G771" s="167"/>
      <c r="H771" s="169"/>
      <c r="I771" s="169"/>
      <c r="J771" s="167"/>
      <c r="K771" s="169"/>
    </row>
    <row r="772" spans="1:11" ht="12">
      <c r="A772" s="73">
        <v>19</v>
      </c>
      <c r="C772" s="74" t="s">
        <v>218</v>
      </c>
      <c r="E772" s="73">
        <v>19</v>
      </c>
      <c r="F772" s="75"/>
      <c r="G772" s="167"/>
      <c r="H772" s="169"/>
      <c r="I772" s="169"/>
      <c r="J772" s="167"/>
      <c r="K772" s="169"/>
    </row>
    <row r="773" spans="1:11" ht="12">
      <c r="A773" s="73">
        <v>20</v>
      </c>
      <c r="C773" s="172" t="s">
        <v>219</v>
      </c>
      <c r="E773" s="73">
        <v>20</v>
      </c>
      <c r="F773" s="75"/>
      <c r="G773" s="167"/>
      <c r="H773" s="169"/>
      <c r="I773" s="169"/>
      <c r="J773" s="167"/>
      <c r="K773" s="169"/>
    </row>
    <row r="774" spans="1:11" ht="12">
      <c r="A774" s="73">
        <v>21</v>
      </c>
      <c r="C774" s="172"/>
      <c r="E774" s="73">
        <v>21</v>
      </c>
      <c r="F774" s="75"/>
      <c r="G774" s="167"/>
      <c r="H774" s="169"/>
      <c r="I774" s="169"/>
      <c r="J774" s="167"/>
      <c r="K774" s="169"/>
    </row>
    <row r="775" spans="1:11" ht="12">
      <c r="A775" s="73">
        <v>22</v>
      </c>
      <c r="C775" s="74"/>
      <c r="E775" s="73">
        <v>22</v>
      </c>
      <c r="G775" s="167"/>
      <c r="H775" s="169"/>
      <c r="I775" s="169"/>
      <c r="J775" s="167"/>
      <c r="K775" s="169"/>
    </row>
    <row r="776" spans="1:11" ht="12">
      <c r="A776" s="73">
        <v>23</v>
      </c>
      <c r="C776" s="74" t="s">
        <v>220</v>
      </c>
      <c r="E776" s="73">
        <v>23</v>
      </c>
      <c r="G776" s="167"/>
      <c r="H776" s="169"/>
      <c r="I776" s="169"/>
      <c r="J776" s="167"/>
      <c r="K776" s="169"/>
    </row>
    <row r="777" spans="1:11" ht="12">
      <c r="A777" s="73">
        <v>24</v>
      </c>
      <c r="C777" s="74"/>
      <c r="E777" s="73">
        <v>24</v>
      </c>
      <c r="G777" s="167"/>
      <c r="H777" s="169"/>
      <c r="I777" s="169"/>
      <c r="J777" s="167"/>
      <c r="K777" s="169"/>
    </row>
    <row r="778" spans="1:11" ht="12">
      <c r="A778" s="73"/>
      <c r="E778" s="73">
        <v>25</v>
      </c>
      <c r="F778" s="153" t="s">
        <v>17</v>
      </c>
      <c r="G778" s="174"/>
      <c r="H778" s="86"/>
      <c r="I778" s="153"/>
      <c r="J778" s="174"/>
      <c r="K778" s="86"/>
    </row>
    <row r="779" spans="1:11" ht="12">
      <c r="A779" s="73">
        <v>25</v>
      </c>
      <c r="C779" s="74" t="s">
        <v>257</v>
      </c>
      <c r="E779" s="73"/>
      <c r="G779" s="165">
        <f>SUM(G768:G777)</f>
        <v>0</v>
      </c>
      <c r="H779" s="165">
        <f>SUM(H768:H777)</f>
        <v>0</v>
      </c>
      <c r="I779" s="175"/>
      <c r="J779" s="165">
        <f>SUM(J768:J777)</f>
        <v>0</v>
      </c>
      <c r="K779" s="165">
        <f>SUM(K768:K777)</f>
        <v>0</v>
      </c>
    </row>
    <row r="780" spans="6:11" ht="12">
      <c r="F780" s="153" t="s">
        <v>17</v>
      </c>
      <c r="G780" s="85"/>
      <c r="H780" s="86"/>
      <c r="I780" s="153"/>
      <c r="J780" s="85"/>
      <c r="K780" s="86"/>
    </row>
    <row r="781" spans="1:3" ht="12">
      <c r="A781" s="74"/>
      <c r="C781" s="62" t="s">
        <v>65</v>
      </c>
    </row>
    <row r="783" spans="1:11" ht="12">
      <c r="A783" s="74"/>
      <c r="H783" s="119"/>
      <c r="K783" s="119"/>
    </row>
    <row r="784" spans="1:11" ht="12">
      <c r="A784" s="81" t="str">
        <f>$A$83</f>
        <v>Institution No.:  GFC</v>
      </c>
      <c r="B784" s="105"/>
      <c r="C784" s="105"/>
      <c r="D784" s="105"/>
      <c r="E784" s="116"/>
      <c r="F784" s="105"/>
      <c r="G784" s="117"/>
      <c r="H784" s="118"/>
      <c r="I784" s="105"/>
      <c r="J784" s="117"/>
      <c r="K784" s="80" t="s">
        <v>258</v>
      </c>
    </row>
    <row r="785" spans="1:11" ht="12">
      <c r="A785" s="363" t="s">
        <v>259</v>
      </c>
      <c r="B785" s="363"/>
      <c r="C785" s="363"/>
      <c r="D785" s="363"/>
      <c r="E785" s="363"/>
      <c r="F785" s="363"/>
      <c r="G785" s="363"/>
      <c r="H785" s="363"/>
      <c r="I785" s="363"/>
      <c r="J785" s="363"/>
      <c r="K785" s="363"/>
    </row>
    <row r="786" spans="1:11" ht="12">
      <c r="A786" s="81" t="str">
        <f>$A$42</f>
        <v>NAME: </v>
      </c>
      <c r="C786" s="62" t="str">
        <f>$D$20</f>
        <v>University of Colorado</v>
      </c>
      <c r="H786" s="196"/>
      <c r="J786" s="79"/>
      <c r="K786" s="83" t="str">
        <f>$K$3</f>
        <v>Date: October 1, 2013</v>
      </c>
    </row>
    <row r="787" spans="1:11" ht="12">
      <c r="A787" s="84" t="s">
        <v>17</v>
      </c>
      <c r="B787" s="84" t="s">
        <v>17</v>
      </c>
      <c r="C787" s="84" t="s">
        <v>17</v>
      </c>
      <c r="D787" s="84" t="s">
        <v>17</v>
      </c>
      <c r="E787" s="84" t="s">
        <v>17</v>
      </c>
      <c r="F787" s="84" t="s">
        <v>17</v>
      </c>
      <c r="G787" s="85" t="s">
        <v>17</v>
      </c>
      <c r="H787" s="86" t="s">
        <v>17</v>
      </c>
      <c r="I787" s="84" t="s">
        <v>17</v>
      </c>
      <c r="J787" s="85" t="s">
        <v>17</v>
      </c>
      <c r="K787" s="86" t="s">
        <v>17</v>
      </c>
    </row>
    <row r="788" spans="1:11" ht="12">
      <c r="A788" s="241" t="s">
        <v>18</v>
      </c>
      <c r="E788" s="241" t="s">
        <v>18</v>
      </c>
      <c r="F788" s="147"/>
      <c r="G788" s="242"/>
      <c r="H788" s="243" t="s">
        <v>20</v>
      </c>
      <c r="I788" s="147"/>
      <c r="J788" s="242"/>
      <c r="K788" s="243" t="s">
        <v>21</v>
      </c>
    </row>
    <row r="789" spans="1:11" ht="12">
      <c r="A789" s="241" t="s">
        <v>22</v>
      </c>
      <c r="C789" s="74" t="s">
        <v>69</v>
      </c>
      <c r="E789" s="241" t="s">
        <v>22</v>
      </c>
      <c r="F789" s="147"/>
      <c r="G789" s="242"/>
      <c r="H789" s="243" t="s">
        <v>25</v>
      </c>
      <c r="I789" s="147"/>
      <c r="J789" s="242"/>
      <c r="K789" s="243" t="s">
        <v>26</v>
      </c>
    </row>
    <row r="790" spans="1:11" ht="12">
      <c r="A790" s="84" t="s">
        <v>17</v>
      </c>
      <c r="B790" s="84" t="s">
        <v>17</v>
      </c>
      <c r="C790" s="84" t="s">
        <v>17</v>
      </c>
      <c r="D790" s="84" t="s">
        <v>17</v>
      </c>
      <c r="E790" s="84" t="s">
        <v>17</v>
      </c>
      <c r="F790" s="84" t="s">
        <v>17</v>
      </c>
      <c r="G790" s="85" t="s">
        <v>17</v>
      </c>
      <c r="H790" s="86" t="s">
        <v>17</v>
      </c>
      <c r="I790" s="84" t="s">
        <v>17</v>
      </c>
      <c r="J790" s="85" t="s">
        <v>17</v>
      </c>
      <c r="K790" s="86" t="s">
        <v>17</v>
      </c>
    </row>
    <row r="791" spans="1:11" ht="12">
      <c r="A791" s="156">
        <v>1</v>
      </c>
      <c r="C791" s="62" t="s">
        <v>260</v>
      </c>
      <c r="E791" s="156">
        <v>1</v>
      </c>
      <c r="F791" s="75"/>
      <c r="G791" s="169"/>
      <c r="H791" s="169"/>
      <c r="I791" s="169"/>
      <c r="J791" s="169"/>
      <c r="K791" s="169"/>
    </row>
    <row r="792" spans="1:11" ht="12">
      <c r="A792" s="156">
        <v>2</v>
      </c>
      <c r="C792" s="62" t="s">
        <v>274</v>
      </c>
      <c r="E792" s="156">
        <v>2</v>
      </c>
      <c r="F792" s="75"/>
      <c r="G792" s="169"/>
      <c r="H792" s="169">
        <f>237431+1381569</f>
        <v>1619000</v>
      </c>
      <c r="I792" s="169"/>
      <c r="J792" s="169"/>
      <c r="K792" s="169">
        <v>1644000</v>
      </c>
    </row>
    <row r="793" spans="1:11" ht="12">
      <c r="A793" s="156">
        <v>3</v>
      </c>
      <c r="C793" s="75" t="s">
        <v>275</v>
      </c>
      <c r="E793" s="156">
        <v>3</v>
      </c>
      <c r="F793" s="75"/>
      <c r="G793" s="169"/>
      <c r="H793" s="169">
        <f>185000+474588</f>
        <v>659588</v>
      </c>
      <c r="I793" s="169"/>
      <c r="J793" s="169"/>
      <c r="K793" s="169">
        <v>594309</v>
      </c>
    </row>
    <row r="794" spans="1:11" ht="12">
      <c r="A794" s="156">
        <v>4</v>
      </c>
      <c r="C794" s="75" t="s">
        <v>276</v>
      </c>
      <c r="E794" s="156">
        <v>4</v>
      </c>
      <c r="F794" s="75"/>
      <c r="G794" s="169"/>
      <c r="H794" s="169"/>
      <c r="I794" s="169"/>
      <c r="J794" s="169"/>
      <c r="K794" s="169">
        <v>1000000</v>
      </c>
    </row>
    <row r="795" spans="1:11" ht="12">
      <c r="A795" s="156">
        <v>5</v>
      </c>
      <c r="C795" s="74"/>
      <c r="E795" s="156">
        <v>5</v>
      </c>
      <c r="F795" s="75"/>
      <c r="G795" s="169"/>
      <c r="H795" s="169"/>
      <c r="I795" s="169"/>
      <c r="J795" s="169"/>
      <c r="K795" s="169"/>
    </row>
    <row r="796" spans="1:11" ht="12">
      <c r="A796" s="156">
        <v>6</v>
      </c>
      <c r="C796" s="75"/>
      <c r="E796" s="156">
        <v>6</v>
      </c>
      <c r="F796" s="75"/>
      <c r="G796" s="169"/>
      <c r="H796" s="169"/>
      <c r="I796" s="169"/>
      <c r="J796" s="169"/>
      <c r="K796" s="169"/>
    </row>
    <row r="797" spans="1:11" ht="12">
      <c r="A797" s="156">
        <v>7</v>
      </c>
      <c r="C797" s="75"/>
      <c r="E797" s="156">
        <v>7</v>
      </c>
      <c r="F797" s="75"/>
      <c r="G797" s="169"/>
      <c r="H797" s="169"/>
      <c r="I797" s="169"/>
      <c r="J797" s="169"/>
      <c r="K797" s="169"/>
    </row>
    <row r="798" spans="1:11" ht="12">
      <c r="A798" s="156">
        <v>8</v>
      </c>
      <c r="E798" s="156">
        <v>8</v>
      </c>
      <c r="F798" s="75"/>
      <c r="G798" s="169"/>
      <c r="H798" s="169"/>
      <c r="I798" s="169"/>
      <c r="J798" s="169"/>
      <c r="K798" s="169"/>
    </row>
    <row r="799" spans="1:11" ht="12">
      <c r="A799" s="156">
        <v>9</v>
      </c>
      <c r="E799" s="156">
        <v>9</v>
      </c>
      <c r="F799" s="75"/>
      <c r="G799" s="169"/>
      <c r="H799" s="169"/>
      <c r="I799" s="169"/>
      <c r="J799" s="169"/>
      <c r="K799" s="169"/>
    </row>
    <row r="800" spans="1:11" ht="12">
      <c r="A800" s="159"/>
      <c r="E800" s="159"/>
      <c r="F800" s="153" t="s">
        <v>17</v>
      </c>
      <c r="G800" s="189" t="s">
        <v>17</v>
      </c>
      <c r="H800" s="189"/>
      <c r="I800" s="189"/>
      <c r="J800" s="189"/>
      <c r="K800" s="189"/>
    </row>
    <row r="801" spans="1:11" ht="12">
      <c r="A801" s="156">
        <v>10</v>
      </c>
      <c r="C801" s="62" t="s">
        <v>261</v>
      </c>
      <c r="E801" s="156">
        <v>10</v>
      </c>
      <c r="G801" s="164"/>
      <c r="H801" s="169">
        <f>SUM(H791:H799)-1</f>
        <v>2278587</v>
      </c>
      <c r="I801" s="165"/>
      <c r="J801" s="164"/>
      <c r="K801" s="169">
        <f>SUM(K791:K799)</f>
        <v>3238309</v>
      </c>
    </row>
    <row r="802" spans="1:11" ht="12">
      <c r="A802" s="156"/>
      <c r="E802" s="156"/>
      <c r="F802" s="153" t="s">
        <v>17</v>
      </c>
      <c r="G802" s="189" t="s">
        <v>17</v>
      </c>
      <c r="H802" s="189"/>
      <c r="I802" s="189"/>
      <c r="J802" s="189"/>
      <c r="K802" s="189"/>
    </row>
    <row r="803" spans="1:11" ht="12">
      <c r="A803" s="156">
        <v>11</v>
      </c>
      <c r="C803" s="75"/>
      <c r="E803" s="156">
        <v>11</v>
      </c>
      <c r="F803" s="75"/>
      <c r="G803" s="169"/>
      <c r="H803" s="169"/>
      <c r="I803" s="169"/>
      <c r="J803" s="169"/>
      <c r="K803" s="169"/>
    </row>
    <row r="804" spans="1:11" ht="12">
      <c r="A804" s="156">
        <v>12</v>
      </c>
      <c r="C804" s="74" t="s">
        <v>262</v>
      </c>
      <c r="E804" s="156">
        <v>12</v>
      </c>
      <c r="F804" s="75"/>
      <c r="G804" s="169"/>
      <c r="H804" s="169">
        <v>6686297</v>
      </c>
      <c r="I804" s="169"/>
      <c r="J804" s="169"/>
      <c r="K804" s="169">
        <v>18097</v>
      </c>
    </row>
    <row r="805" spans="1:11" ht="12">
      <c r="A805" s="156">
        <v>13</v>
      </c>
      <c r="C805" s="75" t="s">
        <v>263</v>
      </c>
      <c r="E805" s="156">
        <v>13</v>
      </c>
      <c r="F805" s="75"/>
      <c r="G805" s="169"/>
      <c r="H805" s="169"/>
      <c r="I805" s="169"/>
      <c r="J805" s="169"/>
      <c r="K805" s="169"/>
    </row>
    <row r="806" spans="1:11" ht="12">
      <c r="A806" s="156">
        <v>14</v>
      </c>
      <c r="C806" s="62" t="s">
        <v>277</v>
      </c>
      <c r="E806" s="156">
        <v>14</v>
      </c>
      <c r="F806" s="75"/>
      <c r="G806" s="169"/>
      <c r="H806" s="169">
        <v>1830269</v>
      </c>
      <c r="I806" s="169"/>
      <c r="J806" s="169"/>
      <c r="K806" s="169">
        <v>1505353</v>
      </c>
    </row>
    <row r="807" spans="1:11" ht="12">
      <c r="A807" s="156">
        <v>15</v>
      </c>
      <c r="E807" s="156">
        <v>15</v>
      </c>
      <c r="F807" s="75"/>
      <c r="G807" s="169"/>
      <c r="H807" s="169"/>
      <c r="I807" s="169"/>
      <c r="J807" s="169"/>
      <c r="K807" s="169"/>
    </row>
    <row r="808" spans="1:11" ht="12">
      <c r="A808" s="156">
        <v>16</v>
      </c>
      <c r="E808" s="156">
        <v>16</v>
      </c>
      <c r="F808" s="75"/>
      <c r="G808" s="169"/>
      <c r="H808" s="169"/>
      <c r="I808" s="169"/>
      <c r="J808" s="169"/>
      <c r="K808" s="169"/>
    </row>
    <row r="809" spans="1:11" ht="12">
      <c r="A809" s="156">
        <v>17</v>
      </c>
      <c r="C809" s="157"/>
      <c r="D809" s="158"/>
      <c r="E809" s="156">
        <v>17</v>
      </c>
      <c r="F809" s="75"/>
      <c r="G809" s="169"/>
      <c r="H809" s="169"/>
      <c r="I809" s="169"/>
      <c r="J809" s="169"/>
      <c r="K809" s="169"/>
    </row>
    <row r="810" spans="1:11" ht="12">
      <c r="A810" s="156">
        <v>18</v>
      </c>
      <c r="C810" s="158"/>
      <c r="D810" s="158"/>
      <c r="E810" s="156">
        <v>18</v>
      </c>
      <c r="F810" s="75"/>
      <c r="G810" s="169"/>
      <c r="H810" s="169"/>
      <c r="I810" s="169"/>
      <c r="J810" s="169"/>
      <c r="K810" s="169"/>
    </row>
    <row r="811" spans="1:11" ht="12">
      <c r="A811" s="156"/>
      <c r="C811" s="197"/>
      <c r="D811" s="158"/>
      <c r="E811" s="156"/>
      <c r="F811" s="153" t="s">
        <v>17</v>
      </c>
      <c r="G811" s="85" t="s">
        <v>17</v>
      </c>
      <c r="H811" s="86"/>
      <c r="I811" s="153"/>
      <c r="J811" s="85"/>
      <c r="K811" s="86"/>
    </row>
    <row r="812" spans="1:11" ht="12">
      <c r="A812" s="156">
        <v>19</v>
      </c>
      <c r="C812" s="62" t="s">
        <v>265</v>
      </c>
      <c r="D812" s="158"/>
      <c r="E812" s="156">
        <v>19</v>
      </c>
      <c r="G812" s="165"/>
      <c r="H812" s="165">
        <f>SUM(H803:H810)</f>
        <v>8516566</v>
      </c>
      <c r="I812" s="169"/>
      <c r="J812" s="169"/>
      <c r="K812" s="165">
        <f>SUM(K803:K810)</f>
        <v>1523450</v>
      </c>
    </row>
    <row r="813" spans="1:11" ht="12">
      <c r="A813" s="156"/>
      <c r="C813" s="197"/>
      <c r="D813" s="158"/>
      <c r="E813" s="156"/>
      <c r="F813" s="153" t="s">
        <v>17</v>
      </c>
      <c r="G813" s="85" t="s">
        <v>17</v>
      </c>
      <c r="H813" s="86"/>
      <c r="I813" s="153"/>
      <c r="J813" s="85"/>
      <c r="K813" s="86"/>
    </row>
    <row r="814" spans="1:8" ht="12">
      <c r="A814" s="156"/>
      <c r="C814" s="158"/>
      <c r="D814" s="158"/>
      <c r="E814" s="156"/>
      <c r="H814" s="77"/>
    </row>
    <row r="815" spans="1:11" ht="12">
      <c r="A815" s="156">
        <v>20</v>
      </c>
      <c r="C815" s="74" t="s">
        <v>266</v>
      </c>
      <c r="E815" s="156">
        <v>20</v>
      </c>
      <c r="G815" s="164"/>
      <c r="H815" s="165">
        <f>SUM(H801,H812)</f>
        <v>10795153</v>
      </c>
      <c r="I815" s="165"/>
      <c r="J815" s="164"/>
      <c r="K815" s="165">
        <f>SUM(K801,K812)</f>
        <v>4761759</v>
      </c>
    </row>
    <row r="816" spans="3:11" ht="12">
      <c r="C816" s="101" t="s">
        <v>267</v>
      </c>
      <c r="E816" s="115"/>
      <c r="F816" s="153" t="s">
        <v>17</v>
      </c>
      <c r="G816" s="85" t="s">
        <v>17</v>
      </c>
      <c r="H816" s="86"/>
      <c r="I816" s="153"/>
      <c r="J816" s="85"/>
      <c r="K816" s="86"/>
    </row>
    <row r="817" ht="12">
      <c r="C817" s="74" t="s">
        <v>51</v>
      </c>
    </row>
    <row r="818" spans="4:11" ht="12">
      <c r="D818" s="74"/>
      <c r="G818" s="79"/>
      <c r="H818" s="119"/>
      <c r="I818" s="140"/>
      <c r="J818" s="79"/>
      <c r="K818" s="119"/>
    </row>
    <row r="819" spans="4:11" ht="12">
      <c r="D819" s="74"/>
      <c r="G819" s="79"/>
      <c r="H819" s="119"/>
      <c r="I819" s="140"/>
      <c r="J819" s="79"/>
      <c r="K819" s="119"/>
    </row>
    <row r="820" spans="4:11" ht="12">
      <c r="D820" s="74"/>
      <c r="G820" s="79"/>
      <c r="H820" s="119"/>
      <c r="I820" s="140"/>
      <c r="J820" s="79"/>
      <c r="K820" s="119"/>
    </row>
    <row r="821" spans="4:11" ht="12">
      <c r="D821" s="74"/>
      <c r="G821" s="79"/>
      <c r="H821" s="119"/>
      <c r="I821" s="140"/>
      <c r="J821" s="79"/>
      <c r="K821" s="119"/>
    </row>
    <row r="822" spans="4:11" ht="12">
      <c r="D822" s="74"/>
      <c r="G822" s="79"/>
      <c r="H822" s="119"/>
      <c r="I822" s="140"/>
      <c r="J822" s="79"/>
      <c r="K822" s="119"/>
    </row>
    <row r="823" spans="4:11" ht="12">
      <c r="D823" s="74"/>
      <c r="G823" s="79"/>
      <c r="H823" s="119"/>
      <c r="I823" s="140"/>
      <c r="J823" s="79"/>
      <c r="K823" s="119"/>
    </row>
    <row r="824" spans="4:11" ht="12">
      <c r="D824" s="74"/>
      <c r="G824" s="79"/>
      <c r="H824" s="119"/>
      <c r="I824" s="140"/>
      <c r="J824" s="79"/>
      <c r="K824" s="119"/>
    </row>
    <row r="825" spans="4:11" ht="12">
      <c r="D825" s="74"/>
      <c r="G825" s="79"/>
      <c r="H825" s="119"/>
      <c r="I825" s="140"/>
      <c r="J825" s="79"/>
      <c r="K825" s="119"/>
    </row>
    <row r="826" spans="4:11" ht="12">
      <c r="D826" s="74"/>
      <c r="G826" s="79"/>
      <c r="H826" s="119"/>
      <c r="I826" s="140"/>
      <c r="J826" s="79"/>
      <c r="K826" s="119"/>
    </row>
    <row r="827" spans="4:11" ht="12">
      <c r="D827" s="74"/>
      <c r="G827" s="79"/>
      <c r="H827" s="119"/>
      <c r="I827" s="140"/>
      <c r="J827" s="79"/>
      <c r="K827" s="119"/>
    </row>
    <row r="828" spans="4:11" ht="12">
      <c r="D828" s="74"/>
      <c r="G828" s="79"/>
      <c r="H828" s="119"/>
      <c r="I828" s="140"/>
      <c r="J828" s="79"/>
      <c r="K828" s="119"/>
    </row>
    <row r="829" spans="4:11" ht="12">
      <c r="D829" s="74"/>
      <c r="G829" s="79"/>
      <c r="H829" s="119"/>
      <c r="I829" s="140"/>
      <c r="J829" s="79"/>
      <c r="K829" s="119"/>
    </row>
    <row r="830" spans="4:11" ht="12">
      <c r="D830" s="74"/>
      <c r="G830" s="79"/>
      <c r="H830" s="119"/>
      <c r="I830" s="140"/>
      <c r="J830" s="79"/>
      <c r="K830" s="119"/>
    </row>
    <row r="831" spans="4:11" ht="12">
      <c r="D831" s="74"/>
      <c r="G831" s="79"/>
      <c r="H831" s="119"/>
      <c r="I831" s="140"/>
      <c r="J831" s="79"/>
      <c r="K831" s="119"/>
    </row>
    <row r="832" spans="4:11" ht="12">
      <c r="D832" s="74"/>
      <c r="G832" s="79"/>
      <c r="H832" s="119"/>
      <c r="I832" s="140"/>
      <c r="J832" s="79"/>
      <c r="K832" s="119"/>
    </row>
    <row r="833" spans="4:11" ht="12">
      <c r="D833" s="74"/>
      <c r="G833" s="79"/>
      <c r="H833" s="119"/>
      <c r="I833" s="140"/>
      <c r="J833" s="79"/>
      <c r="K833" s="119"/>
    </row>
    <row r="834" spans="4:11" ht="12">
      <c r="D834" s="74"/>
      <c r="G834" s="79"/>
      <c r="H834" s="119"/>
      <c r="I834" s="140"/>
      <c r="J834" s="79"/>
      <c r="K834" s="119"/>
    </row>
    <row r="835" spans="4:11" ht="12">
      <c r="D835" s="74"/>
      <c r="G835" s="79"/>
      <c r="H835" s="119"/>
      <c r="I835" s="140"/>
      <c r="J835" s="79"/>
      <c r="K835" s="119"/>
    </row>
    <row r="836" spans="4:11" ht="12">
      <c r="D836" s="74"/>
      <c r="G836" s="79"/>
      <c r="H836" s="119"/>
      <c r="I836" s="140"/>
      <c r="J836" s="79"/>
      <c r="K836" s="119"/>
    </row>
    <row r="837" spans="4:11" ht="12">
      <c r="D837" s="74"/>
      <c r="G837" s="79"/>
      <c r="H837" s="119"/>
      <c r="I837" s="140"/>
      <c r="J837" s="79"/>
      <c r="K837" s="119"/>
    </row>
    <row r="838" spans="4:11" ht="12">
      <c r="D838" s="74"/>
      <c r="G838" s="79"/>
      <c r="H838" s="119"/>
      <c r="I838" s="140"/>
      <c r="J838" s="79"/>
      <c r="K838" s="119"/>
    </row>
    <row r="839" spans="4:11" ht="12">
      <c r="D839" s="74"/>
      <c r="G839" s="79"/>
      <c r="H839" s="119"/>
      <c r="I839" s="140"/>
      <c r="J839" s="79"/>
      <c r="K839" s="119"/>
    </row>
    <row r="840" spans="4:11" ht="12">
      <c r="D840" s="74"/>
      <c r="G840" s="79"/>
      <c r="H840" s="119"/>
      <c r="I840" s="140"/>
      <c r="J840" s="79"/>
      <c r="K840" s="119"/>
    </row>
    <row r="841" spans="4:11" ht="12">
      <c r="D841" s="74"/>
      <c r="G841" s="79"/>
      <c r="H841" s="119"/>
      <c r="I841" s="140"/>
      <c r="J841" s="79"/>
      <c r="K841" s="119"/>
    </row>
    <row r="842" spans="4:11" ht="12">
      <c r="D842" s="74"/>
      <c r="G842" s="79"/>
      <c r="H842" s="119"/>
      <c r="I842" s="140"/>
      <c r="J842" s="79"/>
      <c r="K842" s="119"/>
    </row>
    <row r="881" spans="4:11" ht="12">
      <c r="D881" s="88"/>
      <c r="F881" s="115"/>
      <c r="G881" s="79"/>
      <c r="H881" s="119"/>
      <c r="J881" s="79"/>
      <c r="K881" s="119"/>
    </row>
  </sheetData>
  <sheetProtection/>
  <mergeCells count="33">
    <mergeCell ref="A41:K41"/>
    <mergeCell ref="A5:K5"/>
    <mergeCell ref="A8:K8"/>
    <mergeCell ref="A9:K9"/>
    <mergeCell ref="A20:C20"/>
    <mergeCell ref="A36:K36"/>
    <mergeCell ref="C259:G259"/>
    <mergeCell ref="E44:F44"/>
    <mergeCell ref="E45:F45"/>
    <mergeCell ref="C79:J79"/>
    <mergeCell ref="A84:K84"/>
    <mergeCell ref="C121:J121"/>
    <mergeCell ref="A128:K128"/>
    <mergeCell ref="C135:D135"/>
    <mergeCell ref="C139:D139"/>
    <mergeCell ref="A175:K175"/>
    <mergeCell ref="C213:I213"/>
    <mergeCell ref="B227:K227"/>
    <mergeCell ref="M645:M646"/>
    <mergeCell ref="O645:O646"/>
    <mergeCell ref="A673:K673"/>
    <mergeCell ref="A710:K710"/>
    <mergeCell ref="C321:J321"/>
    <mergeCell ref="A411:K411"/>
    <mergeCell ref="A449:K449"/>
    <mergeCell ref="A488:K488"/>
    <mergeCell ref="A525:K525"/>
    <mergeCell ref="A562:K562"/>
    <mergeCell ref="C744:J744"/>
    <mergeCell ref="A748:K748"/>
    <mergeCell ref="A785:K785"/>
    <mergeCell ref="A599:K599"/>
    <mergeCell ref="A636:K636"/>
  </mergeCells>
  <printOptions horizontalCentered="1" verticalCentered="1"/>
  <pageMargins left="0.17" right="0.17" top="0.47" bottom="0.53" header="0.5" footer="0.24"/>
  <pageSetup fitToHeight="47" horizontalDpi="600" verticalDpi="600" orientation="landscape" scale="70" r:id="rId1"/>
  <rowBreaks count="19" manualBreakCount="19">
    <brk id="39" max="12" man="1"/>
    <brk id="82" max="12" man="1"/>
    <brk id="124" max="12" man="1"/>
    <brk id="172" max="12" man="1"/>
    <brk id="224" max="12" man="1"/>
    <brk id="274" max="12" man="1"/>
    <brk id="323" max="10" man="1"/>
    <brk id="355" max="12" man="1"/>
    <brk id="407" max="12" man="1"/>
    <brk id="446" max="12" man="1"/>
    <brk id="485" max="255" man="1"/>
    <brk id="522" max="12" man="1"/>
    <brk id="559" max="12" man="1"/>
    <brk id="596" max="12" man="1"/>
    <brk id="633" max="12" man="1"/>
    <brk id="670" max="12" man="1"/>
    <brk id="707" max="12" man="1"/>
    <brk id="746" max="12" man="1"/>
    <brk id="782" max="255" man="1"/>
  </rowBreaks>
</worksheet>
</file>

<file path=xl/worksheets/sheet5.xml><?xml version="1.0" encoding="utf-8"?>
<worksheet xmlns="http://schemas.openxmlformats.org/spreadsheetml/2006/main" xmlns:r="http://schemas.openxmlformats.org/officeDocument/2006/relationships">
  <sheetPr transitionEvaluation="1" transitionEntry="1"/>
  <dimension ref="A2:IT881"/>
  <sheetViews>
    <sheetView showGridLines="0" view="pageBreakPreview" zoomScaleSheetLayoutView="100" zoomScalePageLayoutView="0" workbookViewId="0" topLeftCell="A1">
      <selection activeCell="H30" sqref="H30"/>
    </sheetView>
  </sheetViews>
  <sheetFormatPr defaultColWidth="11.00390625" defaultRowHeight="12"/>
  <cols>
    <col min="1" max="1" width="5.28125" style="1" customWidth="1"/>
    <col min="2" max="2" width="2.140625" style="1" customWidth="1"/>
    <col min="3" max="3" width="35.00390625" style="1" customWidth="1"/>
    <col min="4" max="4" width="32.7109375" style="1" customWidth="1"/>
    <col min="5" max="5" width="9.28125" style="1" customWidth="1"/>
    <col min="6" max="6" width="8.57421875" style="1" customWidth="1"/>
    <col min="7" max="7" width="17.00390625" style="2" customWidth="1"/>
    <col min="8" max="8" width="17.00390625" style="3" customWidth="1"/>
    <col min="9" max="9" width="7.57421875" style="1" customWidth="1"/>
    <col min="10" max="10" width="15.140625" style="2" customWidth="1"/>
    <col min="11" max="11" width="19.421875" style="3" customWidth="1"/>
    <col min="12" max="16384" width="11.00390625" style="1" customWidth="1"/>
  </cols>
  <sheetData>
    <row r="2" ht="12">
      <c r="K2" s="4" t="s">
        <v>0</v>
      </c>
    </row>
    <row r="3" ht="12">
      <c r="K3" s="5" t="s">
        <v>1</v>
      </c>
    </row>
    <row r="5" spans="1:11" ht="45">
      <c r="A5" s="356" t="s">
        <v>2</v>
      </c>
      <c r="B5" s="356"/>
      <c r="C5" s="356"/>
      <c r="D5" s="356"/>
      <c r="E5" s="356"/>
      <c r="F5" s="356"/>
      <c r="G5" s="356"/>
      <c r="H5" s="356"/>
      <c r="I5" s="356"/>
      <c r="J5" s="356"/>
      <c r="K5" s="356"/>
    </row>
    <row r="8" spans="1:11" s="6" customFormat="1" ht="33">
      <c r="A8" s="357" t="s">
        <v>3</v>
      </c>
      <c r="B8" s="357"/>
      <c r="C8" s="357"/>
      <c r="D8" s="357"/>
      <c r="E8" s="357"/>
      <c r="F8" s="357"/>
      <c r="G8" s="357"/>
      <c r="H8" s="357"/>
      <c r="I8" s="357"/>
      <c r="J8" s="357"/>
      <c r="K8" s="357"/>
    </row>
    <row r="9" spans="1:11" s="6" customFormat="1" ht="33">
      <c r="A9" s="357" t="s">
        <v>4</v>
      </c>
      <c r="B9" s="357"/>
      <c r="C9" s="357"/>
      <c r="D9" s="357"/>
      <c r="E9" s="357"/>
      <c r="F9" s="357"/>
      <c r="G9" s="357"/>
      <c r="H9" s="357"/>
      <c r="I9" s="357"/>
      <c r="J9" s="357"/>
      <c r="K9" s="357"/>
    </row>
    <row r="20" spans="1:11" ht="12.75" thickBot="1">
      <c r="A20" s="358" t="s">
        <v>5</v>
      </c>
      <c r="B20" s="358"/>
      <c r="C20" s="358"/>
      <c r="D20" s="7" t="s">
        <v>78</v>
      </c>
      <c r="E20" s="8"/>
      <c r="F20" s="8"/>
      <c r="G20" s="8"/>
      <c r="H20" s="8"/>
      <c r="I20" s="8"/>
      <c r="J20" s="8"/>
      <c r="K20" s="8"/>
    </row>
    <row r="21" spans="3:4" ht="12.75" thickBot="1">
      <c r="C21" s="9" t="s">
        <v>7</v>
      </c>
      <c r="D21" s="10" t="s">
        <v>278</v>
      </c>
    </row>
    <row r="22" spans="3:4" ht="12.75" thickBot="1">
      <c r="C22" s="9" t="s">
        <v>9</v>
      </c>
      <c r="D22" s="11"/>
    </row>
    <row r="23" spans="3:4" ht="12.75" thickBot="1">
      <c r="C23" s="9" t="s">
        <v>10</v>
      </c>
      <c r="D23" s="11"/>
    </row>
    <row r="31" ht="12">
      <c r="C31" s="1" t="s">
        <v>12</v>
      </c>
    </row>
    <row r="36" spans="1:11" ht="27">
      <c r="A36" s="359" t="s">
        <v>279</v>
      </c>
      <c r="B36" s="359"/>
      <c r="C36" s="359"/>
      <c r="D36" s="359"/>
      <c r="E36" s="359"/>
      <c r="F36" s="359"/>
      <c r="G36" s="359"/>
      <c r="H36" s="359"/>
      <c r="I36" s="359"/>
      <c r="J36" s="359"/>
      <c r="K36" s="359"/>
    </row>
    <row r="39" spans="1:11" ht="12">
      <c r="A39" s="12"/>
      <c r="C39" s="13"/>
      <c r="E39" s="12"/>
      <c r="F39" s="14"/>
      <c r="G39" s="15"/>
      <c r="H39" s="16"/>
      <c r="I39" s="14"/>
      <c r="J39" s="15"/>
      <c r="K39" s="16"/>
    </row>
    <row r="40" spans="1:11" ht="12">
      <c r="A40" s="17"/>
      <c r="G40" s="18"/>
      <c r="K40" s="19" t="s">
        <v>14</v>
      </c>
    </row>
    <row r="41" spans="1:11" ht="12">
      <c r="A41" s="360" t="s">
        <v>15</v>
      </c>
      <c r="B41" s="360"/>
      <c r="C41" s="360"/>
      <c r="D41" s="360"/>
      <c r="E41" s="360"/>
      <c r="F41" s="360"/>
      <c r="G41" s="360"/>
      <c r="H41" s="360"/>
      <c r="I41" s="360"/>
      <c r="J41" s="360"/>
      <c r="K41" s="360"/>
    </row>
    <row r="42" spans="1:11" ht="12">
      <c r="A42" s="20" t="s">
        <v>16</v>
      </c>
      <c r="C42" s="1" t="str">
        <f>$D$20</f>
        <v>University of Colorado</v>
      </c>
      <c r="G42" s="18"/>
      <c r="I42" s="21"/>
      <c r="J42" s="18"/>
      <c r="K42" s="22" t="str">
        <f>$K$3</f>
        <v>Date: October 1, 2013</v>
      </c>
    </row>
    <row r="43" spans="1:11" ht="12">
      <c r="A43" s="23" t="s">
        <v>17</v>
      </c>
      <c r="B43" s="23" t="s">
        <v>17</v>
      </c>
      <c r="C43" s="23" t="s">
        <v>17</v>
      </c>
      <c r="D43" s="23" t="s">
        <v>17</v>
      </c>
      <c r="E43" s="23" t="s">
        <v>17</v>
      </c>
      <c r="F43" s="23" t="s">
        <v>17</v>
      </c>
      <c r="G43" s="24" t="s">
        <v>17</v>
      </c>
      <c r="H43" s="25" t="s">
        <v>17</v>
      </c>
      <c r="I43" s="23" t="s">
        <v>17</v>
      </c>
      <c r="J43" s="24" t="s">
        <v>17</v>
      </c>
      <c r="K43" s="25" t="s">
        <v>17</v>
      </c>
    </row>
    <row r="44" spans="1:11" ht="12">
      <c r="A44" s="26" t="s">
        <v>18</v>
      </c>
      <c r="C44" s="13" t="s">
        <v>19</v>
      </c>
      <c r="E44" s="26" t="s">
        <v>18</v>
      </c>
      <c r="F44" s="27"/>
      <c r="G44" s="28"/>
      <c r="H44" s="29" t="s">
        <v>20</v>
      </c>
      <c r="I44" s="27"/>
      <c r="J44" s="28"/>
      <c r="K44" s="29" t="s">
        <v>21</v>
      </c>
    </row>
    <row r="45" spans="1:11" ht="12">
      <c r="A45" s="26" t="s">
        <v>22</v>
      </c>
      <c r="C45" s="30" t="s">
        <v>23</v>
      </c>
      <c r="E45" s="26" t="s">
        <v>22</v>
      </c>
      <c r="F45" s="27"/>
      <c r="G45" s="28" t="s">
        <v>24</v>
      </c>
      <c r="H45" s="29" t="s">
        <v>25</v>
      </c>
      <c r="I45" s="27"/>
      <c r="J45" s="28" t="s">
        <v>24</v>
      </c>
      <c r="K45" s="29" t="s">
        <v>26</v>
      </c>
    </row>
    <row r="46" spans="1:11" ht="12">
      <c r="A46" s="23" t="s">
        <v>17</v>
      </c>
      <c r="B46" s="23" t="s">
        <v>17</v>
      </c>
      <c r="C46" s="23" t="s">
        <v>17</v>
      </c>
      <c r="D46" s="23" t="s">
        <v>17</v>
      </c>
      <c r="E46" s="23" t="s">
        <v>17</v>
      </c>
      <c r="F46" s="23" t="s">
        <v>17</v>
      </c>
      <c r="G46" s="24" t="s">
        <v>17</v>
      </c>
      <c r="H46" s="25" t="s">
        <v>17</v>
      </c>
      <c r="I46" s="23" t="s">
        <v>17</v>
      </c>
      <c r="J46" s="24" t="s">
        <v>17</v>
      </c>
      <c r="K46" s="25" t="s">
        <v>17</v>
      </c>
    </row>
    <row r="47" spans="1:11" ht="12">
      <c r="A47" s="12">
        <v>1</v>
      </c>
      <c r="C47" s="13" t="s">
        <v>27</v>
      </c>
      <c r="D47" s="31" t="s">
        <v>28</v>
      </c>
      <c r="E47" s="12">
        <v>1</v>
      </c>
      <c r="G47" s="32">
        <v>0</v>
      </c>
      <c r="H47" s="32">
        <v>0</v>
      </c>
      <c r="I47" s="279"/>
      <c r="J47" s="32">
        <v>0</v>
      </c>
      <c r="K47" s="32">
        <v>0</v>
      </c>
    </row>
    <row r="48" spans="1:11" ht="12">
      <c r="A48" s="12">
        <v>2</v>
      </c>
      <c r="C48" s="13" t="s">
        <v>29</v>
      </c>
      <c r="D48" s="31" t="s">
        <v>30</v>
      </c>
      <c r="E48" s="12">
        <v>2</v>
      </c>
      <c r="G48" s="32">
        <v>0</v>
      </c>
      <c r="H48" s="32">
        <v>0</v>
      </c>
      <c r="I48" s="279"/>
      <c r="J48" s="32">
        <v>0</v>
      </c>
      <c r="K48" s="32">
        <v>0</v>
      </c>
    </row>
    <row r="49" spans="1:11" ht="12">
      <c r="A49" s="12">
        <v>3</v>
      </c>
      <c r="C49" s="13" t="s">
        <v>31</v>
      </c>
      <c r="D49" s="31" t="s">
        <v>32</v>
      </c>
      <c r="E49" s="12">
        <v>3</v>
      </c>
      <c r="G49" s="32">
        <v>0</v>
      </c>
      <c r="H49" s="32">
        <v>0</v>
      </c>
      <c r="I49" s="279"/>
      <c r="J49" s="32">
        <v>0</v>
      </c>
      <c r="K49" s="32">
        <v>0</v>
      </c>
    </row>
    <row r="50" spans="1:11" ht="12">
      <c r="A50" s="12">
        <v>4</v>
      </c>
      <c r="C50" s="13" t="s">
        <v>33</v>
      </c>
      <c r="D50" s="31" t="s">
        <v>34</v>
      </c>
      <c r="E50" s="12">
        <v>4</v>
      </c>
      <c r="G50" s="32">
        <v>0</v>
      </c>
      <c r="H50" s="32">
        <v>0</v>
      </c>
      <c r="I50" s="279"/>
      <c r="J50" s="32">
        <v>0</v>
      </c>
      <c r="K50" s="32">
        <v>0</v>
      </c>
    </row>
    <row r="51" spans="1:11" ht="12">
      <c r="A51" s="12">
        <v>5</v>
      </c>
      <c r="C51" s="13" t="s">
        <v>35</v>
      </c>
      <c r="D51" s="31" t="s">
        <v>36</v>
      </c>
      <c r="E51" s="12">
        <v>5</v>
      </c>
      <c r="G51" s="32">
        <v>0</v>
      </c>
      <c r="H51" s="32">
        <v>0</v>
      </c>
      <c r="I51" s="279"/>
      <c r="J51" s="32">
        <v>0</v>
      </c>
      <c r="K51" s="32">
        <v>0</v>
      </c>
    </row>
    <row r="52" spans="1:11" ht="12">
      <c r="A52" s="12">
        <v>6</v>
      </c>
      <c r="C52" s="13" t="s">
        <v>37</v>
      </c>
      <c r="D52" s="31" t="s">
        <v>38</v>
      </c>
      <c r="E52" s="12">
        <v>6</v>
      </c>
      <c r="G52" s="32">
        <v>0</v>
      </c>
      <c r="H52" s="32">
        <v>0</v>
      </c>
      <c r="I52" s="279"/>
      <c r="J52" s="32">
        <v>0</v>
      </c>
      <c r="K52" s="32">
        <v>0</v>
      </c>
    </row>
    <row r="53" spans="1:11" ht="12">
      <c r="A53" s="12">
        <v>7</v>
      </c>
      <c r="C53" s="13" t="s">
        <v>39</v>
      </c>
      <c r="D53" s="31" t="s">
        <v>40</v>
      </c>
      <c r="E53" s="12">
        <v>7</v>
      </c>
      <c r="G53" s="32">
        <v>0</v>
      </c>
      <c r="H53" s="32">
        <v>0</v>
      </c>
      <c r="I53" s="279"/>
      <c r="J53" s="32">
        <v>0</v>
      </c>
      <c r="K53" s="32">
        <v>0</v>
      </c>
    </row>
    <row r="54" spans="1:11" ht="12">
      <c r="A54" s="12">
        <v>8</v>
      </c>
      <c r="C54" s="13" t="s">
        <v>41</v>
      </c>
      <c r="D54" s="31" t="s">
        <v>42</v>
      </c>
      <c r="E54" s="12">
        <v>8</v>
      </c>
      <c r="G54" s="32">
        <v>0</v>
      </c>
      <c r="H54" s="32">
        <v>0</v>
      </c>
      <c r="I54" s="279"/>
      <c r="J54" s="32">
        <v>0</v>
      </c>
      <c r="K54" s="32">
        <v>0</v>
      </c>
    </row>
    <row r="55" spans="1:11" ht="12">
      <c r="A55" s="12">
        <v>9</v>
      </c>
      <c r="C55" s="13" t="s">
        <v>43</v>
      </c>
      <c r="D55" s="31" t="s">
        <v>44</v>
      </c>
      <c r="E55" s="12">
        <v>9</v>
      </c>
      <c r="G55" s="33">
        <v>0</v>
      </c>
      <c r="H55" s="33">
        <v>0</v>
      </c>
      <c r="I55" s="279" t="s">
        <v>51</v>
      </c>
      <c r="J55" s="33">
        <v>0</v>
      </c>
      <c r="K55" s="33">
        <v>0</v>
      </c>
    </row>
    <row r="56" spans="1:11" ht="12">
      <c r="A56" s="12">
        <v>10</v>
      </c>
      <c r="C56" s="13" t="s">
        <v>45</v>
      </c>
      <c r="D56" s="31" t="s">
        <v>46</v>
      </c>
      <c r="E56" s="12">
        <v>10</v>
      </c>
      <c r="G56" s="32">
        <v>0</v>
      </c>
      <c r="H56" s="32">
        <v>0</v>
      </c>
      <c r="I56" s="279"/>
      <c r="J56" s="32">
        <v>0</v>
      </c>
      <c r="K56" s="32">
        <v>0</v>
      </c>
    </row>
    <row r="57" spans="1:11" ht="12">
      <c r="A57" s="12"/>
      <c r="C57" s="13"/>
      <c r="D57" s="31"/>
      <c r="E57" s="12"/>
      <c r="F57" s="23" t="s">
        <v>17</v>
      </c>
      <c r="G57" s="24" t="s">
        <v>17</v>
      </c>
      <c r="H57" s="280"/>
      <c r="I57" s="37"/>
      <c r="J57" s="24"/>
      <c r="K57" s="280"/>
    </row>
    <row r="58" spans="1:11" ht="15" customHeight="1">
      <c r="A58" s="1">
        <v>11</v>
      </c>
      <c r="C58" s="13" t="s">
        <v>47</v>
      </c>
      <c r="E58" s="1">
        <v>11</v>
      </c>
      <c r="G58" s="32">
        <v>0</v>
      </c>
      <c r="H58" s="33">
        <v>0</v>
      </c>
      <c r="I58" s="279"/>
      <c r="J58" s="32">
        <v>0</v>
      </c>
      <c r="K58" s="33">
        <v>0</v>
      </c>
    </row>
    <row r="59" spans="1:11" ht="12">
      <c r="A59" s="12"/>
      <c r="E59" s="12"/>
      <c r="F59" s="23" t="s">
        <v>17</v>
      </c>
      <c r="G59" s="24" t="s">
        <v>17</v>
      </c>
      <c r="H59" s="25"/>
      <c r="I59" s="37"/>
      <c r="J59" s="24"/>
      <c r="K59" s="25"/>
    </row>
    <row r="60" spans="1:11" ht="12">
      <c r="A60" s="12"/>
      <c r="E60" s="12"/>
      <c r="F60" s="23"/>
      <c r="G60" s="18"/>
      <c r="H60" s="25"/>
      <c r="I60" s="37"/>
      <c r="J60" s="18"/>
      <c r="K60" s="25"/>
    </row>
    <row r="61" spans="1:11" ht="12">
      <c r="A61" s="1">
        <v>12</v>
      </c>
      <c r="C61" s="13" t="s">
        <v>48</v>
      </c>
      <c r="E61" s="1">
        <v>12</v>
      </c>
      <c r="G61" s="281"/>
      <c r="H61" s="281"/>
      <c r="I61" s="279"/>
      <c r="J61" s="32"/>
      <c r="K61" s="281"/>
    </row>
    <row r="62" spans="1:15" ht="12">
      <c r="A62" s="12">
        <v>13</v>
      </c>
      <c r="C62" s="13" t="s">
        <v>49</v>
      </c>
      <c r="D62" s="31" t="s">
        <v>50</v>
      </c>
      <c r="E62" s="12">
        <v>13</v>
      </c>
      <c r="G62" s="36"/>
      <c r="H62" s="282">
        <v>0</v>
      </c>
      <c r="I62" s="279"/>
      <c r="J62" s="36"/>
      <c r="K62" s="282">
        <v>0</v>
      </c>
      <c r="O62" s="1" t="s">
        <v>51</v>
      </c>
    </row>
    <row r="63" spans="1:11" ht="12">
      <c r="A63" s="12">
        <v>14</v>
      </c>
      <c r="C63" s="13" t="s">
        <v>52</v>
      </c>
      <c r="D63" s="31" t="s">
        <v>53</v>
      </c>
      <c r="E63" s="12">
        <v>14</v>
      </c>
      <c r="G63" s="36"/>
      <c r="H63" s="282">
        <v>0</v>
      </c>
      <c r="I63" s="279"/>
      <c r="J63" s="36"/>
      <c r="K63" s="282">
        <v>0</v>
      </c>
    </row>
    <row r="64" spans="1:11" ht="12">
      <c r="A64" s="12">
        <v>15</v>
      </c>
      <c r="C64" s="13" t="s">
        <v>54</v>
      </c>
      <c r="D64" s="31"/>
      <c r="E64" s="12">
        <v>15</v>
      </c>
      <c r="G64" s="36"/>
      <c r="H64" s="282">
        <v>0</v>
      </c>
      <c r="I64" s="279"/>
      <c r="J64" s="36"/>
      <c r="K64" s="282">
        <v>0</v>
      </c>
    </row>
    <row r="65" spans="1:11" ht="12">
      <c r="A65" s="12">
        <v>16</v>
      </c>
      <c r="C65" s="13" t="s">
        <v>55</v>
      </c>
      <c r="D65" s="31"/>
      <c r="E65" s="12">
        <v>16</v>
      </c>
      <c r="G65" s="36"/>
      <c r="H65" s="282">
        <v>0</v>
      </c>
      <c r="I65" s="279"/>
      <c r="J65" s="36"/>
      <c r="K65" s="282">
        <v>0</v>
      </c>
    </row>
    <row r="66" spans="1:254" ht="12">
      <c r="A66" s="31">
        <v>17</v>
      </c>
      <c r="B66" s="31"/>
      <c r="C66" s="34" t="s">
        <v>56</v>
      </c>
      <c r="D66" s="31"/>
      <c r="E66" s="31">
        <v>17</v>
      </c>
      <c r="F66" s="31"/>
      <c r="G66" s="32"/>
      <c r="H66" s="33">
        <v>0</v>
      </c>
      <c r="I66" s="34"/>
      <c r="J66" s="32"/>
      <c r="K66" s="33">
        <v>0</v>
      </c>
      <c r="L66" s="31"/>
      <c r="M66" s="34"/>
      <c r="N66" s="31"/>
      <c r="O66" s="34"/>
      <c r="P66" s="31"/>
      <c r="Q66" s="34"/>
      <c r="R66" s="31"/>
      <c r="S66" s="34"/>
      <c r="T66" s="31"/>
      <c r="U66" s="34"/>
      <c r="V66" s="31"/>
      <c r="W66" s="34"/>
      <c r="X66" s="31"/>
      <c r="Y66" s="34"/>
      <c r="Z66" s="31"/>
      <c r="AA66" s="34"/>
      <c r="AB66" s="31"/>
      <c r="AC66" s="34"/>
      <c r="AD66" s="31"/>
      <c r="AE66" s="34"/>
      <c r="AF66" s="31"/>
      <c r="AG66" s="34"/>
      <c r="AH66" s="31"/>
      <c r="AI66" s="34"/>
      <c r="AJ66" s="31"/>
      <c r="AK66" s="34"/>
      <c r="AL66" s="31"/>
      <c r="AM66" s="34"/>
      <c r="AN66" s="31"/>
      <c r="AO66" s="34"/>
      <c r="AP66" s="31"/>
      <c r="AQ66" s="34"/>
      <c r="AR66" s="31"/>
      <c r="AS66" s="34"/>
      <c r="AT66" s="31"/>
      <c r="AU66" s="34"/>
      <c r="AV66" s="31"/>
      <c r="AW66" s="34"/>
      <c r="AX66" s="31"/>
      <c r="AY66" s="34"/>
      <c r="AZ66" s="31"/>
      <c r="BA66" s="34"/>
      <c r="BB66" s="31"/>
      <c r="BC66" s="34"/>
      <c r="BD66" s="31"/>
      <c r="BE66" s="34"/>
      <c r="BF66" s="31"/>
      <c r="BG66" s="34"/>
      <c r="BH66" s="31"/>
      <c r="BI66" s="34"/>
      <c r="BJ66" s="31"/>
      <c r="BK66" s="34"/>
      <c r="BL66" s="31"/>
      <c r="BM66" s="34"/>
      <c r="BN66" s="31"/>
      <c r="BO66" s="34"/>
      <c r="BP66" s="31"/>
      <c r="BQ66" s="34"/>
      <c r="BR66" s="31"/>
      <c r="BS66" s="34"/>
      <c r="BT66" s="31"/>
      <c r="BU66" s="34"/>
      <c r="BV66" s="31"/>
      <c r="BW66" s="34"/>
      <c r="BX66" s="31"/>
      <c r="BY66" s="34"/>
      <c r="BZ66" s="31"/>
      <c r="CA66" s="34"/>
      <c r="CB66" s="31"/>
      <c r="CC66" s="34"/>
      <c r="CD66" s="31"/>
      <c r="CE66" s="34"/>
      <c r="CF66" s="31"/>
      <c r="CG66" s="34"/>
      <c r="CH66" s="31"/>
      <c r="CI66" s="34"/>
      <c r="CJ66" s="31"/>
      <c r="CK66" s="34"/>
      <c r="CL66" s="31"/>
      <c r="CM66" s="34"/>
      <c r="CN66" s="31"/>
      <c r="CO66" s="34"/>
      <c r="CP66" s="31"/>
      <c r="CQ66" s="34"/>
      <c r="CR66" s="31"/>
      <c r="CS66" s="34"/>
      <c r="CT66" s="31"/>
      <c r="CU66" s="34"/>
      <c r="CV66" s="31"/>
      <c r="CW66" s="34"/>
      <c r="CX66" s="31"/>
      <c r="CY66" s="34"/>
      <c r="CZ66" s="31"/>
      <c r="DA66" s="34"/>
      <c r="DB66" s="31"/>
      <c r="DC66" s="34"/>
      <c r="DD66" s="31"/>
      <c r="DE66" s="34"/>
      <c r="DF66" s="31"/>
      <c r="DG66" s="34"/>
      <c r="DH66" s="31"/>
      <c r="DI66" s="34"/>
      <c r="DJ66" s="31"/>
      <c r="DK66" s="34"/>
      <c r="DL66" s="31"/>
      <c r="DM66" s="34"/>
      <c r="DN66" s="31"/>
      <c r="DO66" s="34"/>
      <c r="DP66" s="31"/>
      <c r="DQ66" s="34"/>
      <c r="DR66" s="31"/>
      <c r="DS66" s="34"/>
      <c r="DT66" s="31"/>
      <c r="DU66" s="34"/>
      <c r="DV66" s="31"/>
      <c r="DW66" s="34"/>
      <c r="DX66" s="31"/>
      <c r="DY66" s="34"/>
      <c r="DZ66" s="31"/>
      <c r="EA66" s="34"/>
      <c r="EB66" s="31"/>
      <c r="EC66" s="34"/>
      <c r="ED66" s="31"/>
      <c r="EE66" s="34"/>
      <c r="EF66" s="31"/>
      <c r="EG66" s="34"/>
      <c r="EH66" s="31"/>
      <c r="EI66" s="34"/>
      <c r="EJ66" s="31"/>
      <c r="EK66" s="34"/>
      <c r="EL66" s="31"/>
      <c r="EM66" s="34"/>
      <c r="EN66" s="31"/>
      <c r="EO66" s="34"/>
      <c r="EP66" s="31"/>
      <c r="EQ66" s="34"/>
      <c r="ER66" s="31"/>
      <c r="ES66" s="34"/>
      <c r="ET66" s="31"/>
      <c r="EU66" s="34"/>
      <c r="EV66" s="31"/>
      <c r="EW66" s="34"/>
      <c r="EX66" s="31"/>
      <c r="EY66" s="34"/>
      <c r="EZ66" s="31"/>
      <c r="FA66" s="34"/>
      <c r="FB66" s="31"/>
      <c r="FC66" s="34"/>
      <c r="FD66" s="31"/>
      <c r="FE66" s="34"/>
      <c r="FF66" s="31"/>
      <c r="FG66" s="34"/>
      <c r="FH66" s="31"/>
      <c r="FI66" s="34"/>
      <c r="FJ66" s="31"/>
      <c r="FK66" s="34"/>
      <c r="FL66" s="31"/>
      <c r="FM66" s="34"/>
      <c r="FN66" s="31"/>
      <c r="FO66" s="34"/>
      <c r="FP66" s="31"/>
      <c r="FQ66" s="34"/>
      <c r="FR66" s="31"/>
      <c r="FS66" s="34"/>
      <c r="FT66" s="31"/>
      <c r="FU66" s="34"/>
      <c r="FV66" s="31"/>
      <c r="FW66" s="34"/>
      <c r="FX66" s="31"/>
      <c r="FY66" s="34"/>
      <c r="FZ66" s="31"/>
      <c r="GA66" s="34"/>
      <c r="GB66" s="31"/>
      <c r="GC66" s="34"/>
      <c r="GD66" s="31"/>
      <c r="GE66" s="34"/>
      <c r="GF66" s="31"/>
      <c r="GG66" s="34"/>
      <c r="GH66" s="31"/>
      <c r="GI66" s="34"/>
      <c r="GJ66" s="31"/>
      <c r="GK66" s="34"/>
      <c r="GL66" s="31"/>
      <c r="GM66" s="34"/>
      <c r="GN66" s="31"/>
      <c r="GO66" s="34"/>
      <c r="GP66" s="31"/>
      <c r="GQ66" s="34"/>
      <c r="GR66" s="31"/>
      <c r="GS66" s="34"/>
      <c r="GT66" s="31"/>
      <c r="GU66" s="34"/>
      <c r="GV66" s="31"/>
      <c r="GW66" s="34"/>
      <c r="GX66" s="31"/>
      <c r="GY66" s="34"/>
      <c r="GZ66" s="31"/>
      <c r="HA66" s="34"/>
      <c r="HB66" s="31"/>
      <c r="HC66" s="34"/>
      <c r="HD66" s="31"/>
      <c r="HE66" s="34"/>
      <c r="HF66" s="31"/>
      <c r="HG66" s="34"/>
      <c r="HH66" s="31"/>
      <c r="HI66" s="34"/>
      <c r="HJ66" s="31"/>
      <c r="HK66" s="34"/>
      <c r="HL66" s="31"/>
      <c r="HM66" s="34"/>
      <c r="HN66" s="31"/>
      <c r="HO66" s="34"/>
      <c r="HP66" s="31"/>
      <c r="HQ66" s="34"/>
      <c r="HR66" s="31"/>
      <c r="HS66" s="34"/>
      <c r="HT66" s="31"/>
      <c r="HU66" s="34"/>
      <c r="HV66" s="31"/>
      <c r="HW66" s="34"/>
      <c r="HX66" s="31"/>
      <c r="HY66" s="34"/>
      <c r="HZ66" s="31"/>
      <c r="IA66" s="34"/>
      <c r="IB66" s="31"/>
      <c r="IC66" s="34"/>
      <c r="ID66" s="31"/>
      <c r="IE66" s="34"/>
      <c r="IF66" s="31"/>
      <c r="IG66" s="34"/>
      <c r="IH66" s="31"/>
      <c r="II66" s="34"/>
      <c r="IJ66" s="31"/>
      <c r="IK66" s="34"/>
      <c r="IL66" s="31"/>
      <c r="IM66" s="34"/>
      <c r="IN66" s="31"/>
      <c r="IO66" s="34"/>
      <c r="IP66" s="31"/>
      <c r="IQ66" s="34"/>
      <c r="IR66" s="31"/>
      <c r="IS66" s="34"/>
      <c r="IT66" s="31"/>
    </row>
    <row r="67" spans="1:11" ht="12">
      <c r="A67" s="12">
        <v>18</v>
      </c>
      <c r="C67" s="13" t="s">
        <v>57</v>
      </c>
      <c r="D67" s="31"/>
      <c r="E67" s="12">
        <v>18</v>
      </c>
      <c r="G67" s="36"/>
      <c r="H67" s="282">
        <v>0</v>
      </c>
      <c r="I67" s="279"/>
      <c r="J67" s="36"/>
      <c r="K67" s="282">
        <v>0</v>
      </c>
    </row>
    <row r="68" spans="1:11" ht="12">
      <c r="A68" s="12">
        <v>19</v>
      </c>
      <c r="C68" s="13" t="s">
        <v>58</v>
      </c>
      <c r="D68" s="31"/>
      <c r="E68" s="12">
        <v>19</v>
      </c>
      <c r="G68" s="36"/>
      <c r="H68" s="282">
        <v>0</v>
      </c>
      <c r="I68" s="279"/>
      <c r="J68" s="36"/>
      <c r="K68" s="282">
        <v>0</v>
      </c>
    </row>
    <row r="69" spans="1:11" ht="12">
      <c r="A69" s="12">
        <v>20</v>
      </c>
      <c r="C69" s="13" t="s">
        <v>59</v>
      </c>
      <c r="D69" s="31"/>
      <c r="E69" s="12">
        <v>20</v>
      </c>
      <c r="G69" s="36"/>
      <c r="H69" s="282">
        <v>0</v>
      </c>
      <c r="I69" s="279"/>
      <c r="J69" s="36"/>
      <c r="K69" s="282">
        <v>0</v>
      </c>
    </row>
    <row r="70" spans="1:11" ht="12">
      <c r="A70" s="31">
        <v>21</v>
      </c>
      <c r="C70" s="13" t="s">
        <v>60</v>
      </c>
      <c r="D70" s="31"/>
      <c r="E70" s="12">
        <v>21</v>
      </c>
      <c r="G70" s="36"/>
      <c r="H70" s="282">
        <v>0</v>
      </c>
      <c r="I70" s="279"/>
      <c r="J70" s="36"/>
      <c r="K70" s="282">
        <v>0</v>
      </c>
    </row>
    <row r="71" spans="1:11" ht="12">
      <c r="A71" s="31">
        <v>22</v>
      </c>
      <c r="C71" s="13" t="s">
        <v>61</v>
      </c>
      <c r="D71" s="31"/>
      <c r="E71" s="12">
        <v>22</v>
      </c>
      <c r="G71" s="36"/>
      <c r="H71" s="282">
        <v>0</v>
      </c>
      <c r="I71" s="279" t="s">
        <v>51</v>
      </c>
      <c r="J71" s="36"/>
      <c r="K71" s="282">
        <v>0</v>
      </c>
    </row>
    <row r="72" spans="1:11" ht="12">
      <c r="A72" s="12">
        <v>23</v>
      </c>
      <c r="C72" s="35"/>
      <c r="E72" s="12">
        <v>23</v>
      </c>
      <c r="F72" s="23" t="s">
        <v>17</v>
      </c>
      <c r="G72" s="24"/>
      <c r="H72" s="25"/>
      <c r="I72" s="37"/>
      <c r="J72" s="24"/>
      <c r="K72" s="25"/>
    </row>
    <row r="73" spans="1:5" ht="12">
      <c r="A73" s="12">
        <v>24</v>
      </c>
      <c r="C73" s="35"/>
      <c r="D73" s="13"/>
      <c r="E73" s="12">
        <v>24</v>
      </c>
    </row>
    <row r="74" spans="1:11" ht="12">
      <c r="A74" s="12">
        <v>25</v>
      </c>
      <c r="C74" s="13" t="s">
        <v>62</v>
      </c>
      <c r="D74" s="31"/>
      <c r="E74" s="12">
        <v>25</v>
      </c>
      <c r="G74" s="36"/>
      <c r="H74" s="282">
        <v>0</v>
      </c>
      <c r="I74" s="279"/>
      <c r="J74" s="36"/>
      <c r="K74" s="282">
        <v>0</v>
      </c>
    </row>
    <row r="75" spans="1:11" ht="12">
      <c r="A75" s="1">
        <v>26</v>
      </c>
      <c r="E75" s="1">
        <v>26</v>
      </c>
      <c r="F75" s="23" t="s">
        <v>17</v>
      </c>
      <c r="G75" s="24"/>
      <c r="H75" s="25"/>
      <c r="I75" s="37"/>
      <c r="J75" s="24"/>
      <c r="K75" s="25"/>
    </row>
    <row r="76" spans="1:11" ht="15" customHeight="1">
      <c r="A76" s="12">
        <v>27</v>
      </c>
      <c r="C76" s="13" t="s">
        <v>63</v>
      </c>
      <c r="E76" s="12">
        <v>27</v>
      </c>
      <c r="F76" s="21"/>
      <c r="G76" s="32"/>
      <c r="H76" s="33">
        <v>0</v>
      </c>
      <c r="I76" s="281"/>
      <c r="J76" s="32"/>
      <c r="K76" s="33">
        <v>0</v>
      </c>
    </row>
    <row r="77" spans="6:11" ht="12">
      <c r="F77" s="23"/>
      <c r="G77" s="24"/>
      <c r="H77" s="25"/>
      <c r="I77" s="37"/>
      <c r="J77" s="24"/>
      <c r="K77" s="25"/>
    </row>
    <row r="78" spans="6:11" ht="12">
      <c r="F78" s="23"/>
      <c r="G78" s="24"/>
      <c r="H78" s="25"/>
      <c r="I78" s="37"/>
      <c r="J78" s="24"/>
      <c r="K78" s="25"/>
    </row>
    <row r="79" spans="1:11" ht="30.75" customHeight="1">
      <c r="A79" s="38"/>
      <c r="B79" s="38"/>
      <c r="C79" s="353" t="s">
        <v>64</v>
      </c>
      <c r="D79" s="353"/>
      <c r="E79" s="353"/>
      <c r="F79" s="353"/>
      <c r="G79" s="353"/>
      <c r="H79" s="353"/>
      <c r="I79" s="353"/>
      <c r="J79" s="353"/>
      <c r="K79" s="39"/>
    </row>
    <row r="80" spans="4:11" ht="12">
      <c r="D80" s="31"/>
      <c r="F80" s="23"/>
      <c r="G80" s="24"/>
      <c r="I80" s="37"/>
      <c r="J80" s="24"/>
      <c r="K80" s="25"/>
    </row>
    <row r="81" spans="3:11" ht="12">
      <c r="C81" s="1" t="s">
        <v>65</v>
      </c>
      <c r="D81" s="31"/>
      <c r="F81" s="23"/>
      <c r="G81" s="24"/>
      <c r="I81" s="37"/>
      <c r="J81" s="24"/>
      <c r="K81" s="25"/>
    </row>
    <row r="82" spans="1:11" ht="12">
      <c r="A82" s="12"/>
      <c r="C82" s="13"/>
      <c r="E82" s="12"/>
      <c r="F82" s="14"/>
      <c r="G82" s="15"/>
      <c r="H82" s="16"/>
      <c r="I82" s="14"/>
      <c r="J82" s="15"/>
      <c r="K82" s="16"/>
    </row>
    <row r="83" spans="1:11" ht="12">
      <c r="A83" s="20" t="s">
        <v>80</v>
      </c>
      <c r="G83" s="18"/>
      <c r="K83" s="19" t="s">
        <v>81</v>
      </c>
    </row>
    <row r="84" spans="1:11" s="41" customFormat="1" ht="12">
      <c r="A84" s="360" t="s">
        <v>82</v>
      </c>
      <c r="B84" s="360"/>
      <c r="C84" s="360"/>
      <c r="D84" s="360"/>
      <c r="E84" s="360"/>
      <c r="F84" s="360"/>
      <c r="G84" s="360"/>
      <c r="H84" s="360"/>
      <c r="I84" s="360"/>
      <c r="J84" s="360"/>
      <c r="K84" s="360"/>
    </row>
    <row r="85" spans="1:11" ht="12">
      <c r="A85" s="20" t="str">
        <f>$A$42</f>
        <v>NAME: </v>
      </c>
      <c r="C85" s="1" t="str">
        <f>$D$20</f>
        <v>University of Colorado</v>
      </c>
      <c r="G85" s="18"/>
      <c r="I85" s="21"/>
      <c r="J85" s="18"/>
      <c r="K85" s="22" t="str">
        <f>$K$3</f>
        <v>Date: October 1, 2013</v>
      </c>
    </row>
    <row r="86" spans="1:11" ht="12">
      <c r="A86" s="23" t="s">
        <v>17</v>
      </c>
      <c r="B86" s="23" t="s">
        <v>17</v>
      </c>
      <c r="C86" s="23" t="s">
        <v>17</v>
      </c>
      <c r="D86" s="23" t="s">
        <v>17</v>
      </c>
      <c r="E86" s="23" t="s">
        <v>17</v>
      </c>
      <c r="F86" s="23" t="s">
        <v>17</v>
      </c>
      <c r="G86" s="24" t="s">
        <v>17</v>
      </c>
      <c r="H86" s="25" t="s">
        <v>17</v>
      </c>
      <c r="I86" s="23" t="s">
        <v>17</v>
      </c>
      <c r="J86" s="24" t="s">
        <v>17</v>
      </c>
      <c r="K86" s="25" t="s">
        <v>17</v>
      </c>
    </row>
    <row r="87" spans="1:11" ht="12">
      <c r="A87" s="26" t="s">
        <v>18</v>
      </c>
      <c r="C87" s="13" t="s">
        <v>19</v>
      </c>
      <c r="E87" s="26" t="s">
        <v>18</v>
      </c>
      <c r="F87" s="27"/>
      <c r="G87" s="28"/>
      <c r="H87" s="29" t="s">
        <v>20</v>
      </c>
      <c r="I87" s="27"/>
      <c r="J87" s="28"/>
      <c r="K87" s="29" t="s">
        <v>21</v>
      </c>
    </row>
    <row r="88" spans="1:11" ht="12">
      <c r="A88" s="26" t="s">
        <v>22</v>
      </c>
      <c r="C88" s="30" t="s">
        <v>23</v>
      </c>
      <c r="E88" s="26" t="s">
        <v>22</v>
      </c>
      <c r="F88" s="27"/>
      <c r="G88" s="28" t="s">
        <v>24</v>
      </c>
      <c r="H88" s="29" t="s">
        <v>25</v>
      </c>
      <c r="I88" s="27"/>
      <c r="J88" s="28" t="s">
        <v>24</v>
      </c>
      <c r="K88" s="29" t="s">
        <v>26</v>
      </c>
    </row>
    <row r="89" spans="1:11" ht="12">
      <c r="A89" s="23" t="s">
        <v>17</v>
      </c>
      <c r="B89" s="23" t="s">
        <v>17</v>
      </c>
      <c r="C89" s="23" t="s">
        <v>17</v>
      </c>
      <c r="D89" s="23" t="s">
        <v>17</v>
      </c>
      <c r="E89" s="23" t="s">
        <v>17</v>
      </c>
      <c r="F89" s="23" t="s">
        <v>17</v>
      </c>
      <c r="G89" s="24" t="s">
        <v>17</v>
      </c>
      <c r="H89" s="24" t="s">
        <v>17</v>
      </c>
      <c r="I89" s="23" t="s">
        <v>17</v>
      </c>
      <c r="J89" s="24" t="s">
        <v>17</v>
      </c>
      <c r="K89" s="25" t="s">
        <v>17</v>
      </c>
    </row>
    <row r="90" spans="1:11" ht="12">
      <c r="A90" s="12">
        <v>1</v>
      </c>
      <c r="C90" s="13" t="s">
        <v>27</v>
      </c>
      <c r="D90" s="31" t="s">
        <v>28</v>
      </c>
      <c r="E90" s="12">
        <v>1</v>
      </c>
      <c r="G90" s="283">
        <f>+G480</f>
        <v>772.89</v>
      </c>
      <c r="H90" s="282">
        <f>+H480</f>
        <v>81389314.63217579</v>
      </c>
      <c r="I90" s="282"/>
      <c r="J90" s="283">
        <f>+J480</f>
        <v>782.1283681409793</v>
      </c>
      <c r="K90" s="282">
        <f>+K480</f>
        <v>84315215.92</v>
      </c>
    </row>
    <row r="91" spans="1:11" ht="12">
      <c r="A91" s="12">
        <v>2</v>
      </c>
      <c r="C91" s="13" t="s">
        <v>29</v>
      </c>
      <c r="D91" s="31" t="s">
        <v>30</v>
      </c>
      <c r="E91" s="12">
        <v>2</v>
      </c>
      <c r="G91" s="283">
        <f>+G519</f>
        <v>0.25</v>
      </c>
      <c r="H91" s="282">
        <f>+H519</f>
        <v>-31399.390000000003</v>
      </c>
      <c r="I91" s="282"/>
      <c r="J91" s="283">
        <f>+J519</f>
        <v>0</v>
      </c>
      <c r="K91" s="282">
        <f>+K519</f>
        <v>10758</v>
      </c>
    </row>
    <row r="92" spans="1:11" ht="12">
      <c r="A92" s="12">
        <v>3</v>
      </c>
      <c r="C92" s="13" t="s">
        <v>31</v>
      </c>
      <c r="D92" s="31" t="s">
        <v>32</v>
      </c>
      <c r="E92" s="12">
        <v>3</v>
      </c>
      <c r="G92" s="283">
        <f>+G556</f>
        <v>0.47</v>
      </c>
      <c r="H92" s="282">
        <f>+H556</f>
        <v>116326.17</v>
      </c>
      <c r="I92" s="282"/>
      <c r="J92" s="283">
        <f>+J556</f>
        <v>0.46287500802510806</v>
      </c>
      <c r="K92" s="282">
        <f>+K556</f>
        <v>104211</v>
      </c>
    </row>
    <row r="93" spans="1:11" ht="12">
      <c r="A93" s="12">
        <v>4</v>
      </c>
      <c r="C93" s="13" t="s">
        <v>33</v>
      </c>
      <c r="D93" s="31" t="s">
        <v>34</v>
      </c>
      <c r="E93" s="12">
        <v>4</v>
      </c>
      <c r="G93" s="283">
        <f>+G593</f>
        <v>193.38</v>
      </c>
      <c r="H93" s="282">
        <f>+H593</f>
        <v>22736728.47</v>
      </c>
      <c r="I93" s="282"/>
      <c r="J93" s="283">
        <f>+J593</f>
        <v>211.10929206200726</v>
      </c>
      <c r="K93" s="282">
        <f>+K593</f>
        <v>24637218.16</v>
      </c>
    </row>
    <row r="94" spans="1:11" ht="12">
      <c r="A94" s="12">
        <v>5</v>
      </c>
      <c r="C94" s="13" t="s">
        <v>35</v>
      </c>
      <c r="D94" s="31" t="s">
        <v>36</v>
      </c>
      <c r="E94" s="12">
        <v>5</v>
      </c>
      <c r="G94" s="283">
        <f>+G630</f>
        <v>95.05</v>
      </c>
      <c r="H94" s="282">
        <f>+H630</f>
        <v>8415705.18</v>
      </c>
      <c r="I94" s="282"/>
      <c r="J94" s="283">
        <f>+J630</f>
        <v>111.75833061510801</v>
      </c>
      <c r="K94" s="282">
        <f>+K630</f>
        <v>9802953</v>
      </c>
    </row>
    <row r="95" spans="1:11" ht="12">
      <c r="A95" s="12">
        <v>6</v>
      </c>
      <c r="C95" s="13" t="s">
        <v>37</v>
      </c>
      <c r="D95" s="31" t="s">
        <v>38</v>
      </c>
      <c r="E95" s="12">
        <v>6</v>
      </c>
      <c r="G95" s="283">
        <f>+G667</f>
        <v>124.44999999999997</v>
      </c>
      <c r="H95" s="282">
        <f>+H667</f>
        <v>15186860.619999997</v>
      </c>
      <c r="I95" s="282"/>
      <c r="J95" s="283">
        <f>+J667</f>
        <v>125.25333770769328</v>
      </c>
      <c r="K95" s="282">
        <f>+K667</f>
        <v>15844578.879999999</v>
      </c>
    </row>
    <row r="96" spans="1:15" ht="12">
      <c r="A96" s="12">
        <v>7</v>
      </c>
      <c r="C96" s="13" t="s">
        <v>39</v>
      </c>
      <c r="D96" s="31" t="s">
        <v>40</v>
      </c>
      <c r="E96" s="12">
        <v>7</v>
      </c>
      <c r="G96" s="283">
        <f>+G704</f>
        <v>37.239999999999995</v>
      </c>
      <c r="H96" s="282">
        <f>+H704</f>
        <v>10362810.32</v>
      </c>
      <c r="I96" s="282"/>
      <c r="J96" s="283">
        <f>+J704</f>
        <v>34.60804991546</v>
      </c>
      <c r="K96" s="282">
        <f>+K704</f>
        <v>10017837</v>
      </c>
      <c r="O96" s="1" t="s">
        <v>51</v>
      </c>
    </row>
    <row r="97" spans="1:11" ht="12">
      <c r="A97" s="12">
        <v>8</v>
      </c>
      <c r="C97" s="13" t="s">
        <v>41</v>
      </c>
      <c r="D97" s="31" t="s">
        <v>42</v>
      </c>
      <c r="E97" s="12">
        <v>8</v>
      </c>
      <c r="G97" s="283">
        <f>+G741</f>
        <v>0</v>
      </c>
      <c r="H97" s="282">
        <f>+H741</f>
        <v>13937572.4</v>
      </c>
      <c r="I97" s="282"/>
      <c r="J97" s="283">
        <f>+J741</f>
        <v>0</v>
      </c>
      <c r="K97" s="282">
        <f>+K741</f>
        <v>15275952</v>
      </c>
    </row>
    <row r="98" spans="1:11" ht="12">
      <c r="A98" s="12">
        <v>9</v>
      </c>
      <c r="C98" s="13" t="s">
        <v>43</v>
      </c>
      <c r="D98" s="31" t="s">
        <v>44</v>
      </c>
      <c r="E98" s="12">
        <v>9</v>
      </c>
      <c r="G98" s="283">
        <f>+G779</f>
        <v>0</v>
      </c>
      <c r="H98" s="282">
        <f>+H779</f>
        <v>0</v>
      </c>
      <c r="I98" s="282" t="s">
        <v>51</v>
      </c>
      <c r="J98" s="283">
        <f>+J779</f>
        <v>0</v>
      </c>
      <c r="K98" s="282">
        <f>+K779</f>
        <v>0</v>
      </c>
    </row>
    <row r="99" spans="1:11" ht="12">
      <c r="A99" s="12">
        <v>10</v>
      </c>
      <c r="C99" s="13" t="s">
        <v>45</v>
      </c>
      <c r="D99" s="31" t="s">
        <v>46</v>
      </c>
      <c r="E99" s="12">
        <v>10</v>
      </c>
      <c r="G99" s="283">
        <f>+G815</f>
        <v>0</v>
      </c>
      <c r="H99" s="282">
        <f>+H815</f>
        <v>4118068.87</v>
      </c>
      <c r="I99" s="282"/>
      <c r="J99" s="283">
        <f>+J815</f>
        <v>0</v>
      </c>
      <c r="K99" s="282">
        <f>+K815</f>
        <v>9832217</v>
      </c>
    </row>
    <row r="100" spans="1:11" ht="12">
      <c r="A100" s="12"/>
      <c r="C100" s="13"/>
      <c r="D100" s="31"/>
      <c r="E100" s="12"/>
      <c r="F100" s="23" t="s">
        <v>17</v>
      </c>
      <c r="G100" s="284" t="s">
        <v>17</v>
      </c>
      <c r="H100" s="280"/>
      <c r="I100" s="280"/>
      <c r="J100" s="280"/>
      <c r="K100" s="280"/>
    </row>
    <row r="101" spans="1:11" ht="12">
      <c r="A101" s="1">
        <v>11</v>
      </c>
      <c r="C101" s="13" t="s">
        <v>83</v>
      </c>
      <c r="E101" s="1">
        <v>11</v>
      </c>
      <c r="G101" s="283">
        <f>SUM(G90:G99)</f>
        <v>1223.73</v>
      </c>
      <c r="H101" s="282">
        <f>SUM(H90:H99)</f>
        <v>156231987.2721758</v>
      </c>
      <c r="I101" s="282"/>
      <c r="J101" s="282">
        <f>SUM(J90:J99)</f>
        <v>1265.320253449273</v>
      </c>
      <c r="K101" s="282">
        <f>SUM(K90:K99)</f>
        <v>169840940.96</v>
      </c>
    </row>
    <row r="102" spans="1:11" ht="12">
      <c r="A102" s="12"/>
      <c r="E102" s="12"/>
      <c r="F102" s="23" t="s">
        <v>17</v>
      </c>
      <c r="G102" s="24" t="s">
        <v>17</v>
      </c>
      <c r="H102" s="25"/>
      <c r="I102" s="37"/>
      <c r="J102" s="24"/>
      <c r="K102" s="25"/>
    </row>
    <row r="103" spans="1:11" ht="12">
      <c r="A103" s="12"/>
      <c r="E103" s="12"/>
      <c r="F103" s="23"/>
      <c r="G103" s="18"/>
      <c r="H103" s="25"/>
      <c r="I103" s="37"/>
      <c r="J103" s="18"/>
      <c r="K103" s="25"/>
    </row>
    <row r="104" spans="1:11" ht="12">
      <c r="A104" s="1">
        <v>12</v>
      </c>
      <c r="C104" s="13" t="s">
        <v>48</v>
      </c>
      <c r="E104" s="1">
        <v>12</v>
      </c>
      <c r="G104" s="281"/>
      <c r="H104" s="281"/>
      <c r="I104" s="279"/>
      <c r="J104" s="36"/>
      <c r="K104" s="281"/>
    </row>
    <row r="105" spans="1:11" ht="12">
      <c r="A105" s="12">
        <v>13</v>
      </c>
      <c r="C105" s="13" t="s">
        <v>49</v>
      </c>
      <c r="D105" s="31" t="s">
        <v>50</v>
      </c>
      <c r="E105" s="12">
        <v>13</v>
      </c>
      <c r="G105" s="36"/>
      <c r="H105" s="282">
        <f>+H442</f>
        <v>0</v>
      </c>
      <c r="I105" s="279"/>
      <c r="J105" s="36"/>
      <c r="K105" s="282">
        <f>+K442</f>
        <v>0</v>
      </c>
    </row>
    <row r="106" spans="1:11" ht="12">
      <c r="A106" s="12">
        <v>14</v>
      </c>
      <c r="C106" s="13" t="s">
        <v>52</v>
      </c>
      <c r="D106" s="31" t="s">
        <v>84</v>
      </c>
      <c r="E106" s="12">
        <v>14</v>
      </c>
      <c r="G106" s="36"/>
      <c r="H106" s="49">
        <v>9364579.98</v>
      </c>
      <c r="I106" s="279"/>
      <c r="J106" s="36"/>
      <c r="K106" s="49">
        <f>10775384</f>
        <v>10775384</v>
      </c>
    </row>
    <row r="107" spans="1:11" ht="12">
      <c r="A107" s="12">
        <v>15</v>
      </c>
      <c r="C107" s="13" t="s">
        <v>54</v>
      </c>
      <c r="D107" s="31"/>
      <c r="E107" s="12">
        <v>15</v>
      </c>
      <c r="G107" s="36"/>
      <c r="H107" s="285">
        <v>11840088</v>
      </c>
      <c r="I107" s="279"/>
      <c r="J107" s="36"/>
      <c r="K107" s="285">
        <f>11919995</f>
        <v>11919995</v>
      </c>
    </row>
    <row r="108" spans="1:11" ht="12">
      <c r="A108" s="12">
        <v>16</v>
      </c>
      <c r="C108" s="13" t="s">
        <v>55</v>
      </c>
      <c r="D108" s="31"/>
      <c r="E108" s="12">
        <v>16</v>
      </c>
      <c r="G108" s="36"/>
      <c r="H108" s="282">
        <f>+H308-H107</f>
        <v>57720760.71000001</v>
      </c>
      <c r="I108" s="279"/>
      <c r="J108" s="36"/>
      <c r="K108" s="285">
        <f>59937630</f>
        <v>59937630</v>
      </c>
    </row>
    <row r="109" spans="1:254" ht="12">
      <c r="A109" s="31">
        <v>17</v>
      </c>
      <c r="B109" s="31"/>
      <c r="C109" s="34" t="s">
        <v>85</v>
      </c>
      <c r="D109" s="31" t="s">
        <v>86</v>
      </c>
      <c r="E109" s="31">
        <v>17</v>
      </c>
      <c r="F109" s="31"/>
      <c r="G109" s="36"/>
      <c r="H109" s="282">
        <f>SUM(H107:H108)</f>
        <v>69560848.71000001</v>
      </c>
      <c r="I109" s="34"/>
      <c r="J109" s="36"/>
      <c r="K109" s="282">
        <f>SUM(K107:K108)</f>
        <v>71857625</v>
      </c>
      <c r="L109" s="31"/>
      <c r="M109" s="34"/>
      <c r="N109" s="31"/>
      <c r="O109" s="34"/>
      <c r="P109" s="31"/>
      <c r="Q109" s="34"/>
      <c r="R109" s="31"/>
      <c r="S109" s="34"/>
      <c r="T109" s="31"/>
      <c r="U109" s="34"/>
      <c r="V109" s="31"/>
      <c r="W109" s="34"/>
      <c r="X109" s="31"/>
      <c r="Y109" s="34"/>
      <c r="Z109" s="31"/>
      <c r="AA109" s="34"/>
      <c r="AB109" s="31"/>
      <c r="AC109" s="34"/>
      <c r="AD109" s="31"/>
      <c r="AE109" s="34"/>
      <c r="AF109" s="31"/>
      <c r="AG109" s="34"/>
      <c r="AH109" s="31"/>
      <c r="AI109" s="34"/>
      <c r="AJ109" s="31"/>
      <c r="AK109" s="34"/>
      <c r="AL109" s="31"/>
      <c r="AM109" s="34"/>
      <c r="AN109" s="31"/>
      <c r="AO109" s="34"/>
      <c r="AP109" s="31"/>
      <c r="AQ109" s="34"/>
      <c r="AR109" s="31"/>
      <c r="AS109" s="34"/>
      <c r="AT109" s="31"/>
      <c r="AU109" s="34"/>
      <c r="AV109" s="31"/>
      <c r="AW109" s="34"/>
      <c r="AX109" s="31"/>
      <c r="AY109" s="34"/>
      <c r="AZ109" s="31"/>
      <c r="BA109" s="34"/>
      <c r="BB109" s="31"/>
      <c r="BC109" s="34"/>
      <c r="BD109" s="31"/>
      <c r="BE109" s="34"/>
      <c r="BF109" s="31"/>
      <c r="BG109" s="34"/>
      <c r="BH109" s="31"/>
      <c r="BI109" s="34"/>
      <c r="BJ109" s="31"/>
      <c r="BK109" s="34"/>
      <c r="BL109" s="31"/>
      <c r="BM109" s="34"/>
      <c r="BN109" s="31"/>
      <c r="BO109" s="34"/>
      <c r="BP109" s="31"/>
      <c r="BQ109" s="34"/>
      <c r="BR109" s="31"/>
      <c r="BS109" s="34"/>
      <c r="BT109" s="31"/>
      <c r="BU109" s="34"/>
      <c r="BV109" s="31"/>
      <c r="BW109" s="34"/>
      <c r="BX109" s="31"/>
      <c r="BY109" s="34"/>
      <c r="BZ109" s="31"/>
      <c r="CA109" s="34"/>
      <c r="CB109" s="31"/>
      <c r="CC109" s="34"/>
      <c r="CD109" s="31"/>
      <c r="CE109" s="34"/>
      <c r="CF109" s="31"/>
      <c r="CG109" s="34"/>
      <c r="CH109" s="31"/>
      <c r="CI109" s="34"/>
      <c r="CJ109" s="31"/>
      <c r="CK109" s="34"/>
      <c r="CL109" s="31"/>
      <c r="CM109" s="34"/>
      <c r="CN109" s="31"/>
      <c r="CO109" s="34"/>
      <c r="CP109" s="31"/>
      <c r="CQ109" s="34"/>
      <c r="CR109" s="31"/>
      <c r="CS109" s="34"/>
      <c r="CT109" s="31"/>
      <c r="CU109" s="34"/>
      <c r="CV109" s="31"/>
      <c r="CW109" s="34"/>
      <c r="CX109" s="31"/>
      <c r="CY109" s="34"/>
      <c r="CZ109" s="31"/>
      <c r="DA109" s="34"/>
      <c r="DB109" s="31"/>
      <c r="DC109" s="34"/>
      <c r="DD109" s="31"/>
      <c r="DE109" s="34"/>
      <c r="DF109" s="31"/>
      <c r="DG109" s="34"/>
      <c r="DH109" s="31"/>
      <c r="DI109" s="34"/>
      <c r="DJ109" s="31"/>
      <c r="DK109" s="34"/>
      <c r="DL109" s="31"/>
      <c r="DM109" s="34"/>
      <c r="DN109" s="31"/>
      <c r="DO109" s="34"/>
      <c r="DP109" s="31"/>
      <c r="DQ109" s="34"/>
      <c r="DR109" s="31"/>
      <c r="DS109" s="34"/>
      <c r="DT109" s="31"/>
      <c r="DU109" s="34"/>
      <c r="DV109" s="31"/>
      <c r="DW109" s="34"/>
      <c r="DX109" s="31"/>
      <c r="DY109" s="34"/>
      <c r="DZ109" s="31"/>
      <c r="EA109" s="34"/>
      <c r="EB109" s="31"/>
      <c r="EC109" s="34"/>
      <c r="ED109" s="31"/>
      <c r="EE109" s="34"/>
      <c r="EF109" s="31"/>
      <c r="EG109" s="34"/>
      <c r="EH109" s="31"/>
      <c r="EI109" s="34"/>
      <c r="EJ109" s="31"/>
      <c r="EK109" s="34"/>
      <c r="EL109" s="31"/>
      <c r="EM109" s="34"/>
      <c r="EN109" s="31"/>
      <c r="EO109" s="34"/>
      <c r="EP109" s="31"/>
      <c r="EQ109" s="34"/>
      <c r="ER109" s="31"/>
      <c r="ES109" s="34"/>
      <c r="ET109" s="31"/>
      <c r="EU109" s="34"/>
      <c r="EV109" s="31"/>
      <c r="EW109" s="34"/>
      <c r="EX109" s="31"/>
      <c r="EY109" s="34"/>
      <c r="EZ109" s="31"/>
      <c r="FA109" s="34"/>
      <c r="FB109" s="31"/>
      <c r="FC109" s="34"/>
      <c r="FD109" s="31"/>
      <c r="FE109" s="34"/>
      <c r="FF109" s="31"/>
      <c r="FG109" s="34"/>
      <c r="FH109" s="31"/>
      <c r="FI109" s="34"/>
      <c r="FJ109" s="31"/>
      <c r="FK109" s="34"/>
      <c r="FL109" s="31"/>
      <c r="FM109" s="34"/>
      <c r="FN109" s="31"/>
      <c r="FO109" s="34"/>
      <c r="FP109" s="31"/>
      <c r="FQ109" s="34"/>
      <c r="FR109" s="31"/>
      <c r="FS109" s="34"/>
      <c r="FT109" s="31"/>
      <c r="FU109" s="34"/>
      <c r="FV109" s="31"/>
      <c r="FW109" s="34"/>
      <c r="FX109" s="31"/>
      <c r="FY109" s="34"/>
      <c r="FZ109" s="31"/>
      <c r="GA109" s="34"/>
      <c r="GB109" s="31"/>
      <c r="GC109" s="34"/>
      <c r="GD109" s="31"/>
      <c r="GE109" s="34"/>
      <c r="GF109" s="31"/>
      <c r="GG109" s="34"/>
      <c r="GH109" s="31"/>
      <c r="GI109" s="34"/>
      <c r="GJ109" s="31"/>
      <c r="GK109" s="34"/>
      <c r="GL109" s="31"/>
      <c r="GM109" s="34"/>
      <c r="GN109" s="31"/>
      <c r="GO109" s="34"/>
      <c r="GP109" s="31"/>
      <c r="GQ109" s="34"/>
      <c r="GR109" s="31"/>
      <c r="GS109" s="34"/>
      <c r="GT109" s="31"/>
      <c r="GU109" s="34"/>
      <c r="GV109" s="31"/>
      <c r="GW109" s="34"/>
      <c r="GX109" s="31"/>
      <c r="GY109" s="34"/>
      <c r="GZ109" s="31"/>
      <c r="HA109" s="34"/>
      <c r="HB109" s="31"/>
      <c r="HC109" s="34"/>
      <c r="HD109" s="31"/>
      <c r="HE109" s="34"/>
      <c r="HF109" s="31"/>
      <c r="HG109" s="34"/>
      <c r="HH109" s="31"/>
      <c r="HI109" s="34"/>
      <c r="HJ109" s="31"/>
      <c r="HK109" s="34"/>
      <c r="HL109" s="31"/>
      <c r="HM109" s="34"/>
      <c r="HN109" s="31"/>
      <c r="HO109" s="34"/>
      <c r="HP109" s="31"/>
      <c r="HQ109" s="34"/>
      <c r="HR109" s="31"/>
      <c r="HS109" s="34"/>
      <c r="HT109" s="31"/>
      <c r="HU109" s="34"/>
      <c r="HV109" s="31"/>
      <c r="HW109" s="34"/>
      <c r="HX109" s="31"/>
      <c r="HY109" s="34"/>
      <c r="HZ109" s="31"/>
      <c r="IA109" s="34"/>
      <c r="IB109" s="31"/>
      <c r="IC109" s="34"/>
      <c r="ID109" s="31"/>
      <c r="IE109" s="34"/>
      <c r="IF109" s="31"/>
      <c r="IG109" s="34"/>
      <c r="IH109" s="31"/>
      <c r="II109" s="34"/>
      <c r="IJ109" s="31"/>
      <c r="IK109" s="34"/>
      <c r="IL109" s="31"/>
      <c r="IM109" s="34"/>
      <c r="IN109" s="31"/>
      <c r="IO109" s="34"/>
      <c r="IP109" s="31"/>
      <c r="IQ109" s="34"/>
      <c r="IR109" s="31"/>
      <c r="IS109" s="34"/>
      <c r="IT109" s="31"/>
    </row>
    <row r="110" spans="1:11" ht="12">
      <c r="A110" s="12">
        <v>18</v>
      </c>
      <c r="C110" s="13" t="s">
        <v>57</v>
      </c>
      <c r="D110" s="31" t="s">
        <v>86</v>
      </c>
      <c r="E110" s="12">
        <v>18</v>
      </c>
      <c r="G110" s="36"/>
      <c r="H110" s="282">
        <f>+H307</f>
        <v>21928104.04</v>
      </c>
      <c r="I110" s="279"/>
      <c r="J110" s="36"/>
      <c r="K110" s="285">
        <f>21664227</f>
        <v>21664227</v>
      </c>
    </row>
    <row r="111" spans="1:11" ht="12">
      <c r="A111" s="12">
        <v>19</v>
      </c>
      <c r="C111" s="13" t="s">
        <v>58</v>
      </c>
      <c r="D111" s="31" t="s">
        <v>86</v>
      </c>
      <c r="E111" s="12">
        <v>19</v>
      </c>
      <c r="G111" s="36"/>
      <c r="H111" s="282">
        <f>+H313</f>
        <v>39125110.43</v>
      </c>
      <c r="I111" s="279"/>
      <c r="J111" s="36"/>
      <c r="K111" s="285">
        <v>48640800</v>
      </c>
    </row>
    <row r="112" spans="1:11" ht="12">
      <c r="A112" s="12">
        <v>20</v>
      </c>
      <c r="C112" s="13" t="s">
        <v>59</v>
      </c>
      <c r="D112" s="31" t="s">
        <v>86</v>
      </c>
      <c r="E112" s="12">
        <v>20</v>
      </c>
      <c r="G112" s="36"/>
      <c r="H112" s="282">
        <f>H109+H110+H111</f>
        <v>130614063.18</v>
      </c>
      <c r="I112" s="279"/>
      <c r="J112" s="36"/>
      <c r="K112" s="282">
        <f>K109+K110+K111</f>
        <v>142162652</v>
      </c>
    </row>
    <row r="113" spans="1:12" ht="12">
      <c r="A113" s="31">
        <v>21</v>
      </c>
      <c r="C113" s="13" t="s">
        <v>87</v>
      </c>
      <c r="D113" s="31" t="s">
        <v>88</v>
      </c>
      <c r="E113" s="12">
        <v>21</v>
      </c>
      <c r="G113" s="36"/>
      <c r="H113" s="282">
        <f>+H352-H333</f>
        <v>0</v>
      </c>
      <c r="I113" s="279"/>
      <c r="J113" s="36"/>
      <c r="K113" s="282">
        <f>+K352-K333</f>
        <v>0</v>
      </c>
      <c r="L113" s="1" t="s">
        <v>51</v>
      </c>
    </row>
    <row r="114" spans="1:11" ht="12">
      <c r="A114" s="31">
        <v>22</v>
      </c>
      <c r="C114" s="13" t="s">
        <v>61</v>
      </c>
      <c r="D114" s="31"/>
      <c r="E114" s="12">
        <v>22</v>
      </c>
      <c r="G114" s="36"/>
      <c r="H114" s="282">
        <f>H333</f>
        <v>0</v>
      </c>
      <c r="I114" s="279" t="s">
        <v>51</v>
      </c>
      <c r="J114" s="36"/>
      <c r="K114" s="282">
        <f>K333</f>
        <v>0</v>
      </c>
    </row>
    <row r="115" spans="1:17" ht="12">
      <c r="A115" s="12">
        <v>23</v>
      </c>
      <c r="C115" s="35"/>
      <c r="E115" s="12">
        <v>23</v>
      </c>
      <c r="F115" s="23" t="s">
        <v>17</v>
      </c>
      <c r="G115" s="24"/>
      <c r="H115" s="25"/>
      <c r="I115" s="37"/>
      <c r="J115" s="24"/>
      <c r="K115" s="25"/>
      <c r="Q115" s="1" t="s">
        <v>51</v>
      </c>
    </row>
    <row r="116" spans="1:5" ht="12">
      <c r="A116" s="12">
        <v>24</v>
      </c>
      <c r="C116" s="35"/>
      <c r="D116" s="13"/>
      <c r="E116" s="12">
        <v>24</v>
      </c>
    </row>
    <row r="117" spans="1:11" ht="12">
      <c r="A117" s="12">
        <v>25</v>
      </c>
      <c r="C117" s="13" t="s">
        <v>62</v>
      </c>
      <c r="D117" s="31" t="s">
        <v>89</v>
      </c>
      <c r="E117" s="12">
        <v>25</v>
      </c>
      <c r="G117" s="36"/>
      <c r="H117" s="282">
        <f>+H398</f>
        <v>16253343.97</v>
      </c>
      <c r="I117" s="279"/>
      <c r="J117" s="36"/>
      <c r="K117" s="282">
        <f>+K398</f>
        <v>16902904.96</v>
      </c>
    </row>
    <row r="118" spans="1:11" ht="12">
      <c r="A118" s="1">
        <v>26</v>
      </c>
      <c r="E118" s="1">
        <v>26</v>
      </c>
      <c r="F118" s="23" t="s">
        <v>17</v>
      </c>
      <c r="G118" s="24"/>
      <c r="H118" s="25"/>
      <c r="I118" s="37"/>
      <c r="J118" s="24"/>
      <c r="K118" s="25"/>
    </row>
    <row r="119" spans="1:17" ht="12">
      <c r="A119" s="12">
        <v>27</v>
      </c>
      <c r="C119" s="13" t="s">
        <v>63</v>
      </c>
      <c r="E119" s="12">
        <v>27</v>
      </c>
      <c r="F119" s="21"/>
      <c r="G119" s="36"/>
      <c r="H119" s="282">
        <f>H105+H106+H112+H113+H114+H117</f>
        <v>156231987.13</v>
      </c>
      <c r="I119" s="281"/>
      <c r="J119" s="286"/>
      <c r="K119" s="282">
        <f>K105+K106+K112+K113+K114+K117</f>
        <v>169840940.96</v>
      </c>
      <c r="L119" s="56"/>
      <c r="M119" s="56"/>
      <c r="N119" s="56"/>
      <c r="O119" s="56"/>
      <c r="P119" s="56"/>
      <c r="Q119" s="56"/>
    </row>
    <row r="120" spans="1:11" ht="12">
      <c r="A120" s="12"/>
      <c r="C120" s="13"/>
      <c r="E120" s="12"/>
      <c r="F120" s="287" t="s">
        <v>90</v>
      </c>
      <c r="G120" s="288"/>
      <c r="H120" s="288"/>
      <c r="I120" s="288"/>
      <c r="J120" s="289"/>
      <c r="K120" s="290"/>
    </row>
    <row r="121" spans="3:11" ht="29.25" customHeight="1">
      <c r="C121" s="353" t="s">
        <v>64</v>
      </c>
      <c r="D121" s="353"/>
      <c r="E121" s="353"/>
      <c r="F121" s="353"/>
      <c r="G121" s="353"/>
      <c r="H121" s="353"/>
      <c r="I121" s="353"/>
      <c r="J121" s="353"/>
      <c r="K121" s="291"/>
    </row>
    <row r="122" spans="4:13" ht="12">
      <c r="D122" s="31"/>
      <c r="F122" s="23"/>
      <c r="G122" s="24"/>
      <c r="H122" s="3">
        <f>H119-H101</f>
        <v>-0.1421757936477661</v>
      </c>
      <c r="I122" s="37"/>
      <c r="J122" s="24"/>
      <c r="K122" s="3">
        <f>K119-K101</f>
        <v>0</v>
      </c>
      <c r="M122" s="1" t="s">
        <v>51</v>
      </c>
    </row>
    <row r="123" spans="3:11" ht="12">
      <c r="C123" s="1" t="s">
        <v>65</v>
      </c>
      <c r="G123" s="1"/>
      <c r="H123" s="1"/>
      <c r="J123" s="1"/>
      <c r="K123" s="1"/>
    </row>
    <row r="124" spans="4:11" ht="12">
      <c r="D124" s="31"/>
      <c r="F124" s="23"/>
      <c r="G124" s="24"/>
      <c r="I124" s="37"/>
      <c r="J124" s="24"/>
      <c r="K124" s="25"/>
    </row>
    <row r="125" ht="12">
      <c r="E125" s="40"/>
    </row>
    <row r="126" ht="12">
      <c r="A126" s="41" t="s">
        <v>66</v>
      </c>
    </row>
    <row r="127" spans="1:11" ht="12">
      <c r="A127" s="20" t="str">
        <f>$A$83</f>
        <v>Institution No.:  </v>
      </c>
      <c r="B127" s="41"/>
      <c r="C127" s="41"/>
      <c r="D127" s="41"/>
      <c r="E127" s="42"/>
      <c r="F127" s="41"/>
      <c r="G127" s="43"/>
      <c r="H127" s="44"/>
      <c r="I127" s="41"/>
      <c r="J127" s="43"/>
      <c r="K127" s="19" t="s">
        <v>67</v>
      </c>
    </row>
    <row r="128" spans="1:11" ht="12">
      <c r="A128" s="354" t="s">
        <v>68</v>
      </c>
      <c r="B128" s="354"/>
      <c r="C128" s="354"/>
      <c r="D128" s="354"/>
      <c r="E128" s="354"/>
      <c r="F128" s="354"/>
      <c r="G128" s="354"/>
      <c r="H128" s="354"/>
      <c r="I128" s="354"/>
      <c r="J128" s="354"/>
      <c r="K128" s="354"/>
    </row>
    <row r="129" spans="1:11" ht="12">
      <c r="A129" s="20" t="str">
        <f>$A$42</f>
        <v>NAME: </v>
      </c>
      <c r="C129" s="1" t="str">
        <f>$D$20</f>
        <v>University of Colorado</v>
      </c>
      <c r="H129" s="45"/>
      <c r="J129" s="18"/>
      <c r="K129" s="22" t="str">
        <f>$K$3</f>
        <v>Date: October 1, 2013</v>
      </c>
    </row>
    <row r="130" spans="1:11" ht="12">
      <c r="A130" s="23" t="s">
        <v>17</v>
      </c>
      <c r="B130" s="23" t="s">
        <v>17</v>
      </c>
      <c r="C130" s="23" t="s">
        <v>17</v>
      </c>
      <c r="D130" s="23" t="s">
        <v>17</v>
      </c>
      <c r="E130" s="23" t="s">
        <v>17</v>
      </c>
      <c r="F130" s="23" t="s">
        <v>17</v>
      </c>
      <c r="G130" s="24" t="s">
        <v>17</v>
      </c>
      <c r="H130" s="25" t="s">
        <v>17</v>
      </c>
      <c r="I130" s="23" t="s">
        <v>17</v>
      </c>
      <c r="J130" s="24" t="s">
        <v>17</v>
      </c>
      <c r="K130" s="25" t="s">
        <v>17</v>
      </c>
    </row>
    <row r="131" spans="1:11" ht="12">
      <c r="A131" s="26" t="s">
        <v>18</v>
      </c>
      <c r="E131" s="26" t="s">
        <v>18</v>
      </c>
      <c r="F131" s="27"/>
      <c r="G131" s="28"/>
      <c r="H131" s="29" t="s">
        <v>20</v>
      </c>
      <c r="I131" s="27"/>
      <c r="J131" s="28"/>
      <c r="K131" s="29" t="s">
        <v>21</v>
      </c>
    </row>
    <row r="132" spans="1:11" ht="12">
      <c r="A132" s="26" t="s">
        <v>22</v>
      </c>
      <c r="C132" s="30" t="s">
        <v>69</v>
      </c>
      <c r="E132" s="26" t="s">
        <v>22</v>
      </c>
      <c r="F132" s="27"/>
      <c r="G132" s="28"/>
      <c r="H132" s="29" t="s">
        <v>25</v>
      </c>
      <c r="I132" s="27"/>
      <c r="J132" s="28"/>
      <c r="K132" s="29" t="s">
        <v>26</v>
      </c>
    </row>
    <row r="133" spans="1:11" ht="12">
      <c r="A133" s="23" t="s">
        <v>17</v>
      </c>
      <c r="B133" s="23" t="s">
        <v>17</v>
      </c>
      <c r="C133" s="23" t="s">
        <v>17</v>
      </c>
      <c r="D133" s="23" t="s">
        <v>17</v>
      </c>
      <c r="E133" s="23" t="s">
        <v>17</v>
      </c>
      <c r="F133" s="23" t="s">
        <v>17</v>
      </c>
      <c r="G133" s="24" t="s">
        <v>17</v>
      </c>
      <c r="H133" s="25" t="s">
        <v>17</v>
      </c>
      <c r="I133" s="23" t="s">
        <v>17</v>
      </c>
      <c r="J133" s="24" t="s">
        <v>17</v>
      </c>
      <c r="K133" s="25" t="s">
        <v>17</v>
      </c>
    </row>
    <row r="134" spans="1:5" ht="12">
      <c r="A134" s="1">
        <v>1</v>
      </c>
      <c r="C134" s="1" t="s">
        <v>70</v>
      </c>
      <c r="E134" s="1">
        <v>1</v>
      </c>
    </row>
    <row r="135" spans="1:11" ht="33.75" customHeight="1">
      <c r="A135" s="46">
        <v>2</v>
      </c>
      <c r="C135" s="355" t="s">
        <v>71</v>
      </c>
      <c r="D135" s="355"/>
      <c r="E135" s="46">
        <v>2</v>
      </c>
      <c r="G135" s="47"/>
      <c r="H135" s="48">
        <v>0</v>
      </c>
      <c r="I135" s="48"/>
      <c r="J135" s="48"/>
      <c r="K135" s="48">
        <v>0</v>
      </c>
    </row>
    <row r="136" spans="1:11" ht="15.75" customHeight="1">
      <c r="A136" s="1">
        <v>3</v>
      </c>
      <c r="C136" s="1" t="s">
        <v>72</v>
      </c>
      <c r="E136" s="1">
        <v>3</v>
      </c>
      <c r="G136" s="47"/>
      <c r="H136" s="47">
        <v>0</v>
      </c>
      <c r="I136" s="47"/>
      <c r="J136" s="47"/>
      <c r="K136" s="47">
        <v>0</v>
      </c>
    </row>
    <row r="137" spans="1:11" ht="12">
      <c r="A137" s="1">
        <v>4</v>
      </c>
      <c r="C137" s="1" t="s">
        <v>73</v>
      </c>
      <c r="E137" s="1">
        <v>4</v>
      </c>
      <c r="G137" s="47"/>
      <c r="H137" s="47">
        <v>0</v>
      </c>
      <c r="I137" s="47"/>
      <c r="J137" s="47"/>
      <c r="K137" s="47">
        <v>0</v>
      </c>
    </row>
    <row r="138" spans="1:11" ht="12">
      <c r="A138" s="1">
        <v>5</v>
      </c>
      <c r="C138" s="1" t="s">
        <v>74</v>
      </c>
      <c r="E138" s="1">
        <v>5</v>
      </c>
      <c r="G138" s="47"/>
      <c r="H138" s="47">
        <v>0</v>
      </c>
      <c r="I138" s="47"/>
      <c r="J138" s="47"/>
      <c r="K138" s="47">
        <v>0</v>
      </c>
    </row>
    <row r="139" spans="1:11" ht="47.25" customHeight="1">
      <c r="A139" s="46">
        <v>6</v>
      </c>
      <c r="C139" s="355" t="s">
        <v>75</v>
      </c>
      <c r="D139" s="355"/>
      <c r="E139" s="46">
        <v>6</v>
      </c>
      <c r="G139" s="47"/>
      <c r="H139" s="48">
        <v>0</v>
      </c>
      <c r="I139" s="48"/>
      <c r="J139" s="48"/>
      <c r="K139" s="48">
        <v>0</v>
      </c>
    </row>
    <row r="140" spans="1:11" ht="12">
      <c r="A140" s="1">
        <v>7</v>
      </c>
      <c r="E140" s="1">
        <v>7</v>
      </c>
      <c r="G140" s="47"/>
      <c r="H140" s="47"/>
      <c r="I140" s="47"/>
      <c r="J140" s="47"/>
      <c r="K140" s="47"/>
    </row>
    <row r="141" spans="1:11" ht="12">
      <c r="A141" s="1">
        <v>8</v>
      </c>
      <c r="E141" s="1">
        <v>8</v>
      </c>
      <c r="G141" s="47"/>
      <c r="H141" s="47"/>
      <c r="I141" s="47"/>
      <c r="J141" s="47"/>
      <c r="K141" s="47"/>
    </row>
    <row r="142" spans="1:11" ht="12">
      <c r="A142" s="1">
        <v>9</v>
      </c>
      <c r="E142" s="1">
        <v>9</v>
      </c>
      <c r="G142" s="47"/>
      <c r="H142" s="47"/>
      <c r="I142" s="47"/>
      <c r="J142" s="47"/>
      <c r="K142" s="47"/>
    </row>
    <row r="143" spans="1:11" ht="12">
      <c r="A143" s="1">
        <v>10</v>
      </c>
      <c r="E143" s="1">
        <v>10</v>
      </c>
      <c r="G143" s="47"/>
      <c r="H143" s="47"/>
      <c r="I143" s="47"/>
      <c r="J143" s="47"/>
      <c r="K143" s="47"/>
    </row>
    <row r="144" spans="1:11" ht="12">
      <c r="A144" s="1">
        <v>11</v>
      </c>
      <c r="E144" s="1">
        <v>11</v>
      </c>
      <c r="G144" s="47"/>
      <c r="H144" s="47"/>
      <c r="I144" s="47"/>
      <c r="J144" s="47"/>
      <c r="K144" s="47"/>
    </row>
    <row r="145" spans="1:11" ht="12">
      <c r="A145" s="1">
        <v>12</v>
      </c>
      <c r="C145" s="1" t="s">
        <v>76</v>
      </c>
      <c r="E145" s="1">
        <v>12</v>
      </c>
      <c r="G145" s="47"/>
      <c r="H145" s="47">
        <f>SUM(H135:H144)</f>
        <v>0</v>
      </c>
      <c r="I145" s="47"/>
      <c r="J145" s="47"/>
      <c r="K145" s="47">
        <f>SUM(K135:K144)</f>
        <v>0</v>
      </c>
    </row>
    <row r="146" ht="12">
      <c r="E146" s="40"/>
    </row>
    <row r="147" ht="12">
      <c r="E147" s="40"/>
    </row>
    <row r="148" ht="12">
      <c r="E148" s="40"/>
    </row>
    <row r="149" ht="12">
      <c r="E149" s="40"/>
    </row>
    <row r="150" ht="12">
      <c r="E150" s="40"/>
    </row>
    <row r="151" ht="12">
      <c r="E151" s="40"/>
    </row>
    <row r="152" ht="12">
      <c r="E152" s="40"/>
    </row>
    <row r="154" spans="4:8" ht="12">
      <c r="D154" s="50"/>
      <c r="F154" s="50"/>
      <c r="G154" s="51"/>
      <c r="H154" s="52"/>
    </row>
    <row r="155" ht="12">
      <c r="E155" s="40"/>
    </row>
    <row r="156" ht="12">
      <c r="E156" s="40"/>
    </row>
    <row r="157" ht="12">
      <c r="E157" s="40"/>
    </row>
    <row r="158" spans="3:5" ht="12">
      <c r="C158" s="1" t="s">
        <v>77</v>
      </c>
      <c r="E158" s="40"/>
    </row>
    <row r="159" ht="12">
      <c r="E159" s="40"/>
    </row>
    <row r="160" spans="2:6" ht="12.75">
      <c r="B160" s="53"/>
      <c r="C160" s="54"/>
      <c r="D160" s="55"/>
      <c r="E160" s="55"/>
      <c r="F160" s="55"/>
    </row>
    <row r="161" spans="2:6" ht="12.75">
      <c r="B161" s="53"/>
      <c r="C161" s="54"/>
      <c r="D161" s="55"/>
      <c r="E161" s="55"/>
      <c r="F161" s="55"/>
    </row>
    <row r="162" ht="12">
      <c r="E162" s="40"/>
    </row>
    <row r="163" ht="12">
      <c r="E163" s="40"/>
    </row>
    <row r="164" ht="12">
      <c r="E164" s="40"/>
    </row>
    <row r="165" ht="12">
      <c r="E165" s="40"/>
    </row>
    <row r="166" ht="12">
      <c r="E166" s="40"/>
    </row>
    <row r="167" ht="12">
      <c r="E167" s="40"/>
    </row>
    <row r="168" ht="12">
      <c r="E168" s="40"/>
    </row>
    <row r="169" ht="12">
      <c r="E169" s="40"/>
    </row>
    <row r="170" ht="12">
      <c r="E170" s="40"/>
    </row>
    <row r="171" ht="12">
      <c r="E171" s="40"/>
    </row>
    <row r="172" ht="12">
      <c r="E172" s="40"/>
    </row>
    <row r="173" ht="12">
      <c r="E173" s="40"/>
    </row>
    <row r="174" spans="1:13" ht="12">
      <c r="A174" s="20" t="str">
        <f>$A$83</f>
        <v>Institution No.:  </v>
      </c>
      <c r="E174" s="40"/>
      <c r="G174" s="18"/>
      <c r="H174" s="45"/>
      <c r="J174" s="18"/>
      <c r="K174" s="19" t="s">
        <v>91</v>
      </c>
      <c r="L174" s="21"/>
      <c r="M174" s="58"/>
    </row>
    <row r="175" spans="1:13" s="41" customFormat="1" ht="12">
      <c r="A175" s="354" t="s">
        <v>92</v>
      </c>
      <c r="B175" s="354"/>
      <c r="C175" s="354"/>
      <c r="D175" s="354"/>
      <c r="E175" s="354"/>
      <c r="F175" s="354"/>
      <c r="G175" s="354"/>
      <c r="H175" s="354"/>
      <c r="I175" s="354"/>
      <c r="J175" s="354"/>
      <c r="K175" s="354"/>
      <c r="L175" s="59"/>
      <c r="M175" s="60"/>
    </row>
    <row r="176" spans="1:13" ht="12">
      <c r="A176" s="20" t="str">
        <f>$A$42</f>
        <v>NAME: </v>
      </c>
      <c r="C176" s="1" t="str">
        <f>$D$20</f>
        <v>University of Colorado</v>
      </c>
      <c r="H176" s="45"/>
      <c r="J176" s="18"/>
      <c r="K176" s="22" t="str">
        <f>$K$3</f>
        <v>Date: October 1, 2013</v>
      </c>
      <c r="L176" s="21"/>
      <c r="M176" s="58"/>
    </row>
    <row r="177" spans="1:11" ht="12">
      <c r="A177" s="23" t="s">
        <v>17</v>
      </c>
      <c r="B177" s="23" t="s">
        <v>17</v>
      </c>
      <c r="C177" s="23" t="s">
        <v>17</v>
      </c>
      <c r="D177" s="23" t="s">
        <v>17</v>
      </c>
      <c r="E177" s="23" t="s">
        <v>17</v>
      </c>
      <c r="F177" s="23" t="s">
        <v>17</v>
      </c>
      <c r="G177" s="24" t="s">
        <v>17</v>
      </c>
      <c r="H177" s="25" t="s">
        <v>17</v>
      </c>
      <c r="I177" s="23" t="s">
        <v>17</v>
      </c>
      <c r="J177" s="24" t="s">
        <v>17</v>
      </c>
      <c r="K177" s="25" t="s">
        <v>17</v>
      </c>
    </row>
    <row r="178" spans="1:11" ht="12">
      <c r="A178" s="26" t="s">
        <v>18</v>
      </c>
      <c r="E178" s="26" t="s">
        <v>18</v>
      </c>
      <c r="G178" s="28"/>
      <c r="H178" s="29" t="s">
        <v>20</v>
      </c>
      <c r="I178" s="27"/>
      <c r="J178" s="1"/>
      <c r="K178" s="1"/>
    </row>
    <row r="179" spans="1:11" ht="12">
      <c r="A179" s="26" t="s">
        <v>22</v>
      </c>
      <c r="E179" s="26" t="s">
        <v>22</v>
      </c>
      <c r="G179" s="28"/>
      <c r="H179" s="29" t="s">
        <v>25</v>
      </c>
      <c r="I179" s="27"/>
      <c r="J179" s="1"/>
      <c r="K179" s="1"/>
    </row>
    <row r="180" spans="1:11" ht="12">
      <c r="A180" s="23" t="s">
        <v>17</v>
      </c>
      <c r="B180" s="23" t="s">
        <v>17</v>
      </c>
      <c r="C180" s="23" t="s">
        <v>17</v>
      </c>
      <c r="D180" s="23" t="s">
        <v>17</v>
      </c>
      <c r="E180" s="23" t="s">
        <v>17</v>
      </c>
      <c r="F180" s="23" t="s">
        <v>17</v>
      </c>
      <c r="G180" s="24" t="s">
        <v>17</v>
      </c>
      <c r="H180" s="25" t="s">
        <v>17</v>
      </c>
      <c r="I180" s="23" t="s">
        <v>17</v>
      </c>
      <c r="J180" s="1"/>
      <c r="K180" s="1"/>
    </row>
    <row r="181" spans="1:11" ht="12">
      <c r="A181" s="12">
        <v>1</v>
      </c>
      <c r="C181" s="13" t="s">
        <v>93</v>
      </c>
      <c r="E181" s="12">
        <v>1</v>
      </c>
      <c r="G181" s="18"/>
      <c r="H181" s="279"/>
      <c r="J181" s="1"/>
      <c r="K181" s="1"/>
    </row>
    <row r="182" spans="1:11" ht="12">
      <c r="A182" s="31" t="s">
        <v>94</v>
      </c>
      <c r="C182" s="13" t="s">
        <v>95</v>
      </c>
      <c r="E182" s="31" t="s">
        <v>94</v>
      </c>
      <c r="F182" s="292"/>
      <c r="G182" s="131"/>
      <c r="H182" s="132">
        <v>0</v>
      </c>
      <c r="I182" s="131"/>
      <c r="J182" s="1"/>
      <c r="K182" s="1"/>
    </row>
    <row r="183" spans="1:11" ht="12">
      <c r="A183" s="31" t="s">
        <v>96</v>
      </c>
      <c r="C183" s="13" t="s">
        <v>97</v>
      </c>
      <c r="E183" s="31" t="s">
        <v>96</v>
      </c>
      <c r="F183" s="292"/>
      <c r="G183" s="131"/>
      <c r="H183" s="293"/>
      <c r="I183" s="131"/>
      <c r="J183" s="1"/>
      <c r="K183" s="1"/>
    </row>
    <row r="184" spans="1:11" ht="12">
      <c r="A184" s="31" t="s">
        <v>98</v>
      </c>
      <c r="C184" s="13" t="s">
        <v>99</v>
      </c>
      <c r="E184" s="31" t="s">
        <v>98</v>
      </c>
      <c r="F184" s="292"/>
      <c r="G184" s="131"/>
      <c r="H184" s="132">
        <v>6973.54</v>
      </c>
      <c r="I184" s="131"/>
      <c r="J184" s="1"/>
      <c r="K184" s="1"/>
    </row>
    <row r="185" spans="1:11" ht="12">
      <c r="A185" s="12">
        <v>3</v>
      </c>
      <c r="C185" s="13" t="s">
        <v>100</v>
      </c>
      <c r="E185" s="12">
        <v>3</v>
      </c>
      <c r="F185" s="292"/>
      <c r="G185" s="131"/>
      <c r="H185" s="132">
        <v>1896.28</v>
      </c>
      <c r="I185" s="131"/>
      <c r="J185" s="1"/>
      <c r="K185" s="1"/>
    </row>
    <row r="186" spans="1:11" ht="12">
      <c r="A186" s="12">
        <v>4</v>
      </c>
      <c r="C186" s="13" t="s">
        <v>101</v>
      </c>
      <c r="E186" s="12">
        <v>4</v>
      </c>
      <c r="F186" s="292"/>
      <c r="G186" s="131"/>
      <c r="H186" s="132">
        <f>SUM(H184:H185)</f>
        <v>8869.82</v>
      </c>
      <c r="I186" s="131"/>
      <c r="J186" s="1"/>
      <c r="K186" s="1"/>
    </row>
    <row r="187" spans="1:11" ht="12">
      <c r="A187" s="12">
        <v>5</v>
      </c>
      <c r="E187" s="12">
        <v>5</v>
      </c>
      <c r="F187" s="292"/>
      <c r="G187" s="131"/>
      <c r="H187" s="132"/>
      <c r="I187" s="131"/>
      <c r="J187" s="1"/>
      <c r="K187" s="1"/>
    </row>
    <row r="188" spans="1:11" ht="12">
      <c r="A188" s="12">
        <v>6</v>
      </c>
      <c r="C188" s="13" t="s">
        <v>102</v>
      </c>
      <c r="E188" s="12">
        <v>6</v>
      </c>
      <c r="F188" s="292"/>
      <c r="G188" s="131"/>
      <c r="H188" s="132">
        <v>1247.34</v>
      </c>
      <c r="I188" s="131"/>
      <c r="J188" s="1"/>
      <c r="K188" s="1"/>
    </row>
    <row r="189" spans="1:11" ht="12">
      <c r="A189" s="12">
        <v>7</v>
      </c>
      <c r="C189" s="13" t="s">
        <v>103</v>
      </c>
      <c r="E189" s="12">
        <v>7</v>
      </c>
      <c r="F189" s="292"/>
      <c r="G189" s="131"/>
      <c r="H189" s="132">
        <v>397.95</v>
      </c>
      <c r="I189" s="131"/>
      <c r="J189" s="1"/>
      <c r="K189" s="1"/>
    </row>
    <row r="190" spans="1:11" ht="12">
      <c r="A190" s="12">
        <v>8</v>
      </c>
      <c r="C190" s="13" t="s">
        <v>104</v>
      </c>
      <c r="E190" s="12">
        <v>8</v>
      </c>
      <c r="F190" s="292"/>
      <c r="G190" s="131"/>
      <c r="H190" s="132">
        <f>SUM(H188:H189)</f>
        <v>1645.29</v>
      </c>
      <c r="I190" s="131"/>
      <c r="J190" s="1"/>
      <c r="K190" s="1"/>
    </row>
    <row r="191" spans="1:11" ht="12">
      <c r="A191" s="12">
        <v>9</v>
      </c>
      <c r="E191" s="12">
        <v>9</v>
      </c>
      <c r="F191" s="292"/>
      <c r="G191" s="131"/>
      <c r="H191" s="132"/>
      <c r="I191" s="131"/>
      <c r="J191" s="1"/>
      <c r="K191" s="1"/>
    </row>
    <row r="192" spans="1:11" ht="12">
      <c r="A192" s="12">
        <v>10</v>
      </c>
      <c r="C192" s="13" t="s">
        <v>105</v>
      </c>
      <c r="E192" s="12">
        <v>10</v>
      </c>
      <c r="F192" s="292"/>
      <c r="G192" s="131"/>
      <c r="H192" s="132">
        <f>H184+H188</f>
        <v>8220.88</v>
      </c>
      <c r="I192" s="131"/>
      <c r="J192" s="1"/>
      <c r="K192" s="1"/>
    </row>
    <row r="193" spans="1:11" ht="12">
      <c r="A193" s="12">
        <v>11</v>
      </c>
      <c r="C193" s="13" t="s">
        <v>106</v>
      </c>
      <c r="E193" s="12">
        <v>11</v>
      </c>
      <c r="F193" s="292"/>
      <c r="G193" s="131"/>
      <c r="H193" s="132">
        <f>H185+H189</f>
        <v>2294.23</v>
      </c>
      <c r="I193" s="131"/>
      <c r="J193" s="1"/>
      <c r="K193" s="1"/>
    </row>
    <row r="194" spans="1:11" ht="12">
      <c r="A194" s="12">
        <v>12</v>
      </c>
      <c r="C194" s="13" t="s">
        <v>107</v>
      </c>
      <c r="E194" s="12">
        <v>12</v>
      </c>
      <c r="F194" s="292"/>
      <c r="G194" s="131"/>
      <c r="H194" s="132">
        <f>H192+H193</f>
        <v>10515.109999999999</v>
      </c>
      <c r="I194" s="131"/>
      <c r="J194" s="1"/>
      <c r="K194" s="1"/>
    </row>
    <row r="195" spans="1:11" ht="12">
      <c r="A195" s="12">
        <v>13</v>
      </c>
      <c r="E195" s="12">
        <v>13</v>
      </c>
      <c r="G195" s="131"/>
      <c r="H195" s="134"/>
      <c r="I195" s="135"/>
      <c r="J195" s="1"/>
      <c r="K195" s="1"/>
    </row>
    <row r="196" spans="1:11" ht="12">
      <c r="A196" s="12">
        <v>15</v>
      </c>
      <c r="C196" s="13" t="s">
        <v>108</v>
      </c>
      <c r="E196" s="12">
        <v>15</v>
      </c>
      <c r="G196" s="131"/>
      <c r="H196" s="136"/>
      <c r="I196" s="135"/>
      <c r="J196" s="1"/>
      <c r="K196" s="1"/>
    </row>
    <row r="197" spans="1:11" ht="12">
      <c r="A197" s="12">
        <v>16</v>
      </c>
      <c r="C197" s="13" t="s">
        <v>109</v>
      </c>
      <c r="E197" s="12">
        <v>16</v>
      </c>
      <c r="G197" s="131"/>
      <c r="H197" s="134">
        <f>(H101)/H194</f>
        <v>14857.855721164668</v>
      </c>
      <c r="I197" s="137"/>
      <c r="J197" s="1"/>
      <c r="K197" s="1"/>
    </row>
    <row r="198" spans="1:11" ht="12">
      <c r="A198" s="12">
        <v>17</v>
      </c>
      <c r="C198" s="13" t="s">
        <v>110</v>
      </c>
      <c r="E198" s="12">
        <v>17</v>
      </c>
      <c r="G198" s="131"/>
      <c r="H198" s="135">
        <v>1860</v>
      </c>
      <c r="I198" s="135"/>
      <c r="J198" s="1"/>
      <c r="K198" s="1"/>
    </row>
    <row r="199" spans="1:11" ht="12">
      <c r="A199" s="12">
        <v>18</v>
      </c>
      <c r="E199" s="12">
        <v>18</v>
      </c>
      <c r="G199" s="131"/>
      <c r="H199" s="135"/>
      <c r="I199" s="135"/>
      <c r="J199" s="1"/>
      <c r="K199" s="1"/>
    </row>
    <row r="200" spans="1:11" ht="12">
      <c r="A200" s="1">
        <v>19</v>
      </c>
      <c r="C200" s="13" t="s">
        <v>111</v>
      </c>
      <c r="E200" s="1">
        <v>19</v>
      </c>
      <c r="G200" s="131"/>
      <c r="H200" s="135"/>
      <c r="I200" s="135"/>
      <c r="J200" s="1"/>
      <c r="K200" s="1"/>
    </row>
    <row r="201" spans="1:11" ht="12">
      <c r="A201" s="12">
        <v>20</v>
      </c>
      <c r="C201" s="13" t="s">
        <v>112</v>
      </c>
      <c r="E201" s="12">
        <v>20</v>
      </c>
      <c r="F201" s="14"/>
      <c r="G201" s="138"/>
      <c r="H201" s="139">
        <f>G459</f>
        <v>664.08</v>
      </c>
      <c r="I201" s="138"/>
      <c r="J201" s="1"/>
      <c r="K201" s="1"/>
    </row>
    <row r="202" spans="1:11" ht="12">
      <c r="A202" s="12">
        <v>21</v>
      </c>
      <c r="C202" s="13" t="s">
        <v>113</v>
      </c>
      <c r="E202" s="12">
        <v>21</v>
      </c>
      <c r="F202" s="14"/>
      <c r="G202" s="138"/>
      <c r="H202" s="139">
        <f>G455</f>
        <v>495.29</v>
      </c>
      <c r="I202" s="138"/>
      <c r="J202" s="1"/>
      <c r="K202" s="1"/>
    </row>
    <row r="203" spans="1:11" ht="12">
      <c r="A203" s="12">
        <v>22</v>
      </c>
      <c r="C203" s="13" t="s">
        <v>114</v>
      </c>
      <c r="E203" s="12">
        <v>22</v>
      </c>
      <c r="F203" s="14"/>
      <c r="G203" s="138"/>
      <c r="H203" s="139">
        <f>G457</f>
        <v>168.79000000000002</v>
      </c>
      <c r="I203" s="138"/>
      <c r="J203" s="1"/>
      <c r="K203" s="1"/>
    </row>
    <row r="204" spans="1:11" ht="12">
      <c r="A204" s="12">
        <v>23</v>
      </c>
      <c r="E204" s="12">
        <v>23</v>
      </c>
      <c r="F204" s="14"/>
      <c r="G204" s="138"/>
      <c r="H204" s="139"/>
      <c r="I204" s="138"/>
      <c r="J204" s="1"/>
      <c r="K204" s="1"/>
    </row>
    <row r="205" spans="1:11" ht="12">
      <c r="A205" s="12">
        <v>24</v>
      </c>
      <c r="C205" s="13" t="s">
        <v>115</v>
      </c>
      <c r="E205" s="12">
        <v>24</v>
      </c>
      <c r="F205" s="14"/>
      <c r="G205" s="138"/>
      <c r="H205" s="138"/>
      <c r="I205" s="138"/>
      <c r="K205" s="1"/>
    </row>
    <row r="206" spans="1:11" ht="12">
      <c r="A206" s="12">
        <v>25</v>
      </c>
      <c r="C206" s="13" t="s">
        <v>116</v>
      </c>
      <c r="E206" s="12">
        <v>25</v>
      </c>
      <c r="G206" s="131"/>
      <c r="H206" s="135">
        <f>IF(G459=0,0,H459/G459)+IF(G498=0,0,H498/G498)</f>
        <v>101293.39636516052</v>
      </c>
      <c r="I206" s="135"/>
      <c r="K206" s="1"/>
    </row>
    <row r="207" spans="1:11" ht="12">
      <c r="A207" s="12">
        <v>26</v>
      </c>
      <c r="C207" s="13" t="s">
        <v>117</v>
      </c>
      <c r="E207" s="12">
        <v>26</v>
      </c>
      <c r="G207" s="131"/>
      <c r="H207" s="135">
        <f>IF(H202=0,0,(H455+H456+H494+H495)/H202)</f>
        <v>112373.26035691373</v>
      </c>
      <c r="I207" s="135"/>
      <c r="J207" s="1"/>
      <c r="K207" s="1"/>
    </row>
    <row r="208" spans="1:11" ht="12">
      <c r="A208" s="12">
        <v>27</v>
      </c>
      <c r="C208" s="13" t="s">
        <v>118</v>
      </c>
      <c r="E208" s="12">
        <v>27</v>
      </c>
      <c r="G208" s="131"/>
      <c r="H208" s="135">
        <f>IF(H203=0,0,(H457+H458+H496+H497)/H203)</f>
        <v>49619.37324486047</v>
      </c>
      <c r="I208" s="135"/>
      <c r="J208" s="1"/>
      <c r="K208" s="1"/>
    </row>
    <row r="209" spans="1:11" ht="12">
      <c r="A209" s="12">
        <v>28</v>
      </c>
      <c r="E209" s="12">
        <v>28</v>
      </c>
      <c r="G209" s="131"/>
      <c r="H209" s="135"/>
      <c r="I209" s="135"/>
      <c r="J209" s="1"/>
      <c r="K209" s="1"/>
    </row>
    <row r="210" spans="1:11" ht="12">
      <c r="A210" s="12">
        <v>29</v>
      </c>
      <c r="C210" s="13" t="s">
        <v>119</v>
      </c>
      <c r="E210" s="12">
        <v>29</v>
      </c>
      <c r="F210" s="57"/>
      <c r="G210" s="131"/>
      <c r="H210" s="132">
        <f>G101</f>
        <v>1223.73</v>
      </c>
      <c r="I210" s="131"/>
      <c r="J210" s="1"/>
      <c r="K210" s="1"/>
    </row>
    <row r="211" spans="1:11" ht="12">
      <c r="A211" s="13"/>
      <c r="H211" s="45"/>
      <c r="J211" s="1"/>
      <c r="K211" s="1"/>
    </row>
    <row r="212" spans="1:11" ht="12">
      <c r="A212" s="13"/>
      <c r="H212" s="45"/>
      <c r="K212" s="45"/>
    </row>
    <row r="213" spans="1:11" ht="30" customHeight="1">
      <c r="A213" s="13"/>
      <c r="C213" s="379" t="s">
        <v>120</v>
      </c>
      <c r="D213" s="379"/>
      <c r="E213" s="379"/>
      <c r="F213" s="379"/>
      <c r="G213" s="379"/>
      <c r="H213" s="379"/>
      <c r="I213" s="379"/>
      <c r="K213" s="45"/>
    </row>
    <row r="214" spans="1:11" ht="12">
      <c r="A214" s="13"/>
      <c r="H214" s="45"/>
      <c r="K214" s="45"/>
    </row>
    <row r="215" spans="1:11" ht="12">
      <c r="A215" s="13"/>
      <c r="H215" s="45"/>
      <c r="K215" s="45"/>
    </row>
    <row r="216" spans="1:11" ht="12">
      <c r="A216" s="13"/>
      <c r="H216" s="45"/>
      <c r="K216" s="45"/>
    </row>
    <row r="217" spans="1:11" ht="12">
      <c r="A217" s="13"/>
      <c r="C217" s="41"/>
      <c r="D217" s="41"/>
      <c r="E217" s="41"/>
      <c r="F217" s="41"/>
      <c r="G217" s="294"/>
      <c r="H217" s="44"/>
      <c r="K217" s="45"/>
    </row>
    <row r="218" spans="1:11" ht="12">
      <c r="A218" s="13"/>
      <c r="H218" s="45"/>
      <c r="K218" s="45"/>
    </row>
    <row r="219" spans="1:11" ht="12">
      <c r="A219" s="13"/>
      <c r="C219" s="380"/>
      <c r="D219" s="380"/>
      <c r="E219" s="380"/>
      <c r="F219" s="380"/>
      <c r="H219" s="45"/>
      <c r="K219" s="45"/>
    </row>
    <row r="220" spans="1:11" ht="12">
      <c r="A220" s="13"/>
      <c r="H220" s="45"/>
      <c r="K220" s="45"/>
    </row>
    <row r="221" spans="1:11" ht="12">
      <c r="A221" s="13"/>
      <c r="H221" s="45"/>
      <c r="K221" s="45"/>
    </row>
    <row r="222" spans="1:11" ht="12">
      <c r="A222" s="13"/>
      <c r="H222" s="45"/>
      <c r="K222" s="45"/>
    </row>
    <row r="223" spans="1:11" ht="12">
      <c r="A223" s="13"/>
      <c r="H223" s="45"/>
      <c r="K223" s="45"/>
    </row>
    <row r="224" spans="5:13" ht="12">
      <c r="E224" s="40"/>
      <c r="G224" s="18"/>
      <c r="H224" s="45"/>
      <c r="I224" s="21"/>
      <c r="K224" s="45"/>
      <c r="M224" s="58"/>
    </row>
    <row r="225" spans="1:11" ht="12">
      <c r="A225" s="13"/>
      <c r="H225" s="45"/>
      <c r="K225" s="45"/>
    </row>
    <row r="226" spans="1:11" ht="12">
      <c r="A226" s="20" t="str">
        <f>$A$83</f>
        <v>Institution No.:  </v>
      </c>
      <c r="C226" s="295"/>
      <c r="G226" s="1"/>
      <c r="H226" s="1"/>
      <c r="I226" s="34" t="s">
        <v>121</v>
      </c>
      <c r="J226" s="1"/>
      <c r="K226" s="1"/>
    </row>
    <row r="227" spans="1:11" ht="12">
      <c r="A227" s="296"/>
      <c r="B227" s="381" t="s">
        <v>122</v>
      </c>
      <c r="C227" s="381"/>
      <c r="D227" s="381"/>
      <c r="E227" s="381"/>
      <c r="F227" s="381"/>
      <c r="G227" s="381"/>
      <c r="H227" s="381"/>
      <c r="I227" s="381"/>
      <c r="J227" s="381"/>
      <c r="K227" s="381"/>
    </row>
    <row r="228" spans="1:11" ht="12">
      <c r="A228" s="20" t="str">
        <f>$A$42</f>
        <v>NAME: </v>
      </c>
      <c r="C228" s="1" t="str">
        <f>$D$20</f>
        <v>University of Colorado</v>
      </c>
      <c r="G228" s="1"/>
      <c r="H228" s="1"/>
      <c r="I228" s="22" t="str">
        <f>$K$3</f>
        <v>Date: October 1, 2013</v>
      </c>
      <c r="J228" s="1"/>
      <c r="K228" s="1"/>
    </row>
    <row r="229" spans="1:11" ht="12">
      <c r="A229" s="23"/>
      <c r="C229" s="23" t="s">
        <v>17</v>
      </c>
      <c r="D229" s="23" t="s">
        <v>17</v>
      </c>
      <c r="E229" s="23" t="s">
        <v>17</v>
      </c>
      <c r="F229" s="23" t="s">
        <v>17</v>
      </c>
      <c r="G229" s="23" t="s">
        <v>17</v>
      </c>
      <c r="H229" s="23" t="s">
        <v>17</v>
      </c>
      <c r="I229" s="23" t="s">
        <v>17</v>
      </c>
      <c r="J229" s="23" t="s">
        <v>17</v>
      </c>
      <c r="K229" s="1"/>
    </row>
    <row r="230" spans="1:11" ht="12">
      <c r="A230" s="26"/>
      <c r="D230" s="30" t="s">
        <v>20</v>
      </c>
      <c r="G230" s="1"/>
      <c r="H230" s="1"/>
      <c r="J230" s="1"/>
      <c r="K230" s="1"/>
    </row>
    <row r="231" spans="1:11" ht="12">
      <c r="A231" s="26"/>
      <c r="D231" s="30" t="s">
        <v>123</v>
      </c>
      <c r="G231" s="1"/>
      <c r="H231" s="1"/>
      <c r="J231" s="1"/>
      <c r="K231" s="1"/>
    </row>
    <row r="232" spans="1:11" ht="12">
      <c r="A232" s="23"/>
      <c r="D232" s="30" t="s">
        <v>124</v>
      </c>
      <c r="E232" s="30" t="s">
        <v>124</v>
      </c>
      <c r="F232" s="30" t="s">
        <v>125</v>
      </c>
      <c r="G232" s="30"/>
      <c r="H232" s="1"/>
      <c r="J232" s="1"/>
      <c r="K232" s="1"/>
    </row>
    <row r="233" spans="1:11" ht="12">
      <c r="A233" s="13"/>
      <c r="C233" s="30" t="s">
        <v>126</v>
      </c>
      <c r="D233" s="30" t="s">
        <v>127</v>
      </c>
      <c r="E233" s="30" t="s">
        <v>128</v>
      </c>
      <c r="F233" s="30" t="s">
        <v>129</v>
      </c>
      <c r="G233" s="30"/>
      <c r="H233" s="1"/>
      <c r="J233" s="1"/>
      <c r="K233" s="1"/>
    </row>
    <row r="234" spans="1:11" ht="12">
      <c r="A234" s="13"/>
      <c r="C234" s="23" t="s">
        <v>17</v>
      </c>
      <c r="D234" s="23" t="s">
        <v>17</v>
      </c>
      <c r="E234" s="23" t="s">
        <v>17</v>
      </c>
      <c r="F234" s="23" t="s">
        <v>17</v>
      </c>
      <c r="G234" s="23" t="s">
        <v>17</v>
      </c>
      <c r="H234" s="1"/>
      <c r="J234" s="1"/>
      <c r="K234" s="1"/>
    </row>
    <row r="235" spans="1:11" ht="12">
      <c r="A235" s="13"/>
      <c r="G235" s="1"/>
      <c r="H235" s="1"/>
      <c r="J235" s="1"/>
      <c r="K235" s="1"/>
    </row>
    <row r="236" spans="1:11" ht="12">
      <c r="A236" s="13"/>
      <c r="C236" s="13" t="s">
        <v>130</v>
      </c>
      <c r="D236" s="144">
        <v>0</v>
      </c>
      <c r="E236" s="144">
        <v>0</v>
      </c>
      <c r="F236" s="132">
        <v>0</v>
      </c>
      <c r="G236" s="1"/>
      <c r="H236" s="1"/>
      <c r="J236" s="1"/>
      <c r="K236" s="1"/>
    </row>
    <row r="237" spans="1:11" ht="12">
      <c r="A237" s="13"/>
      <c r="D237" s="144"/>
      <c r="E237" s="144"/>
      <c r="F237" s="144"/>
      <c r="G237" s="1"/>
      <c r="H237" s="1"/>
      <c r="J237" s="1"/>
      <c r="K237" s="1"/>
    </row>
    <row r="238" spans="1:11" ht="12">
      <c r="A238" s="13"/>
      <c r="C238" s="13" t="s">
        <v>131</v>
      </c>
      <c r="D238" s="131">
        <v>3914.46</v>
      </c>
      <c r="E238" s="297">
        <v>153.43</v>
      </c>
      <c r="F238" s="132">
        <f>D238/E238</f>
        <v>25.513002672228378</v>
      </c>
      <c r="G238" s="12"/>
      <c r="H238" s="1"/>
      <c r="J238" s="1"/>
      <c r="K238" s="1"/>
    </row>
    <row r="239" spans="1:11" ht="12">
      <c r="A239" s="13"/>
      <c r="D239" s="135"/>
      <c r="E239" s="144"/>
      <c r="F239" s="134"/>
      <c r="G239" s="1"/>
      <c r="H239" s="1"/>
      <c r="J239" s="1"/>
      <c r="K239" s="1"/>
    </row>
    <row r="240" spans="1:11" ht="12">
      <c r="A240" s="13"/>
      <c r="C240" s="13" t="s">
        <v>132</v>
      </c>
      <c r="D240" s="131">
        <v>4347.1</v>
      </c>
      <c r="E240" s="297">
        <v>239.81</v>
      </c>
      <c r="F240" s="132">
        <f>D240/E240</f>
        <v>18.127267420040866</v>
      </c>
      <c r="G240" s="12"/>
      <c r="H240" s="1"/>
      <c r="J240" s="1"/>
      <c r="K240" s="1"/>
    </row>
    <row r="241" spans="1:11" ht="12">
      <c r="A241" s="13"/>
      <c r="D241" s="135"/>
      <c r="E241" s="144"/>
      <c r="F241" s="134"/>
      <c r="G241" s="1"/>
      <c r="H241" s="1"/>
      <c r="J241" s="1"/>
      <c r="K241" s="1"/>
    </row>
    <row r="242" spans="1:11" ht="12">
      <c r="A242" s="13"/>
      <c r="C242" s="13" t="s">
        <v>133</v>
      </c>
      <c r="D242" s="131">
        <f>SUM(D236:D240)</f>
        <v>8261.560000000001</v>
      </c>
      <c r="E242" s="297">
        <f>SUM(E236:E240)</f>
        <v>393.24</v>
      </c>
      <c r="F242" s="132">
        <f>D242/E242</f>
        <v>21.008951276574106</v>
      </c>
      <c r="G242" s="281"/>
      <c r="H242" s="298"/>
      <c r="J242" s="1"/>
      <c r="K242" s="1"/>
    </row>
    <row r="243" spans="1:11" ht="12">
      <c r="A243" s="13"/>
      <c r="D243" s="299"/>
      <c r="E243" s="300"/>
      <c r="F243" s="301"/>
      <c r="G243" s="1"/>
      <c r="H243" s="1"/>
      <c r="J243" s="1"/>
      <c r="K243" s="1"/>
    </row>
    <row r="244" spans="1:11" ht="12">
      <c r="A244" s="13"/>
      <c r="D244" s="299"/>
      <c r="E244" s="300"/>
      <c r="F244" s="301"/>
      <c r="G244" s="1"/>
      <c r="H244" s="1"/>
      <c r="J244" s="1"/>
      <c r="K244" s="1"/>
    </row>
    <row r="245" spans="1:11" ht="12">
      <c r="A245" s="13"/>
      <c r="C245" s="13" t="s">
        <v>134</v>
      </c>
      <c r="D245" s="135">
        <v>2139.28</v>
      </c>
      <c r="E245" s="144">
        <v>229.2</v>
      </c>
      <c r="F245" s="132">
        <f>D245/E245</f>
        <v>9.33368237347295</v>
      </c>
      <c r="G245" s="12"/>
      <c r="H245" s="1"/>
      <c r="J245" s="1"/>
      <c r="K245" s="1"/>
    </row>
    <row r="246" spans="1:11" ht="12">
      <c r="A246" s="13"/>
      <c r="D246" s="135"/>
      <c r="E246" s="144"/>
      <c r="F246" s="132"/>
      <c r="G246" s="1"/>
      <c r="H246" s="1"/>
      <c r="J246" s="1"/>
      <c r="K246" s="1"/>
    </row>
    <row r="247" spans="1:11" ht="12">
      <c r="A247" s="13"/>
      <c r="B247" s="13" t="s">
        <v>51</v>
      </c>
      <c r="C247" s="13" t="s">
        <v>135</v>
      </c>
      <c r="D247" s="135">
        <v>114.25</v>
      </c>
      <c r="E247" s="144">
        <v>41.64</v>
      </c>
      <c r="F247" s="132">
        <f>D247/E247</f>
        <v>2.743756003842459</v>
      </c>
      <c r="G247" s="12"/>
      <c r="H247" s="1"/>
      <c r="J247" s="1"/>
      <c r="K247" s="1"/>
    </row>
    <row r="248" spans="1:11" ht="12">
      <c r="A248" s="13"/>
      <c r="D248" s="135"/>
      <c r="E248" s="144"/>
      <c r="F248" s="132"/>
      <c r="G248" s="1"/>
      <c r="H248" s="1"/>
      <c r="J248" s="1"/>
      <c r="K248" s="1"/>
    </row>
    <row r="249" spans="1:11" ht="12">
      <c r="A249" s="13"/>
      <c r="C249" s="13" t="s">
        <v>136</v>
      </c>
      <c r="D249" s="135">
        <f>SUM(D245:D247)</f>
        <v>2253.53</v>
      </c>
      <c r="E249" s="144">
        <f>SUM(E245:E247)</f>
        <v>270.84</v>
      </c>
      <c r="F249" s="132">
        <f>D249/E249</f>
        <v>8.320521341013146</v>
      </c>
      <c r="G249" s="12"/>
      <c r="H249" s="1"/>
      <c r="J249" s="1"/>
      <c r="K249" s="1"/>
    </row>
    <row r="250" spans="1:11" ht="12">
      <c r="A250" s="13"/>
      <c r="D250" s="299"/>
      <c r="E250" s="300"/>
      <c r="F250" s="132"/>
      <c r="G250" s="1"/>
      <c r="H250" s="1"/>
      <c r="J250" s="1"/>
      <c r="K250" s="1"/>
    </row>
    <row r="251" spans="1:11" ht="12">
      <c r="A251" s="13"/>
      <c r="C251" s="13" t="s">
        <v>137</v>
      </c>
      <c r="D251" s="302">
        <f>SUM(D242,D249)</f>
        <v>10515.090000000002</v>
      </c>
      <c r="E251" s="303">
        <f>SUM(E242,E249)</f>
        <v>664.0799999999999</v>
      </c>
      <c r="F251" s="132">
        <f>D251/E251</f>
        <v>15.834071196241421</v>
      </c>
      <c r="G251" s="12"/>
      <c r="H251" s="1"/>
      <c r="J251" s="1"/>
      <c r="K251" s="1"/>
    </row>
    <row r="252" spans="1:11" ht="12">
      <c r="A252" s="13"/>
      <c r="G252" s="1"/>
      <c r="H252" s="1"/>
      <c r="J252" s="1"/>
      <c r="K252" s="1"/>
    </row>
    <row r="253" spans="1:11" ht="12">
      <c r="A253" s="13"/>
      <c r="G253" s="1"/>
      <c r="H253" s="1"/>
      <c r="J253" s="1"/>
      <c r="K253" s="1"/>
    </row>
    <row r="254" spans="1:11" ht="12">
      <c r="A254" s="13"/>
      <c r="G254" s="1"/>
      <c r="H254" s="1"/>
      <c r="J254" s="1"/>
      <c r="K254" s="1"/>
    </row>
    <row r="255" spans="1:11" ht="12">
      <c r="A255" s="13"/>
      <c r="G255" s="1"/>
      <c r="H255" s="1"/>
      <c r="J255" s="1"/>
      <c r="K255" s="1"/>
    </row>
    <row r="256" spans="1:11" ht="12">
      <c r="A256" s="13"/>
      <c r="C256" s="13" t="s">
        <v>138</v>
      </c>
      <c r="G256" s="1"/>
      <c r="H256" s="1"/>
      <c r="J256" s="1"/>
      <c r="K256" s="1"/>
    </row>
    <row r="257" spans="1:11" ht="12">
      <c r="A257" s="13"/>
      <c r="C257" s="13" t="s">
        <v>139</v>
      </c>
      <c r="G257" s="1"/>
      <c r="H257" s="1"/>
      <c r="J257" s="1"/>
      <c r="K257" s="1"/>
    </row>
    <row r="258" spans="1:11" ht="12">
      <c r="A258" s="13"/>
      <c r="H258" s="45"/>
      <c r="K258" s="45"/>
    </row>
    <row r="259" spans="1:11" ht="12">
      <c r="A259" s="13"/>
      <c r="H259" s="45"/>
      <c r="K259" s="45"/>
    </row>
    <row r="260" spans="1:11" ht="12">
      <c r="A260" s="13"/>
      <c r="H260" s="45"/>
      <c r="K260" s="45"/>
    </row>
    <row r="261" spans="1:11" ht="12">
      <c r="A261" s="13"/>
      <c r="H261" s="45"/>
      <c r="K261" s="45"/>
    </row>
    <row r="262" spans="1:11" ht="12">
      <c r="A262" s="13"/>
      <c r="H262" s="45"/>
      <c r="K262" s="45"/>
    </row>
    <row r="263" spans="1:11" ht="12">
      <c r="A263" s="13"/>
      <c r="H263" s="45"/>
      <c r="K263" s="45"/>
    </row>
    <row r="264" spans="1:11" ht="12">
      <c r="A264" s="13"/>
      <c r="H264" s="45"/>
      <c r="K264" s="45"/>
    </row>
    <row r="265" spans="1:12" ht="12" customHeight="1">
      <c r="A265" s="13"/>
      <c r="B265" s="382"/>
      <c r="C265" s="382"/>
      <c r="D265" s="382"/>
      <c r="E265" s="382"/>
      <c r="F265" s="382"/>
      <c r="G265" s="382"/>
      <c r="H265" s="382"/>
      <c r="I265" s="382"/>
      <c r="J265" s="382"/>
      <c r="K265" s="382"/>
      <c r="L265" s="382"/>
    </row>
    <row r="266" spans="1:12" ht="12">
      <c r="A266" s="13"/>
      <c r="B266" s="382"/>
      <c r="C266" s="382"/>
      <c r="D266" s="382"/>
      <c r="E266" s="382"/>
      <c r="F266" s="382"/>
      <c r="G266" s="382"/>
      <c r="H266" s="382"/>
      <c r="I266" s="382"/>
      <c r="J266" s="382"/>
      <c r="K266" s="382"/>
      <c r="L266" s="382"/>
    </row>
    <row r="267" spans="1:11" ht="12">
      <c r="A267" s="13"/>
      <c r="H267" s="45"/>
      <c r="K267" s="45"/>
    </row>
    <row r="268" spans="1:11" ht="12">
      <c r="A268" s="13"/>
      <c r="H268" s="45"/>
      <c r="K268" s="45"/>
    </row>
    <row r="269" spans="1:11" ht="12">
      <c r="A269" s="13"/>
      <c r="H269" s="45"/>
      <c r="K269" s="45"/>
    </row>
    <row r="270" spans="1:11" ht="12">
      <c r="A270" s="13"/>
      <c r="H270" s="45"/>
      <c r="K270" s="45"/>
    </row>
    <row r="271" spans="1:11" ht="12">
      <c r="A271" s="13"/>
      <c r="H271" s="45"/>
      <c r="K271" s="45"/>
    </row>
    <row r="272" spans="1:11" ht="12">
      <c r="A272" s="13"/>
      <c r="H272" s="45"/>
      <c r="K272" s="45"/>
    </row>
    <row r="273" spans="1:11" ht="12">
      <c r="A273" s="13"/>
      <c r="H273" s="45"/>
      <c r="K273" s="45"/>
    </row>
    <row r="274" spans="1:11" ht="12">
      <c r="A274" s="13"/>
      <c r="H274" s="45"/>
      <c r="K274" s="45"/>
    </row>
    <row r="275" spans="1:11" s="41" customFormat="1" ht="12">
      <c r="A275" s="20" t="str">
        <f>$A$83</f>
        <v>Institution No.:  </v>
      </c>
      <c r="E275" s="42"/>
      <c r="G275" s="43"/>
      <c r="H275" s="44"/>
      <c r="J275" s="43"/>
      <c r="K275" s="19" t="s">
        <v>140</v>
      </c>
    </row>
    <row r="276" spans="5:11" s="41" customFormat="1" ht="12">
      <c r="E276" s="42" t="s">
        <v>141</v>
      </c>
      <c r="G276" s="43"/>
      <c r="H276" s="44"/>
      <c r="J276" s="43"/>
      <c r="K276" s="44"/>
    </row>
    <row r="277" spans="1:11" ht="12">
      <c r="A277" s="20" t="str">
        <f>$A$42</f>
        <v>NAME: </v>
      </c>
      <c r="C277" s="1" t="str">
        <f>$D$20</f>
        <v>University of Colorado</v>
      </c>
      <c r="F277" s="35"/>
      <c r="G277" s="304"/>
      <c r="H277" s="305"/>
      <c r="J277" s="18"/>
      <c r="K277" s="22" t="str">
        <f>$K$3</f>
        <v>Date: October 1, 2013</v>
      </c>
    </row>
    <row r="278" spans="1:11" ht="12">
      <c r="A278" s="23" t="s">
        <v>17</v>
      </c>
      <c r="B278" s="23" t="s">
        <v>17</v>
      </c>
      <c r="C278" s="23" t="s">
        <v>17</v>
      </c>
      <c r="D278" s="23" t="s">
        <v>17</v>
      </c>
      <c r="E278" s="23" t="s">
        <v>17</v>
      </c>
      <c r="F278" s="23" t="s">
        <v>17</v>
      </c>
      <c r="G278" s="24" t="s">
        <v>17</v>
      </c>
      <c r="H278" s="25" t="s">
        <v>17</v>
      </c>
      <c r="I278" s="23" t="s">
        <v>17</v>
      </c>
      <c r="J278" s="24" t="s">
        <v>17</v>
      </c>
      <c r="K278" s="25" t="s">
        <v>17</v>
      </c>
    </row>
    <row r="279" spans="1:11" ht="12">
      <c r="A279" s="26" t="s">
        <v>18</v>
      </c>
      <c r="E279" s="26" t="s">
        <v>18</v>
      </c>
      <c r="F279" s="27"/>
      <c r="G279" s="28"/>
      <c r="H279" s="29" t="s">
        <v>20</v>
      </c>
      <c r="I279" s="27"/>
      <c r="J279" s="1"/>
      <c r="K279" s="1"/>
    </row>
    <row r="280" spans="1:11" ht="33.75" customHeight="1">
      <c r="A280" s="26" t="s">
        <v>22</v>
      </c>
      <c r="C280" s="30" t="s">
        <v>69</v>
      </c>
      <c r="D280" s="306" t="s">
        <v>142</v>
      </c>
      <c r="E280" s="26" t="s">
        <v>22</v>
      </c>
      <c r="F280" s="27"/>
      <c r="G280" s="28" t="s">
        <v>24</v>
      </c>
      <c r="H280" s="29" t="s">
        <v>25</v>
      </c>
      <c r="I280" s="27"/>
      <c r="J280" s="1"/>
      <c r="K280" s="1"/>
    </row>
    <row r="281" spans="1:11" ht="12">
      <c r="A281" s="23" t="s">
        <v>17</v>
      </c>
      <c r="B281" s="23" t="s">
        <v>17</v>
      </c>
      <c r="C281" s="23" t="s">
        <v>17</v>
      </c>
      <c r="D281" s="23" t="s">
        <v>17</v>
      </c>
      <c r="E281" s="23" t="s">
        <v>17</v>
      </c>
      <c r="F281" s="23" t="s">
        <v>17</v>
      </c>
      <c r="G281" s="24" t="s">
        <v>17</v>
      </c>
      <c r="H281" s="25" t="s">
        <v>17</v>
      </c>
      <c r="I281" s="23" t="s">
        <v>17</v>
      </c>
      <c r="J281" s="1"/>
      <c r="K281" s="1"/>
    </row>
    <row r="282" spans="1:11" ht="12">
      <c r="A282" s="12">
        <v>1</v>
      </c>
      <c r="C282" s="13" t="s">
        <v>143</v>
      </c>
      <c r="E282" s="12">
        <v>1</v>
      </c>
      <c r="G282" s="18"/>
      <c r="H282" s="45"/>
      <c r="J282" s="1"/>
      <c r="K282" s="1"/>
    </row>
    <row r="283" spans="1:11" ht="12">
      <c r="A283" s="12">
        <f>(A282+1)</f>
        <v>2</v>
      </c>
      <c r="C283" s="13" t="s">
        <v>144</v>
      </c>
      <c r="D283" s="13" t="s">
        <v>145</v>
      </c>
      <c r="E283" s="12">
        <f>(E282+1)</f>
        <v>2</v>
      </c>
      <c r="F283" s="14"/>
      <c r="G283" s="139">
        <v>292.7</v>
      </c>
      <c r="H283" s="138">
        <v>2961403.92</v>
      </c>
      <c r="I283" s="138"/>
      <c r="J283" s="1"/>
      <c r="K283" s="1"/>
    </row>
    <row r="284" spans="1:11" ht="12">
      <c r="A284" s="12">
        <f>(A283+1)</f>
        <v>3</v>
      </c>
      <c r="D284" s="13" t="s">
        <v>146</v>
      </c>
      <c r="E284" s="12">
        <f>(E283+1)</f>
        <v>3</v>
      </c>
      <c r="F284" s="14"/>
      <c r="G284" s="139">
        <v>575.97</v>
      </c>
      <c r="H284" s="138">
        <v>5115576.71</v>
      </c>
      <c r="I284" s="138"/>
      <c r="J284" s="1"/>
      <c r="K284" s="1"/>
    </row>
    <row r="285" spans="1:11" ht="12">
      <c r="A285" s="12">
        <v>4</v>
      </c>
      <c r="C285" s="13" t="s">
        <v>147</v>
      </c>
      <c r="D285" s="13" t="s">
        <v>148</v>
      </c>
      <c r="E285" s="12">
        <v>4</v>
      </c>
      <c r="F285" s="14"/>
      <c r="G285" s="139">
        <v>30.3</v>
      </c>
      <c r="H285" s="138">
        <v>878041.72</v>
      </c>
      <c r="I285" s="138"/>
      <c r="J285" s="1"/>
      <c r="K285" s="1"/>
    </row>
    <row r="286" spans="1:11" ht="12">
      <c r="A286" s="12">
        <f>(A285+1)</f>
        <v>5</v>
      </c>
      <c r="D286" s="13" t="s">
        <v>149</v>
      </c>
      <c r="E286" s="12">
        <f>(E285+1)</f>
        <v>5</v>
      </c>
      <c r="F286" s="14"/>
      <c r="G286" s="139">
        <v>105.67</v>
      </c>
      <c r="H286" s="138">
        <v>2278785.21</v>
      </c>
      <c r="I286" s="138"/>
      <c r="J286" s="1"/>
      <c r="K286" s="1"/>
    </row>
    <row r="287" spans="1:11" ht="12">
      <c r="A287" s="12">
        <f>(A286+1)</f>
        <v>6</v>
      </c>
      <c r="C287" s="13" t="s">
        <v>150</v>
      </c>
      <c r="E287" s="12">
        <f>(E286+1)</f>
        <v>6</v>
      </c>
      <c r="G287" s="135">
        <f>SUM(G283:G286)</f>
        <v>1004.64</v>
      </c>
      <c r="H287" s="135">
        <f>SUM(H283:H286)</f>
        <v>11233807.559999999</v>
      </c>
      <c r="I287" s="135"/>
      <c r="J287" s="1"/>
      <c r="K287" s="1"/>
    </row>
    <row r="288" spans="1:11" ht="12">
      <c r="A288" s="12">
        <f>(A287+1)</f>
        <v>7</v>
      </c>
      <c r="C288" s="13" t="s">
        <v>151</v>
      </c>
      <c r="E288" s="12">
        <f>(E287+1)</f>
        <v>7</v>
      </c>
      <c r="G288" s="132"/>
      <c r="H288" s="131"/>
      <c r="I288" s="135"/>
      <c r="J288" s="1"/>
      <c r="K288" s="1"/>
    </row>
    <row r="289" spans="1:11" ht="12">
      <c r="A289" s="12">
        <f>(A288+1)</f>
        <v>8</v>
      </c>
      <c r="C289" s="13" t="s">
        <v>144</v>
      </c>
      <c r="D289" s="13" t="s">
        <v>145</v>
      </c>
      <c r="E289" s="12">
        <f>(E288+1)</f>
        <v>8</v>
      </c>
      <c r="F289" s="14"/>
      <c r="G289" s="139">
        <v>824.05</v>
      </c>
      <c r="H289" s="138">
        <v>9720558.62</v>
      </c>
      <c r="I289" s="138"/>
      <c r="J289" s="1"/>
      <c r="K289" s="1"/>
    </row>
    <row r="290" spans="1:11" ht="12">
      <c r="A290" s="12">
        <v>9</v>
      </c>
      <c r="D290" s="13" t="s">
        <v>146</v>
      </c>
      <c r="E290" s="12">
        <v>9</v>
      </c>
      <c r="F290" s="14"/>
      <c r="G290" s="139">
        <v>3299.8</v>
      </c>
      <c r="H290" s="138">
        <v>33176623</v>
      </c>
      <c r="I290" s="138"/>
      <c r="J290" s="1"/>
      <c r="K290" s="1"/>
    </row>
    <row r="291" spans="1:11" ht="12">
      <c r="A291" s="12">
        <v>10</v>
      </c>
      <c r="C291" s="13" t="s">
        <v>147</v>
      </c>
      <c r="D291" s="13" t="s">
        <v>148</v>
      </c>
      <c r="E291" s="12">
        <v>10</v>
      </c>
      <c r="F291" s="14"/>
      <c r="G291" s="139">
        <v>184.02</v>
      </c>
      <c r="H291" s="138">
        <v>5711530.5</v>
      </c>
      <c r="I291" s="138"/>
      <c r="J291" s="1"/>
      <c r="K291" s="1"/>
    </row>
    <row r="292" spans="1:11" ht="12">
      <c r="A292" s="12">
        <f>(A291+1)</f>
        <v>11</v>
      </c>
      <c r="D292" s="13" t="s">
        <v>149</v>
      </c>
      <c r="E292" s="12">
        <f>(E291+1)</f>
        <v>11</v>
      </c>
      <c r="F292" s="14"/>
      <c r="G292" s="139">
        <v>579.17</v>
      </c>
      <c r="H292" s="138">
        <v>12405259</v>
      </c>
      <c r="I292" s="138"/>
      <c r="J292" s="1"/>
      <c r="K292" s="1"/>
    </row>
    <row r="293" spans="1:11" ht="12">
      <c r="A293" s="12">
        <f>(A292+1)</f>
        <v>12</v>
      </c>
      <c r="C293" s="13" t="s">
        <v>152</v>
      </c>
      <c r="E293" s="12">
        <f>(E292+1)</f>
        <v>12</v>
      </c>
      <c r="G293" s="134">
        <f>SUM(G289:G292)</f>
        <v>4887.040000000001</v>
      </c>
      <c r="H293" s="135">
        <f>SUM(H289:H292)</f>
        <v>61013971.12</v>
      </c>
      <c r="I293" s="135"/>
      <c r="J293" s="1"/>
      <c r="K293" s="1"/>
    </row>
    <row r="294" spans="1:11" ht="12">
      <c r="A294" s="12">
        <f>(A293+1)</f>
        <v>13</v>
      </c>
      <c r="C294" s="13" t="s">
        <v>153</v>
      </c>
      <c r="E294" s="12">
        <f>(E293+1)</f>
        <v>13</v>
      </c>
      <c r="G294" s="132"/>
      <c r="H294" s="131"/>
      <c r="I294" s="135"/>
      <c r="J294" s="1"/>
      <c r="K294" s="1"/>
    </row>
    <row r="295" spans="1:11" ht="12">
      <c r="A295" s="12">
        <f>(A294+1)</f>
        <v>14</v>
      </c>
      <c r="C295" s="13" t="s">
        <v>144</v>
      </c>
      <c r="D295" s="13" t="s">
        <v>145</v>
      </c>
      <c r="E295" s="12">
        <f>(E294+1)</f>
        <v>14</v>
      </c>
      <c r="F295" s="14"/>
      <c r="G295" s="139"/>
      <c r="H295" s="138">
        <v>0</v>
      </c>
      <c r="I295" s="138"/>
      <c r="J295" s="1"/>
      <c r="K295" s="1"/>
    </row>
    <row r="296" spans="1:11" ht="12">
      <c r="A296" s="12">
        <v>15</v>
      </c>
      <c r="C296" s="13"/>
      <c r="D296" s="13" t="s">
        <v>146</v>
      </c>
      <c r="E296" s="12">
        <v>15</v>
      </c>
      <c r="F296" s="14"/>
      <c r="G296" s="139"/>
      <c r="H296" s="138">
        <v>0</v>
      </c>
      <c r="I296" s="138"/>
      <c r="J296" s="1"/>
      <c r="K296" s="1"/>
    </row>
    <row r="297" spans="1:11" ht="12">
      <c r="A297" s="12">
        <v>16</v>
      </c>
      <c r="C297" s="13" t="s">
        <v>147</v>
      </c>
      <c r="D297" s="13" t="s">
        <v>148</v>
      </c>
      <c r="E297" s="12">
        <v>16</v>
      </c>
      <c r="F297" s="14"/>
      <c r="G297" s="139"/>
      <c r="H297" s="138">
        <v>0</v>
      </c>
      <c r="I297" s="138"/>
      <c r="J297" s="1"/>
      <c r="K297" s="1"/>
    </row>
    <row r="298" spans="1:11" ht="12">
      <c r="A298" s="12">
        <v>17</v>
      </c>
      <c r="C298" s="13"/>
      <c r="D298" s="13" t="s">
        <v>149</v>
      </c>
      <c r="E298" s="12">
        <v>17</v>
      </c>
      <c r="G298" s="134"/>
      <c r="H298" s="135">
        <v>0</v>
      </c>
      <c r="I298" s="135"/>
      <c r="J298" s="1"/>
      <c r="K298" s="1"/>
    </row>
    <row r="299" spans="1:11" ht="12">
      <c r="A299" s="12">
        <v>18</v>
      </c>
      <c r="C299" s="13" t="s">
        <v>154</v>
      </c>
      <c r="D299" s="13"/>
      <c r="E299" s="12">
        <v>18</v>
      </c>
      <c r="G299" s="134">
        <f>SUM(G295:G298)</f>
        <v>0</v>
      </c>
      <c r="H299" s="135">
        <f>SUM(H295:H298)</f>
        <v>0</v>
      </c>
      <c r="I299" s="135"/>
      <c r="J299" s="1"/>
      <c r="K299" s="1"/>
    </row>
    <row r="300" spans="1:11" ht="12">
      <c r="A300" s="12">
        <v>19</v>
      </c>
      <c r="C300" s="13" t="s">
        <v>155</v>
      </c>
      <c r="D300" s="13"/>
      <c r="E300" s="12">
        <v>19</v>
      </c>
      <c r="G300" s="134"/>
      <c r="H300" s="135"/>
      <c r="I300" s="135"/>
      <c r="J300" s="1"/>
      <c r="K300" s="1"/>
    </row>
    <row r="301" spans="1:11" ht="12">
      <c r="A301" s="12">
        <v>20</v>
      </c>
      <c r="C301" s="13" t="s">
        <v>144</v>
      </c>
      <c r="D301" s="13" t="s">
        <v>145</v>
      </c>
      <c r="E301" s="12">
        <v>20</v>
      </c>
      <c r="F301" s="307"/>
      <c r="G301" s="139">
        <v>779.53</v>
      </c>
      <c r="H301" s="138">
        <v>9246141.5</v>
      </c>
      <c r="I301" s="138"/>
      <c r="J301" s="1"/>
      <c r="K301" s="1"/>
    </row>
    <row r="302" spans="1:11" ht="12">
      <c r="A302" s="12">
        <v>21</v>
      </c>
      <c r="C302" s="13"/>
      <c r="D302" s="13" t="s">
        <v>146</v>
      </c>
      <c r="E302" s="12">
        <v>21</v>
      </c>
      <c r="F302" s="307"/>
      <c r="G302" s="139">
        <v>3097.77</v>
      </c>
      <c r="H302" s="138">
        <v>31268649</v>
      </c>
      <c r="I302" s="138"/>
      <c r="J302" s="1"/>
      <c r="K302" s="1"/>
    </row>
    <row r="303" spans="1:11" ht="12">
      <c r="A303" s="12">
        <v>22</v>
      </c>
      <c r="C303" s="13" t="s">
        <v>147</v>
      </c>
      <c r="D303" s="13" t="s">
        <v>148</v>
      </c>
      <c r="E303" s="12">
        <v>22</v>
      </c>
      <c r="F303" s="307"/>
      <c r="G303" s="139">
        <v>183.63</v>
      </c>
      <c r="H303" s="138">
        <v>5685575</v>
      </c>
      <c r="I303" s="138"/>
      <c r="J303" s="1"/>
      <c r="K303" s="1"/>
    </row>
    <row r="304" spans="1:11" ht="12">
      <c r="A304" s="12">
        <v>23</v>
      </c>
      <c r="D304" s="13" t="s">
        <v>149</v>
      </c>
      <c r="E304" s="12">
        <v>23</v>
      </c>
      <c r="F304" s="307"/>
      <c r="G304" s="139">
        <v>562.5</v>
      </c>
      <c r="H304" s="138">
        <v>12165919</v>
      </c>
      <c r="I304" s="138"/>
      <c r="J304" s="1"/>
      <c r="K304" s="1"/>
    </row>
    <row r="305" spans="1:11" ht="12">
      <c r="A305" s="12">
        <v>24</v>
      </c>
      <c r="C305" s="13" t="s">
        <v>156</v>
      </c>
      <c r="E305" s="12">
        <v>24</v>
      </c>
      <c r="F305" s="58"/>
      <c r="G305" s="132">
        <f>SUM(G301:G304)</f>
        <v>4623.43</v>
      </c>
      <c r="H305" s="131">
        <f>SUM(H301:H304)</f>
        <v>58366284.5</v>
      </c>
      <c r="I305" s="131"/>
      <c r="J305" s="1"/>
      <c r="K305" s="1"/>
    </row>
    <row r="306" spans="1:11" ht="12">
      <c r="A306" s="12">
        <v>25</v>
      </c>
      <c r="C306" s="13" t="s">
        <v>157</v>
      </c>
      <c r="E306" s="12">
        <v>25</v>
      </c>
      <c r="G306" s="134"/>
      <c r="H306" s="135"/>
      <c r="I306" s="135"/>
      <c r="J306" s="1"/>
      <c r="K306" s="1"/>
    </row>
    <row r="307" spans="1:11" ht="12">
      <c r="A307" s="12">
        <v>26</v>
      </c>
      <c r="C307" s="13" t="s">
        <v>144</v>
      </c>
      <c r="D307" s="13" t="s">
        <v>145</v>
      </c>
      <c r="E307" s="12">
        <v>26</v>
      </c>
      <c r="G307" s="134">
        <f aca="true" t="shared" si="0" ref="G307:H310">G283+G289+G295+G301</f>
        <v>1896.28</v>
      </c>
      <c r="H307" s="135">
        <f t="shared" si="0"/>
        <v>21928104.04</v>
      </c>
      <c r="I307" s="135"/>
      <c r="J307" s="1"/>
      <c r="K307" s="1"/>
    </row>
    <row r="308" spans="1:11" ht="12">
      <c r="A308" s="12">
        <v>27</v>
      </c>
      <c r="C308" s="13"/>
      <c r="D308" s="13" t="s">
        <v>146</v>
      </c>
      <c r="E308" s="12">
        <v>27</v>
      </c>
      <c r="G308" s="134">
        <f t="shared" si="0"/>
        <v>6973.540000000001</v>
      </c>
      <c r="H308" s="135">
        <f t="shared" si="0"/>
        <v>69560848.71000001</v>
      </c>
      <c r="I308" s="135"/>
      <c r="J308" s="1"/>
      <c r="K308" s="1"/>
    </row>
    <row r="309" spans="1:11" ht="12">
      <c r="A309" s="12">
        <v>28</v>
      </c>
      <c r="C309" s="13" t="s">
        <v>147</v>
      </c>
      <c r="D309" s="13" t="s">
        <v>148</v>
      </c>
      <c r="E309" s="12">
        <v>28</v>
      </c>
      <c r="G309" s="134">
        <f t="shared" si="0"/>
        <v>397.95000000000005</v>
      </c>
      <c r="H309" s="135">
        <f t="shared" si="0"/>
        <v>12275147.219999999</v>
      </c>
      <c r="I309" s="135"/>
      <c r="J309" s="1"/>
      <c r="K309" s="1"/>
    </row>
    <row r="310" spans="1:11" ht="12">
      <c r="A310" s="12">
        <v>29</v>
      </c>
      <c r="D310" s="13" t="s">
        <v>149</v>
      </c>
      <c r="E310" s="12">
        <v>29</v>
      </c>
      <c r="G310" s="134">
        <f t="shared" si="0"/>
        <v>1247.34</v>
      </c>
      <c r="H310" s="135">
        <f t="shared" si="0"/>
        <v>26849963.21</v>
      </c>
      <c r="I310" s="135"/>
      <c r="J310" s="1"/>
      <c r="K310" s="1"/>
    </row>
    <row r="311" spans="1:11" ht="12">
      <c r="A311" s="12">
        <v>30</v>
      </c>
      <c r="E311" s="12">
        <v>30</v>
      </c>
      <c r="G311" s="132"/>
      <c r="H311" s="131"/>
      <c r="I311" s="135"/>
      <c r="J311" s="1"/>
      <c r="K311" s="1"/>
    </row>
    <row r="312" spans="1:11" ht="12">
      <c r="A312" s="12">
        <v>31</v>
      </c>
      <c r="C312" s="13" t="s">
        <v>158</v>
      </c>
      <c r="E312" s="12">
        <v>31</v>
      </c>
      <c r="G312" s="134">
        <f>SUM(G307:G308)</f>
        <v>8869.820000000002</v>
      </c>
      <c r="H312" s="135">
        <f>SUM(H307:H308)</f>
        <v>91488952.75</v>
      </c>
      <c r="I312" s="135"/>
      <c r="J312" s="1"/>
      <c r="K312" s="1"/>
    </row>
    <row r="313" spans="1:11" ht="12">
      <c r="A313" s="12">
        <v>32</v>
      </c>
      <c r="C313" s="13" t="s">
        <v>159</v>
      </c>
      <c r="E313" s="12">
        <v>32</v>
      </c>
      <c r="G313" s="134">
        <f>SUM(G309:G310)</f>
        <v>1645.29</v>
      </c>
      <c r="H313" s="135">
        <f>SUM(H309:H310)</f>
        <v>39125110.43</v>
      </c>
      <c r="I313" s="135"/>
      <c r="J313" s="1"/>
      <c r="K313" s="1"/>
    </row>
    <row r="314" spans="1:11" ht="12">
      <c r="A314" s="12">
        <v>33</v>
      </c>
      <c r="C314" s="13" t="s">
        <v>160</v>
      </c>
      <c r="E314" s="12">
        <v>33</v>
      </c>
      <c r="F314" s="58"/>
      <c r="G314" s="132">
        <f>SUM(G307,G309)</f>
        <v>2294.23</v>
      </c>
      <c r="H314" s="131">
        <f>SUM(H307,H309)</f>
        <v>34203251.26</v>
      </c>
      <c r="I314" s="131"/>
      <c r="J314" s="1"/>
      <c r="K314" s="1"/>
    </row>
    <row r="315" spans="1:11" ht="12">
      <c r="A315" s="12">
        <v>34</v>
      </c>
      <c r="C315" s="13" t="s">
        <v>161</v>
      </c>
      <c r="E315" s="12">
        <v>34</v>
      </c>
      <c r="F315" s="58"/>
      <c r="G315" s="132">
        <f>SUM(G308,G310)</f>
        <v>8220.880000000001</v>
      </c>
      <c r="H315" s="131">
        <f>SUM(H308,H310)</f>
        <v>96410811.92000002</v>
      </c>
      <c r="I315" s="131"/>
      <c r="J315" s="1"/>
      <c r="K315" s="1"/>
    </row>
    <row r="316" spans="1:11" ht="12">
      <c r="A316" s="13"/>
      <c r="C316" s="23" t="s">
        <v>17</v>
      </c>
      <c r="D316" s="23" t="s">
        <v>17</v>
      </c>
      <c r="E316" s="23" t="s">
        <v>17</v>
      </c>
      <c r="F316" s="23" t="s">
        <v>17</v>
      </c>
      <c r="G316" s="23" t="s">
        <v>17</v>
      </c>
      <c r="H316" s="23" t="s">
        <v>17</v>
      </c>
      <c r="I316" s="23" t="s">
        <v>17</v>
      </c>
      <c r="J316" s="1"/>
      <c r="K316" s="1"/>
    </row>
    <row r="317" spans="1:11" ht="12">
      <c r="A317" s="12">
        <v>35</v>
      </c>
      <c r="C317" s="1" t="s">
        <v>162</v>
      </c>
      <c r="E317" s="12">
        <v>35</v>
      </c>
      <c r="G317" s="134">
        <f>SUM(G314:G315)</f>
        <v>10515.11</v>
      </c>
      <c r="H317" s="135">
        <f>SUM(H314:H315)</f>
        <v>130614063.18</v>
      </c>
      <c r="I317" s="135"/>
      <c r="J317" s="1"/>
      <c r="K317" s="1"/>
    </row>
    <row r="318" spans="3:11" ht="12">
      <c r="C318" s="13" t="s">
        <v>163</v>
      </c>
      <c r="F318" s="308" t="s">
        <v>17</v>
      </c>
      <c r="G318" s="24"/>
      <c r="H318" s="25"/>
      <c r="I318" s="308"/>
      <c r="J318" s="1"/>
      <c r="K318" s="1"/>
    </row>
    <row r="319" spans="3:11" ht="12">
      <c r="C319" s="13"/>
      <c r="F319" s="308"/>
      <c r="G319" s="24"/>
      <c r="H319" s="25"/>
      <c r="I319" s="308"/>
      <c r="J319" s="1"/>
      <c r="K319" s="1"/>
    </row>
    <row r="320" spans="10:11" ht="12">
      <c r="J320" s="1"/>
      <c r="K320" s="1"/>
    </row>
    <row r="321" spans="1:11" ht="36" customHeight="1">
      <c r="A321" s="1">
        <v>36</v>
      </c>
      <c r="B321" s="38"/>
      <c r="C321" s="353" t="s">
        <v>64</v>
      </c>
      <c r="D321" s="353"/>
      <c r="E321" s="353"/>
      <c r="F321" s="353"/>
      <c r="G321" s="353"/>
      <c r="H321" s="353"/>
      <c r="I321" s="353"/>
      <c r="J321" s="353"/>
      <c r="K321" s="1"/>
    </row>
    <row r="322" spans="3:11" ht="12">
      <c r="C322" s="1" t="s">
        <v>164</v>
      </c>
      <c r="F322" s="308"/>
      <c r="G322" s="24"/>
      <c r="H322" s="45"/>
      <c r="I322" s="308"/>
      <c r="J322" s="24"/>
      <c r="K322" s="45"/>
    </row>
    <row r="323" spans="3:11" ht="12">
      <c r="C323" s="1" t="s">
        <v>12</v>
      </c>
      <c r="F323" s="308"/>
      <c r="G323" s="24"/>
      <c r="H323" s="45"/>
      <c r="I323" s="308"/>
      <c r="J323" s="24"/>
      <c r="K323" s="45"/>
    </row>
    <row r="324" ht="12">
      <c r="A324" s="13"/>
    </row>
    <row r="325" spans="1:11" s="41" customFormat="1" ht="12">
      <c r="A325" s="20" t="str">
        <f>$A$83</f>
        <v>Institution No.:  </v>
      </c>
      <c r="E325" s="42"/>
      <c r="G325" s="43"/>
      <c r="H325" s="44"/>
      <c r="J325" s="43"/>
      <c r="K325" s="309" t="s">
        <v>165</v>
      </c>
    </row>
    <row r="326" spans="4:11" s="41" customFormat="1" ht="12">
      <c r="D326" s="59" t="s">
        <v>166</v>
      </c>
      <c r="E326" s="42"/>
      <c r="G326" s="43"/>
      <c r="H326" s="44"/>
      <c r="J326" s="43"/>
      <c r="K326" s="44"/>
    </row>
    <row r="327" spans="1:11" ht="12">
      <c r="A327" s="20" t="str">
        <f>$A$42</f>
        <v>NAME: </v>
      </c>
      <c r="C327" s="1" t="str">
        <f>$D$20</f>
        <v>University of Colorado</v>
      </c>
      <c r="F327" s="310"/>
      <c r="G327" s="304"/>
      <c r="H327" s="305"/>
      <c r="J327" s="18"/>
      <c r="K327" s="22" t="str">
        <f>$K$3</f>
        <v>Date: October 1, 2013</v>
      </c>
    </row>
    <row r="328" spans="1:11" ht="12">
      <c r="A328" s="23" t="s">
        <v>17</v>
      </c>
      <c r="B328" s="23" t="s">
        <v>17</v>
      </c>
      <c r="C328" s="23" t="s">
        <v>17</v>
      </c>
      <c r="D328" s="23" t="s">
        <v>17</v>
      </c>
      <c r="E328" s="23" t="s">
        <v>17</v>
      </c>
      <c r="F328" s="23" t="s">
        <v>17</v>
      </c>
      <c r="G328" s="24" t="s">
        <v>17</v>
      </c>
      <c r="H328" s="25" t="s">
        <v>17</v>
      </c>
      <c r="I328" s="23" t="s">
        <v>17</v>
      </c>
      <c r="J328" s="24" t="s">
        <v>17</v>
      </c>
      <c r="K328" s="25" t="s">
        <v>17</v>
      </c>
    </row>
    <row r="329" spans="1:11" ht="12">
      <c r="A329" s="26" t="s">
        <v>18</v>
      </c>
      <c r="E329" s="26" t="s">
        <v>18</v>
      </c>
      <c r="G329" s="28"/>
      <c r="H329" s="29" t="s">
        <v>20</v>
      </c>
      <c r="I329" s="27"/>
      <c r="J329" s="28"/>
      <c r="K329" s="29" t="s">
        <v>21</v>
      </c>
    </row>
    <row r="330" spans="1:11" ht="12">
      <c r="A330" s="26" t="s">
        <v>22</v>
      </c>
      <c r="C330" s="30" t="s">
        <v>69</v>
      </c>
      <c r="E330" s="26" t="s">
        <v>22</v>
      </c>
      <c r="G330" s="18"/>
      <c r="H330" s="29" t="s">
        <v>25</v>
      </c>
      <c r="J330" s="18"/>
      <c r="K330" s="29" t="s">
        <v>26</v>
      </c>
    </row>
    <row r="331" spans="1:11" ht="12">
      <c r="A331" s="23" t="s">
        <v>17</v>
      </c>
      <c r="B331" s="23" t="s">
        <v>17</v>
      </c>
      <c r="C331" s="23" t="s">
        <v>17</v>
      </c>
      <c r="D331" s="23" t="s">
        <v>17</v>
      </c>
      <c r="E331" s="23" t="s">
        <v>17</v>
      </c>
      <c r="F331" s="23" t="s">
        <v>17</v>
      </c>
      <c r="G331" s="24" t="s">
        <v>17</v>
      </c>
      <c r="H331" s="25" t="s">
        <v>17</v>
      </c>
      <c r="I331" s="23" t="s">
        <v>17</v>
      </c>
      <c r="J331" s="24" t="s">
        <v>17</v>
      </c>
      <c r="K331" s="25" t="s">
        <v>17</v>
      </c>
    </row>
    <row r="332" spans="1:11" ht="12">
      <c r="A332" s="311">
        <v>1</v>
      </c>
      <c r="C332" s="13" t="s">
        <v>167</v>
      </c>
      <c r="E332" s="311">
        <v>1</v>
      </c>
      <c r="G332" s="18"/>
      <c r="H332" s="45" t="s">
        <v>168</v>
      </c>
      <c r="J332" s="18"/>
      <c r="K332" s="45" t="s">
        <v>168</v>
      </c>
    </row>
    <row r="333" spans="1:11" ht="12">
      <c r="A333" s="311">
        <v>2</v>
      </c>
      <c r="C333" s="13" t="s">
        <v>61</v>
      </c>
      <c r="E333" s="311">
        <v>2</v>
      </c>
      <c r="G333" s="18"/>
      <c r="H333" s="45">
        <v>0</v>
      </c>
      <c r="J333" s="18"/>
      <c r="K333" s="45">
        <v>0</v>
      </c>
    </row>
    <row r="334" spans="1:11" ht="12">
      <c r="A334" s="1">
        <v>3</v>
      </c>
      <c r="C334" s="1" t="s">
        <v>169</v>
      </c>
      <c r="E334" s="1">
        <v>3</v>
      </c>
      <c r="F334" s="45"/>
      <c r="G334" s="45"/>
      <c r="H334" s="45"/>
      <c r="I334" s="45"/>
      <c r="J334" s="45"/>
      <c r="K334" s="45"/>
    </row>
    <row r="335" spans="1:11" ht="12">
      <c r="A335" s="311">
        <v>4</v>
      </c>
      <c r="C335" s="1" t="s">
        <v>170</v>
      </c>
      <c r="E335" s="311">
        <v>4</v>
      </c>
      <c r="F335" s="45"/>
      <c r="G335" s="45"/>
      <c r="H335" s="45"/>
      <c r="I335" s="45"/>
      <c r="J335" s="45"/>
      <c r="K335" s="45"/>
    </row>
    <row r="336" spans="1:11" ht="12">
      <c r="A336" s="311">
        <v>5</v>
      </c>
      <c r="C336" s="1" t="s">
        <v>171</v>
      </c>
      <c r="E336" s="311">
        <v>5</v>
      </c>
      <c r="F336" s="45"/>
      <c r="G336" s="45"/>
      <c r="H336" s="45"/>
      <c r="I336" s="45"/>
      <c r="J336" s="45"/>
      <c r="K336" s="45"/>
    </row>
    <row r="337" spans="1:11" ht="12">
      <c r="A337" s="311">
        <v>6</v>
      </c>
      <c r="E337" s="311">
        <v>6</v>
      </c>
      <c r="F337" s="45"/>
      <c r="G337" s="45"/>
      <c r="H337" s="45"/>
      <c r="I337" s="45"/>
      <c r="J337" s="45"/>
      <c r="K337" s="45"/>
    </row>
    <row r="338" spans="1:11" ht="12">
      <c r="A338" s="311">
        <v>7</v>
      </c>
      <c r="E338" s="311">
        <v>7</v>
      </c>
      <c r="F338" s="45"/>
      <c r="G338" s="45"/>
      <c r="H338" s="45"/>
      <c r="I338" s="45"/>
      <c r="J338" s="45"/>
      <c r="K338" s="45"/>
    </row>
    <row r="339" spans="1:11" ht="12">
      <c r="A339" s="311">
        <v>8</v>
      </c>
      <c r="E339" s="311">
        <v>8</v>
      </c>
      <c r="F339" s="45"/>
      <c r="G339" s="45"/>
      <c r="H339" s="45"/>
      <c r="I339" s="45"/>
      <c r="J339" s="45"/>
      <c r="K339" s="45"/>
    </row>
    <row r="340" spans="1:11" ht="12">
      <c r="A340" s="311">
        <v>9</v>
      </c>
      <c r="E340" s="311">
        <v>9</v>
      </c>
      <c r="F340" s="45"/>
      <c r="G340" s="45"/>
      <c r="H340" s="45"/>
      <c r="I340" s="45"/>
      <c r="J340" s="45"/>
      <c r="K340" s="45"/>
    </row>
    <row r="341" spans="1:11" ht="12">
      <c r="A341" s="311">
        <v>10</v>
      </c>
      <c r="E341" s="311">
        <v>10</v>
      </c>
      <c r="F341" s="45"/>
      <c r="G341" s="45"/>
      <c r="H341" s="45"/>
      <c r="I341" s="45"/>
      <c r="J341" s="45"/>
      <c r="K341" s="45"/>
    </row>
    <row r="342" spans="1:11" ht="12">
      <c r="A342" s="311">
        <v>11</v>
      </c>
      <c r="E342" s="311">
        <v>11</v>
      </c>
      <c r="F342" s="45"/>
      <c r="G342" s="45"/>
      <c r="H342" s="45"/>
      <c r="I342" s="45"/>
      <c r="J342" s="45"/>
      <c r="K342" s="45"/>
    </row>
    <row r="343" spans="1:11" ht="12">
      <c r="A343" s="311">
        <v>12</v>
      </c>
      <c r="E343" s="311">
        <v>12</v>
      </c>
      <c r="F343" s="45"/>
      <c r="G343" s="45"/>
      <c r="H343" s="45"/>
      <c r="I343" s="45"/>
      <c r="J343" s="45"/>
      <c r="K343" s="45"/>
    </row>
    <row r="344" spans="1:11" ht="12">
      <c r="A344" s="311">
        <v>13</v>
      </c>
      <c r="E344" s="311">
        <v>13</v>
      </c>
      <c r="F344" s="45"/>
      <c r="G344" s="45"/>
      <c r="H344" s="45"/>
      <c r="I344" s="45"/>
      <c r="J344" s="45"/>
      <c r="K344" s="45"/>
    </row>
    <row r="345" spans="1:11" ht="12">
      <c r="A345" s="311">
        <v>14</v>
      </c>
      <c r="C345" s="312" t="s">
        <v>51</v>
      </c>
      <c r="D345" s="313"/>
      <c r="E345" s="311">
        <v>14</v>
      </c>
      <c r="F345" s="45"/>
      <c r="G345" s="45"/>
      <c r="H345" s="45"/>
      <c r="I345" s="45"/>
      <c r="J345" s="45"/>
      <c r="K345" s="45"/>
    </row>
    <row r="346" spans="1:11" ht="12">
      <c r="A346" s="311">
        <v>15</v>
      </c>
      <c r="C346" s="312"/>
      <c r="D346" s="313"/>
      <c r="E346" s="311">
        <v>15</v>
      </c>
      <c r="F346" s="45"/>
      <c r="G346" s="45"/>
      <c r="H346" s="45"/>
      <c r="I346" s="45"/>
      <c r="J346" s="45"/>
      <c r="K346" s="45"/>
    </row>
    <row r="347" spans="1:11" ht="12">
      <c r="A347" s="311">
        <v>16</v>
      </c>
      <c r="E347" s="311">
        <v>16</v>
      </c>
      <c r="F347" s="45"/>
      <c r="G347" s="45"/>
      <c r="H347" s="45"/>
      <c r="I347" s="45"/>
      <c r="J347" s="45"/>
      <c r="K347" s="45"/>
    </row>
    <row r="348" spans="1:11" ht="12">
      <c r="A348" s="311">
        <v>17</v>
      </c>
      <c r="C348" s="13" t="s">
        <v>51</v>
      </c>
      <c r="E348" s="311">
        <v>17</v>
      </c>
      <c r="F348" s="45"/>
      <c r="G348" s="45"/>
      <c r="H348" s="45"/>
      <c r="I348" s="45"/>
      <c r="J348" s="45"/>
      <c r="K348" s="45"/>
    </row>
    <row r="349" spans="1:11" ht="12">
      <c r="A349" s="311">
        <v>18</v>
      </c>
      <c r="E349" s="311">
        <v>18</v>
      </c>
      <c r="F349" s="45"/>
      <c r="G349" s="45"/>
      <c r="H349" s="45"/>
      <c r="I349" s="45"/>
      <c r="J349" s="45" t="s">
        <v>51</v>
      </c>
      <c r="K349" s="45"/>
    </row>
    <row r="350" spans="1:11" ht="12">
      <c r="A350" s="311">
        <v>19</v>
      </c>
      <c r="E350" s="311">
        <v>19</v>
      </c>
      <c r="F350" s="45"/>
      <c r="G350" s="45"/>
      <c r="H350" s="45"/>
      <c r="I350" s="45"/>
      <c r="J350" s="45"/>
      <c r="K350" s="45"/>
    </row>
    <row r="351" spans="1:11" ht="12">
      <c r="A351" s="311"/>
      <c r="C351" s="312"/>
      <c r="E351" s="311"/>
      <c r="F351" s="308" t="s">
        <v>17</v>
      </c>
      <c r="G351" s="24" t="s">
        <v>17</v>
      </c>
      <c r="H351" s="25" t="s">
        <v>17</v>
      </c>
      <c r="I351" s="308" t="s">
        <v>17</v>
      </c>
      <c r="J351" s="24" t="s">
        <v>17</v>
      </c>
      <c r="K351" s="25" t="s">
        <v>17</v>
      </c>
    </row>
    <row r="352" spans="1:11" ht="12">
      <c r="A352" s="311">
        <v>20</v>
      </c>
      <c r="C352" s="312" t="s">
        <v>172</v>
      </c>
      <c r="E352" s="311">
        <v>20</v>
      </c>
      <c r="G352" s="131"/>
      <c r="H352" s="135">
        <f>SUM(H332:H350)</f>
        <v>0</v>
      </c>
      <c r="I352" s="135"/>
      <c r="J352" s="131"/>
      <c r="K352" s="135">
        <f>SUM(K332:K350)</f>
        <v>0</v>
      </c>
    </row>
    <row r="353" spans="1:11" ht="12">
      <c r="A353" s="314"/>
      <c r="C353" s="13"/>
      <c r="E353" s="40"/>
      <c r="F353" s="308" t="s">
        <v>17</v>
      </c>
      <c r="G353" s="24" t="s">
        <v>17</v>
      </c>
      <c r="H353" s="25" t="s">
        <v>17</v>
      </c>
      <c r="I353" s="308" t="s">
        <v>17</v>
      </c>
      <c r="J353" s="24" t="s">
        <v>17</v>
      </c>
      <c r="K353" s="25" t="s">
        <v>17</v>
      </c>
    </row>
    <row r="354" spans="3:11" ht="12">
      <c r="C354" s="1" t="s">
        <v>173</v>
      </c>
      <c r="F354" s="308"/>
      <c r="G354" s="24"/>
      <c r="H354" s="45"/>
      <c r="I354" s="308"/>
      <c r="J354" s="24"/>
      <c r="K354" s="45"/>
    </row>
    <row r="355" spans="3:11" ht="12">
      <c r="C355" s="1" t="s">
        <v>174</v>
      </c>
      <c r="F355" s="308"/>
      <c r="G355" s="24"/>
      <c r="H355" s="45"/>
      <c r="I355" s="308"/>
      <c r="J355" s="24"/>
      <c r="K355" s="45"/>
    </row>
    <row r="356" ht="12">
      <c r="A356" s="13"/>
    </row>
    <row r="357" spans="1:11" s="41" customFormat="1" ht="12">
      <c r="A357" s="20" t="str">
        <f>$A$83</f>
        <v>Institution No.:  </v>
      </c>
      <c r="E357" s="42"/>
      <c r="G357" s="43"/>
      <c r="H357" s="44"/>
      <c r="J357" s="43"/>
      <c r="K357" s="19" t="s">
        <v>175</v>
      </c>
    </row>
    <row r="358" spans="4:11" s="41" customFormat="1" ht="12">
      <c r="D358" s="59" t="s">
        <v>176</v>
      </c>
      <c r="E358" s="42"/>
      <c r="G358" s="43"/>
      <c r="H358" s="44"/>
      <c r="J358" s="43"/>
      <c r="K358" s="44"/>
    </row>
    <row r="359" spans="1:11" ht="12">
      <c r="A359" s="20" t="str">
        <f>$A$42</f>
        <v>NAME: </v>
      </c>
      <c r="C359" s="1" t="str">
        <f>$D$20</f>
        <v>University of Colorado</v>
      </c>
      <c r="F359" s="310"/>
      <c r="G359" s="304"/>
      <c r="H359" s="45"/>
      <c r="J359" s="18"/>
      <c r="K359" s="22" t="str">
        <f>$K$3</f>
        <v>Date: October 1, 2013</v>
      </c>
    </row>
    <row r="360" spans="1:11" ht="12">
      <c r="A360" s="23" t="s">
        <v>17</v>
      </c>
      <c r="B360" s="23" t="s">
        <v>17</v>
      </c>
      <c r="C360" s="23" t="s">
        <v>17</v>
      </c>
      <c r="D360" s="23" t="s">
        <v>17</v>
      </c>
      <c r="E360" s="23" t="s">
        <v>17</v>
      </c>
      <c r="F360" s="23" t="s">
        <v>17</v>
      </c>
      <c r="G360" s="24" t="s">
        <v>17</v>
      </c>
      <c r="H360" s="25" t="s">
        <v>17</v>
      </c>
      <c r="I360" s="23" t="s">
        <v>17</v>
      </c>
      <c r="J360" s="24" t="s">
        <v>17</v>
      </c>
      <c r="K360" s="25" t="s">
        <v>17</v>
      </c>
    </row>
    <row r="361" spans="1:11" ht="12">
      <c r="A361" s="26" t="s">
        <v>18</v>
      </c>
      <c r="E361" s="26" t="s">
        <v>18</v>
      </c>
      <c r="G361" s="28"/>
      <c r="H361" s="29" t="s">
        <v>20</v>
      </c>
      <c r="I361" s="27"/>
      <c r="J361" s="28"/>
      <c r="K361" s="29" t="s">
        <v>21</v>
      </c>
    </row>
    <row r="362" spans="1:11" ht="12">
      <c r="A362" s="26" t="s">
        <v>22</v>
      </c>
      <c r="C362" s="30" t="s">
        <v>69</v>
      </c>
      <c r="E362" s="26" t="s">
        <v>22</v>
      </c>
      <c r="G362" s="18"/>
      <c r="H362" s="29" t="s">
        <v>25</v>
      </c>
      <c r="J362" s="18"/>
      <c r="K362" s="29" t="s">
        <v>26</v>
      </c>
    </row>
    <row r="363" spans="1:11" ht="12">
      <c r="A363" s="23" t="s">
        <v>17</v>
      </c>
      <c r="B363" s="23" t="s">
        <v>17</v>
      </c>
      <c r="C363" s="23" t="s">
        <v>17</v>
      </c>
      <c r="D363" s="23" t="s">
        <v>17</v>
      </c>
      <c r="E363" s="23" t="s">
        <v>17</v>
      </c>
      <c r="F363" s="23" t="s">
        <v>17</v>
      </c>
      <c r="G363" s="24" t="s">
        <v>17</v>
      </c>
      <c r="H363" s="25" t="s">
        <v>17</v>
      </c>
      <c r="I363" s="23" t="s">
        <v>17</v>
      </c>
      <c r="J363" s="24" t="s">
        <v>17</v>
      </c>
      <c r="K363" s="25" t="s">
        <v>17</v>
      </c>
    </row>
    <row r="364" spans="1:11" ht="12">
      <c r="A364" s="311"/>
      <c r="C364" s="34" t="s">
        <v>177</v>
      </c>
      <c r="E364" s="311"/>
      <c r="G364" s="131"/>
      <c r="H364" s="131"/>
      <c r="I364" s="135"/>
      <c r="J364" s="131"/>
      <c r="K364" s="131"/>
    </row>
    <row r="365" spans="1:11" ht="12">
      <c r="A365" s="311">
        <v>1</v>
      </c>
      <c r="C365" s="315" t="s">
        <v>178</v>
      </c>
      <c r="E365" s="311">
        <v>1</v>
      </c>
      <c r="G365" s="131"/>
      <c r="H365" s="131">
        <v>11762637.67</v>
      </c>
      <c r="I365" s="135"/>
      <c r="J365" s="131"/>
      <c r="K365" s="131">
        <v>11954138</v>
      </c>
    </row>
    <row r="366" spans="1:11" ht="12">
      <c r="A366" s="311">
        <v>2</v>
      </c>
      <c r="C366" s="14" t="s">
        <v>179</v>
      </c>
      <c r="E366" s="311">
        <v>2</v>
      </c>
      <c r="F366" s="14"/>
      <c r="G366" s="138"/>
      <c r="H366" s="138">
        <v>3152550.49</v>
      </c>
      <c r="I366" s="138"/>
      <c r="J366" s="138"/>
      <c r="K366" s="138">
        <v>2600000</v>
      </c>
    </row>
    <row r="367" spans="1:11" ht="12">
      <c r="A367" s="311">
        <v>3</v>
      </c>
      <c r="C367" s="14" t="s">
        <v>180</v>
      </c>
      <c r="E367" s="311">
        <v>3</v>
      </c>
      <c r="F367" s="14"/>
      <c r="G367" s="138"/>
      <c r="H367" s="138">
        <v>1465314.7300000002</v>
      </c>
      <c r="I367" s="138"/>
      <c r="J367" s="138"/>
      <c r="K367" s="138">
        <v>2348766.96</v>
      </c>
    </row>
    <row r="368" spans="1:11" ht="12">
      <c r="A368" s="311">
        <v>4</v>
      </c>
      <c r="C368" s="14" t="s">
        <v>181</v>
      </c>
      <c r="E368" s="311">
        <v>4</v>
      </c>
      <c r="F368" s="14"/>
      <c r="G368" s="138"/>
      <c r="H368" s="138"/>
      <c r="I368" s="138"/>
      <c r="J368" s="138"/>
      <c r="K368" s="138"/>
    </row>
    <row r="369" spans="1:11" ht="12">
      <c r="A369" s="311">
        <v>5</v>
      </c>
      <c r="C369" s="14" t="s">
        <v>182</v>
      </c>
      <c r="E369" s="311">
        <v>5</v>
      </c>
      <c r="F369" s="14"/>
      <c r="G369" s="138"/>
      <c r="H369" s="138"/>
      <c r="I369" s="138"/>
      <c r="J369" s="138"/>
      <c r="K369" s="138"/>
    </row>
    <row r="370" spans="1:11" ht="12">
      <c r="A370" s="311">
        <v>6</v>
      </c>
      <c r="C370" s="14" t="s">
        <v>183</v>
      </c>
      <c r="E370" s="311">
        <v>6</v>
      </c>
      <c r="F370" s="14"/>
      <c r="G370" s="138"/>
      <c r="H370" s="138"/>
      <c r="I370" s="138"/>
      <c r="J370" s="138"/>
      <c r="K370" s="138"/>
    </row>
    <row r="371" spans="1:11" ht="12">
      <c r="A371" s="311">
        <v>7</v>
      </c>
      <c r="C371" s="14" t="s">
        <v>184</v>
      </c>
      <c r="E371" s="311">
        <v>7</v>
      </c>
      <c r="F371" s="14"/>
      <c r="G371" s="138"/>
      <c r="H371" s="138"/>
      <c r="I371" s="138"/>
      <c r="J371" s="138"/>
      <c r="K371" s="138"/>
    </row>
    <row r="372" spans="1:11" ht="12">
      <c r="A372" s="311">
        <v>8</v>
      </c>
      <c r="C372" s="14" t="s">
        <v>185</v>
      </c>
      <c r="E372" s="311">
        <v>8</v>
      </c>
      <c r="F372" s="308"/>
      <c r="G372" s="24"/>
      <c r="H372" s="25"/>
      <c r="I372" s="308"/>
      <c r="J372" s="24"/>
      <c r="K372" s="25"/>
    </row>
    <row r="373" spans="1:11" ht="12">
      <c r="A373" s="311">
        <v>9</v>
      </c>
      <c r="C373" s="14"/>
      <c r="E373" s="311">
        <v>9</v>
      </c>
      <c r="F373" s="308"/>
      <c r="G373" s="24"/>
      <c r="H373" s="25"/>
      <c r="I373" s="308"/>
      <c r="J373" s="24"/>
      <c r="K373" s="25"/>
    </row>
    <row r="374" spans="1:11" ht="12">
      <c r="A374" s="311">
        <v>10</v>
      </c>
      <c r="C374" s="14"/>
      <c r="E374" s="311">
        <v>10</v>
      </c>
      <c r="F374" s="308"/>
      <c r="G374" s="24"/>
      <c r="H374" s="25"/>
      <c r="I374" s="308"/>
      <c r="J374" s="24"/>
      <c r="K374" s="25"/>
    </row>
    <row r="375" spans="1:11" ht="12">
      <c r="A375" s="311">
        <v>11</v>
      </c>
      <c r="C375" s="14"/>
      <c r="E375" s="311">
        <v>11</v>
      </c>
      <c r="F375" s="308"/>
      <c r="G375" s="24"/>
      <c r="H375" s="25"/>
      <c r="I375" s="308"/>
      <c r="J375" s="24"/>
      <c r="K375" s="25"/>
    </row>
    <row r="376" spans="1:11" ht="12">
      <c r="A376" s="311">
        <v>12</v>
      </c>
      <c r="C376" s="14"/>
      <c r="E376" s="311">
        <v>12</v>
      </c>
      <c r="F376" s="308"/>
      <c r="G376" s="24"/>
      <c r="H376" s="25"/>
      <c r="I376" s="308"/>
      <c r="J376" s="24"/>
      <c r="K376" s="25"/>
    </row>
    <row r="377" spans="1:11" ht="12">
      <c r="A377" s="311">
        <v>13</v>
      </c>
      <c r="C377" s="14"/>
      <c r="E377" s="311">
        <v>13</v>
      </c>
      <c r="F377" s="308"/>
      <c r="G377" s="24"/>
      <c r="H377" s="25"/>
      <c r="I377" s="308"/>
      <c r="J377" s="24"/>
      <c r="K377" s="25"/>
    </row>
    <row r="378" spans="1:11" ht="12">
      <c r="A378" s="311">
        <v>14</v>
      </c>
      <c r="C378" s="14"/>
      <c r="E378" s="311">
        <v>14</v>
      </c>
      <c r="F378" s="308"/>
      <c r="G378" s="24"/>
      <c r="H378" s="25"/>
      <c r="I378" s="308"/>
      <c r="J378" s="24"/>
      <c r="K378" s="25"/>
    </row>
    <row r="379" spans="1:11" ht="12">
      <c r="A379" s="311">
        <v>15</v>
      </c>
      <c r="E379" s="311">
        <v>15</v>
      </c>
      <c r="F379" s="14"/>
      <c r="G379" s="138"/>
      <c r="H379" s="138"/>
      <c r="I379" s="138"/>
      <c r="J379" s="138"/>
      <c r="K379" s="138"/>
    </row>
    <row r="380" spans="1:11" ht="12">
      <c r="A380" s="311"/>
      <c r="C380" s="14"/>
      <c r="E380" s="311"/>
      <c r="F380" s="14"/>
      <c r="G380" s="138"/>
      <c r="H380" s="138"/>
      <c r="I380" s="138"/>
      <c r="J380" s="138"/>
      <c r="K380" s="138"/>
    </row>
    <row r="381" spans="1:11" ht="12">
      <c r="A381" s="311">
        <v>16</v>
      </c>
      <c r="C381" s="14" t="s">
        <v>186</v>
      </c>
      <c r="E381" s="311">
        <v>16</v>
      </c>
      <c r="F381" s="14"/>
      <c r="G381" s="138"/>
      <c r="H381" s="138">
        <v>1361.08</v>
      </c>
      <c r="I381" s="138"/>
      <c r="J381" s="138"/>
      <c r="K381" s="138"/>
    </row>
    <row r="382" spans="1:11" ht="12">
      <c r="A382" s="311">
        <v>17</v>
      </c>
      <c r="C382" s="14" t="s">
        <v>187</v>
      </c>
      <c r="E382" s="311">
        <v>17</v>
      </c>
      <c r="F382" s="14"/>
      <c r="G382" s="138"/>
      <c r="H382" s="138"/>
      <c r="I382" s="138"/>
      <c r="J382" s="138"/>
      <c r="K382" s="138"/>
    </row>
    <row r="383" spans="1:11" ht="12">
      <c r="A383" s="311">
        <v>18</v>
      </c>
      <c r="C383" s="14" t="s">
        <v>188</v>
      </c>
      <c r="E383" s="311">
        <v>18</v>
      </c>
      <c r="F383" s="14"/>
      <c r="G383" s="138"/>
      <c r="H383" s="138"/>
      <c r="I383" s="138"/>
      <c r="J383" s="138"/>
      <c r="K383" s="138"/>
    </row>
    <row r="384" spans="1:11" ht="12">
      <c r="A384" s="311">
        <v>19</v>
      </c>
      <c r="C384" s="14" t="s">
        <v>51</v>
      </c>
      <c r="E384" s="311">
        <v>19</v>
      </c>
      <c r="F384" s="14"/>
      <c r="G384" s="138"/>
      <c r="H384" s="138"/>
      <c r="I384" s="138"/>
      <c r="J384" s="138"/>
      <c r="K384" s="138"/>
    </row>
    <row r="385" spans="1:11" ht="12">
      <c r="A385" s="1">
        <v>20</v>
      </c>
      <c r="C385" s="14"/>
      <c r="E385" s="1">
        <v>20</v>
      </c>
      <c r="F385" s="308"/>
      <c r="G385" s="24"/>
      <c r="H385" s="25"/>
      <c r="I385" s="308"/>
      <c r="J385" s="24"/>
      <c r="K385" s="25"/>
    </row>
    <row r="386" spans="1:11" ht="12">
      <c r="A386" s="1">
        <v>21</v>
      </c>
      <c r="C386" s="14"/>
      <c r="E386" s="1">
        <v>21</v>
      </c>
      <c r="F386" s="308"/>
      <c r="G386" s="24"/>
      <c r="H386" s="25"/>
      <c r="I386" s="308"/>
      <c r="J386" s="24"/>
      <c r="K386" s="25"/>
    </row>
    <row r="387" spans="1:11" ht="12">
      <c r="A387" s="1">
        <v>22</v>
      </c>
      <c r="C387" s="14"/>
      <c r="E387" s="1">
        <v>22</v>
      </c>
      <c r="F387" s="308"/>
      <c r="G387" s="24"/>
      <c r="H387" s="25"/>
      <c r="I387" s="308"/>
      <c r="J387" s="24"/>
      <c r="K387" s="25"/>
    </row>
    <row r="388" spans="1:11" ht="12">
      <c r="A388" s="1">
        <v>23</v>
      </c>
      <c r="C388" s="14"/>
      <c r="E388" s="1">
        <v>23</v>
      </c>
      <c r="F388" s="308"/>
      <c r="G388" s="24"/>
      <c r="H388" s="25"/>
      <c r="I388" s="308"/>
      <c r="J388" s="24"/>
      <c r="K388" s="25"/>
    </row>
    <row r="389" spans="1:11" ht="12">
      <c r="A389" s="1">
        <v>24</v>
      </c>
      <c r="C389" s="14"/>
      <c r="E389" s="1">
        <v>24</v>
      </c>
      <c r="F389" s="308"/>
      <c r="G389" s="24"/>
      <c r="H389" s="25"/>
      <c r="I389" s="308"/>
      <c r="J389" s="24"/>
      <c r="K389" s="25"/>
    </row>
    <row r="390" spans="1:11" ht="12">
      <c r="A390" s="311"/>
      <c r="C390" s="14"/>
      <c r="E390" s="311"/>
      <c r="F390" s="308" t="s">
        <v>17</v>
      </c>
      <c r="G390" s="24" t="s">
        <v>17</v>
      </c>
      <c r="H390" s="25"/>
      <c r="I390" s="308"/>
      <c r="J390" s="24"/>
      <c r="K390" s="25"/>
    </row>
    <row r="391" spans="1:11" ht="12">
      <c r="A391" s="311">
        <v>25</v>
      </c>
      <c r="C391" s="13" t="s">
        <v>189</v>
      </c>
      <c r="E391" s="311">
        <v>25</v>
      </c>
      <c r="G391" s="131"/>
      <c r="H391" s="135">
        <f>SUM(H365:H389)</f>
        <v>16381863.97</v>
      </c>
      <c r="I391" s="135"/>
      <c r="J391" s="131"/>
      <c r="K391" s="135">
        <f>SUM(K365:K389)</f>
        <v>16902904.96</v>
      </c>
    </row>
    <row r="392" spans="1:11" ht="12">
      <c r="A392" s="311"/>
      <c r="C392" s="13"/>
      <c r="E392" s="311"/>
      <c r="F392" s="308" t="s">
        <v>17</v>
      </c>
      <c r="G392" s="24" t="s">
        <v>17</v>
      </c>
      <c r="H392" s="25"/>
      <c r="I392" s="308"/>
      <c r="J392" s="24"/>
      <c r="K392" s="25"/>
    </row>
    <row r="393" spans="1:11" ht="12">
      <c r="A393" s="311">
        <v>26</v>
      </c>
      <c r="C393" s="13" t="s">
        <v>190</v>
      </c>
      <c r="E393" s="311">
        <v>26</v>
      </c>
      <c r="G393" s="131"/>
      <c r="H393" s="131">
        <v>-128520</v>
      </c>
      <c r="I393" s="135"/>
      <c r="J393" s="131"/>
      <c r="K393" s="131">
        <v>0</v>
      </c>
    </row>
    <row r="394" spans="1:11" ht="12">
      <c r="A394" s="311">
        <v>27</v>
      </c>
      <c r="E394" s="311">
        <v>27</v>
      </c>
      <c r="G394" s="131"/>
      <c r="H394" s="131"/>
      <c r="I394" s="135"/>
      <c r="J394" s="131"/>
      <c r="K394" s="131"/>
    </row>
    <row r="395" spans="1:11" ht="12">
      <c r="A395" s="311">
        <v>28</v>
      </c>
      <c r="E395" s="311">
        <v>28</v>
      </c>
      <c r="G395" s="135"/>
      <c r="H395" s="135"/>
      <c r="I395" s="135"/>
      <c r="J395" s="135"/>
      <c r="K395" s="135"/>
    </row>
    <row r="396" spans="1:11" ht="12">
      <c r="A396" s="311">
        <v>29</v>
      </c>
      <c r="C396" s="1" t="s">
        <v>51</v>
      </c>
      <c r="E396" s="311">
        <v>29</v>
      </c>
      <c r="G396" s="135"/>
      <c r="H396" s="135"/>
      <c r="I396" s="135"/>
      <c r="J396" s="135"/>
      <c r="K396" s="135"/>
    </row>
    <row r="397" spans="1:11" ht="12">
      <c r="A397" s="311"/>
      <c r="C397" s="312"/>
      <c r="E397" s="311"/>
      <c r="F397" s="308" t="s">
        <v>17</v>
      </c>
      <c r="G397" s="24" t="s">
        <v>17</v>
      </c>
      <c r="H397" s="25"/>
      <c r="I397" s="308"/>
      <c r="J397" s="24"/>
      <c r="K397" s="25"/>
    </row>
    <row r="398" spans="1:11" ht="12">
      <c r="A398" s="311">
        <v>30</v>
      </c>
      <c r="C398" s="312" t="s">
        <v>191</v>
      </c>
      <c r="E398" s="311">
        <v>30</v>
      </c>
      <c r="G398" s="131"/>
      <c r="H398" s="135">
        <f>SUM(H391:H396)</f>
        <v>16253343.97</v>
      </c>
      <c r="I398" s="135"/>
      <c r="J398" s="131"/>
      <c r="K398" s="135">
        <f>SUM(K391:K396)</f>
        <v>16902904.96</v>
      </c>
    </row>
    <row r="399" spans="1:11" ht="12">
      <c r="A399" s="314"/>
      <c r="C399" s="13"/>
      <c r="E399" s="40"/>
      <c r="F399" s="308" t="s">
        <v>17</v>
      </c>
      <c r="G399" s="24" t="s">
        <v>17</v>
      </c>
      <c r="H399" s="25" t="s">
        <v>17</v>
      </c>
      <c r="I399" s="308" t="s">
        <v>17</v>
      </c>
      <c r="J399" s="24" t="s">
        <v>17</v>
      </c>
      <c r="K399" s="25" t="s">
        <v>17</v>
      </c>
    </row>
    <row r="400" spans="3:11" ht="12">
      <c r="C400" s="1" t="s">
        <v>173</v>
      </c>
      <c r="F400" s="308"/>
      <c r="G400" s="24"/>
      <c r="H400" s="45"/>
      <c r="I400" s="308"/>
      <c r="J400" s="24"/>
      <c r="K400" s="45"/>
    </row>
    <row r="401" spans="3:11" ht="12">
      <c r="C401" s="1" t="s">
        <v>174</v>
      </c>
      <c r="F401" s="308"/>
      <c r="G401" s="24"/>
      <c r="H401" s="45"/>
      <c r="I401" s="308"/>
      <c r="J401" s="24"/>
      <c r="K401" s="45"/>
    </row>
    <row r="402" spans="3:11" ht="12">
      <c r="C402" s="1" t="s">
        <v>192</v>
      </c>
      <c r="F402" s="308"/>
      <c r="G402" s="24"/>
      <c r="H402" s="45"/>
      <c r="I402" s="308"/>
      <c r="J402" s="24"/>
      <c r="K402" s="45"/>
    </row>
    <row r="403" spans="3:11" ht="12">
      <c r="C403" s="1" t="s">
        <v>193</v>
      </c>
      <c r="F403" s="308"/>
      <c r="G403" s="24"/>
      <c r="H403" s="45"/>
      <c r="I403" s="308"/>
      <c r="J403" s="24"/>
      <c r="K403" s="45"/>
    </row>
    <row r="404" spans="3:11" ht="12">
      <c r="C404" s="1" t="s">
        <v>194</v>
      </c>
      <c r="F404" s="308"/>
      <c r="G404" s="24"/>
      <c r="H404" s="45"/>
      <c r="I404" s="308"/>
      <c r="J404" s="24"/>
      <c r="K404" s="45"/>
    </row>
    <row r="405" spans="3:11" ht="12">
      <c r="C405" s="1" t="s">
        <v>195</v>
      </c>
      <c r="F405" s="308"/>
      <c r="G405" s="24"/>
      <c r="H405" s="45"/>
      <c r="I405" s="308"/>
      <c r="J405" s="24"/>
      <c r="K405" s="45"/>
    </row>
    <row r="406" spans="6:11" ht="12">
      <c r="F406" s="308"/>
      <c r="G406" s="24"/>
      <c r="H406" s="45"/>
      <c r="I406" s="308"/>
      <c r="J406" s="24"/>
      <c r="K406" s="45"/>
    </row>
    <row r="407" spans="1:11" ht="12">
      <c r="A407" s="314"/>
      <c r="C407" s="13"/>
      <c r="E407" s="40"/>
      <c r="F407" s="308"/>
      <c r="G407" s="24"/>
      <c r="H407" s="25"/>
      <c r="I407" s="308"/>
      <c r="J407" s="24"/>
      <c r="K407" s="25"/>
    </row>
    <row r="410" spans="1:11" s="41" customFormat="1" ht="12">
      <c r="A410" s="20" t="str">
        <f>$A$83</f>
        <v>Institution No.:  </v>
      </c>
      <c r="E410" s="42"/>
      <c r="G410" s="43"/>
      <c r="H410" s="44"/>
      <c r="J410" s="43"/>
      <c r="K410" s="19" t="s">
        <v>196</v>
      </c>
    </row>
    <row r="411" spans="1:11" ht="12.75" customHeight="1">
      <c r="A411" s="354" t="s">
        <v>197</v>
      </c>
      <c r="B411" s="354"/>
      <c r="C411" s="354"/>
      <c r="D411" s="354"/>
      <c r="E411" s="354"/>
      <c r="F411" s="354"/>
      <c r="G411" s="354"/>
      <c r="H411" s="354"/>
      <c r="I411" s="354"/>
      <c r="J411" s="354"/>
      <c r="K411" s="354"/>
    </row>
    <row r="412" spans="1:11" ht="12">
      <c r="A412" s="20" t="str">
        <f>$A$42</f>
        <v>NAME: </v>
      </c>
      <c r="C412" s="1" t="str">
        <f>$D$20</f>
        <v>University of Colorado</v>
      </c>
      <c r="H412" s="45"/>
      <c r="J412" s="18"/>
      <c r="K412" s="22" t="str">
        <f>$K$3</f>
        <v>Date: October 1, 2013</v>
      </c>
    </row>
    <row r="413" spans="1:11" ht="12">
      <c r="A413" s="23" t="s">
        <v>17</v>
      </c>
      <c r="B413" s="23" t="s">
        <v>17</v>
      </c>
      <c r="C413" s="23" t="s">
        <v>17</v>
      </c>
      <c r="D413" s="23" t="s">
        <v>17</v>
      </c>
      <c r="E413" s="23" t="s">
        <v>17</v>
      </c>
      <c r="F413" s="23" t="s">
        <v>17</v>
      </c>
      <c r="G413" s="24" t="s">
        <v>17</v>
      </c>
      <c r="H413" s="25" t="s">
        <v>17</v>
      </c>
      <c r="I413" s="23" t="s">
        <v>17</v>
      </c>
      <c r="J413" s="24" t="s">
        <v>17</v>
      </c>
      <c r="K413" s="25" t="s">
        <v>17</v>
      </c>
    </row>
    <row r="414" spans="1:11" ht="12">
      <c r="A414" s="26" t="s">
        <v>18</v>
      </c>
      <c r="E414" s="26" t="s">
        <v>18</v>
      </c>
      <c r="F414" s="27"/>
      <c r="G414" s="28"/>
      <c r="H414" s="29" t="s">
        <v>20</v>
      </c>
      <c r="I414" s="27"/>
      <c r="J414" s="28"/>
      <c r="K414" s="29" t="s">
        <v>21</v>
      </c>
    </row>
    <row r="415" spans="1:11" ht="12">
      <c r="A415" s="26" t="s">
        <v>22</v>
      </c>
      <c r="C415" s="30" t="s">
        <v>69</v>
      </c>
      <c r="E415" s="26" t="s">
        <v>22</v>
      </c>
      <c r="F415" s="27"/>
      <c r="G415" s="28"/>
      <c r="H415" s="29" t="s">
        <v>25</v>
      </c>
      <c r="I415" s="27"/>
      <c r="J415" s="28"/>
      <c r="K415" s="29" t="s">
        <v>26</v>
      </c>
    </row>
    <row r="416" spans="1:11" ht="12">
      <c r="A416" s="23" t="s">
        <v>17</v>
      </c>
      <c r="B416" s="23" t="s">
        <v>17</v>
      </c>
      <c r="C416" s="23" t="s">
        <v>17</v>
      </c>
      <c r="D416" s="23" t="s">
        <v>17</v>
      </c>
      <c r="E416" s="23" t="s">
        <v>17</v>
      </c>
      <c r="F416" s="23" t="s">
        <v>17</v>
      </c>
      <c r="G416" s="24" t="s">
        <v>17</v>
      </c>
      <c r="H416" s="25" t="s">
        <v>17</v>
      </c>
      <c r="I416" s="23" t="s">
        <v>17</v>
      </c>
      <c r="J416" s="24" t="s">
        <v>17</v>
      </c>
      <c r="K416" s="25" t="s">
        <v>17</v>
      </c>
    </row>
    <row r="417" spans="1:11" ht="12">
      <c r="A417" s="316">
        <v>1</v>
      </c>
      <c r="C417" s="13" t="s">
        <v>198</v>
      </c>
      <c r="E417" s="316">
        <v>1</v>
      </c>
      <c r="F417" s="14"/>
      <c r="G417" s="15"/>
      <c r="I417" s="14"/>
      <c r="J417" s="15"/>
      <c r="K417" s="16"/>
    </row>
    <row r="418" spans="1:11" ht="12">
      <c r="A418" s="316">
        <f aca="true" t="shared" si="1" ref="A418:A440">(A417+1)</f>
        <v>2</v>
      </c>
      <c r="C418" s="13" t="s">
        <v>199</v>
      </c>
      <c r="E418" s="316">
        <f aca="true" t="shared" si="2" ref="E418:E440">(E417+1)</f>
        <v>2</v>
      </c>
      <c r="F418" s="14"/>
      <c r="G418" s="162"/>
      <c r="H418" s="162"/>
      <c r="I418" s="162"/>
      <c r="J418" s="162"/>
      <c r="K418" s="162"/>
    </row>
    <row r="419" spans="1:11" ht="12">
      <c r="A419" s="316">
        <f t="shared" si="1"/>
        <v>3</v>
      </c>
      <c r="C419" s="13"/>
      <c r="E419" s="316">
        <f t="shared" si="2"/>
        <v>3</v>
      </c>
      <c r="F419" s="14"/>
      <c r="G419" s="162"/>
      <c r="H419" s="162"/>
      <c r="I419" s="162"/>
      <c r="J419" s="162"/>
      <c r="K419" s="162"/>
    </row>
    <row r="420" spans="1:11" ht="12">
      <c r="A420" s="316">
        <f t="shared" si="1"/>
        <v>4</v>
      </c>
      <c r="C420" s="13"/>
      <c r="E420" s="316">
        <f t="shared" si="2"/>
        <v>4</v>
      </c>
      <c r="F420" s="14"/>
      <c r="G420" s="162"/>
      <c r="H420" s="162"/>
      <c r="I420" s="162"/>
      <c r="J420" s="162"/>
      <c r="K420" s="162"/>
    </row>
    <row r="421" spans="1:11" ht="12">
      <c r="A421" s="316">
        <f>(A420+1)</f>
        <v>5</v>
      </c>
      <c r="C421" s="14"/>
      <c r="E421" s="316">
        <f>(E420+1)</f>
        <v>5</v>
      </c>
      <c r="F421" s="14"/>
      <c r="G421" s="162"/>
      <c r="H421" s="162"/>
      <c r="I421" s="162"/>
      <c r="J421" s="162"/>
      <c r="K421" s="162"/>
    </row>
    <row r="422" spans="1:11" ht="12">
      <c r="A422" s="316">
        <f t="shared" si="1"/>
        <v>6</v>
      </c>
      <c r="C422" s="14"/>
      <c r="E422" s="316">
        <f t="shared" si="2"/>
        <v>6</v>
      </c>
      <c r="F422" s="14"/>
      <c r="G422" s="162"/>
      <c r="H422" s="162"/>
      <c r="I422" s="162"/>
      <c r="J422" s="162"/>
      <c r="K422" s="162"/>
    </row>
    <row r="423" spans="1:11" ht="12">
      <c r="A423" s="316">
        <f>(A422+1)</f>
        <v>7</v>
      </c>
      <c r="C423" s="13"/>
      <c r="E423" s="316">
        <f>(E422+1)</f>
        <v>7</v>
      </c>
      <c r="F423" s="14"/>
      <c r="G423" s="162"/>
      <c r="H423" s="162"/>
      <c r="I423" s="162"/>
      <c r="J423" s="162"/>
      <c r="K423" s="162"/>
    </row>
    <row r="424" spans="1:11" ht="12">
      <c r="A424" s="316">
        <f>(A423+1)</f>
        <v>8</v>
      </c>
      <c r="C424" s="14"/>
      <c r="E424" s="316">
        <f>(E423+1)</f>
        <v>8</v>
      </c>
      <c r="F424" s="14"/>
      <c r="G424" s="162"/>
      <c r="H424" s="162"/>
      <c r="I424" s="162"/>
      <c r="J424" s="162"/>
      <c r="K424" s="162"/>
    </row>
    <row r="425" spans="1:11" ht="12">
      <c r="A425" s="316">
        <f t="shared" si="1"/>
        <v>9</v>
      </c>
      <c r="C425" s="14"/>
      <c r="E425" s="316">
        <f t="shared" si="2"/>
        <v>9</v>
      </c>
      <c r="F425" s="14"/>
      <c r="G425" s="162"/>
      <c r="H425" s="162"/>
      <c r="I425" s="162"/>
      <c r="J425" s="162"/>
      <c r="K425" s="162"/>
    </row>
    <row r="426" spans="1:11" ht="12">
      <c r="A426" s="316">
        <f t="shared" si="1"/>
        <v>10</v>
      </c>
      <c r="E426" s="316">
        <f t="shared" si="2"/>
        <v>10</v>
      </c>
      <c r="F426" s="14"/>
      <c r="G426" s="162"/>
      <c r="H426" s="162"/>
      <c r="I426" s="162"/>
      <c r="J426" s="162"/>
      <c r="K426" s="162"/>
    </row>
    <row r="427" spans="1:11" ht="12">
      <c r="A427" s="316">
        <f t="shared" si="1"/>
        <v>11</v>
      </c>
      <c r="E427" s="316">
        <f t="shared" si="2"/>
        <v>11</v>
      </c>
      <c r="F427" s="14"/>
      <c r="G427" s="162"/>
      <c r="H427" s="162"/>
      <c r="I427" s="162"/>
      <c r="J427" s="162"/>
      <c r="K427" s="162"/>
    </row>
    <row r="428" spans="1:11" ht="12">
      <c r="A428" s="316">
        <f t="shared" si="1"/>
        <v>12</v>
      </c>
      <c r="E428" s="316">
        <f t="shared" si="2"/>
        <v>12</v>
      </c>
      <c r="F428" s="14"/>
      <c r="G428" s="162"/>
      <c r="H428" s="162"/>
      <c r="I428" s="162"/>
      <c r="J428" s="162"/>
      <c r="K428" s="162"/>
    </row>
    <row r="429" spans="1:11" ht="12">
      <c r="A429" s="316">
        <f t="shared" si="1"/>
        <v>13</v>
      </c>
      <c r="C429" s="14"/>
      <c r="E429" s="316">
        <f t="shared" si="2"/>
        <v>13</v>
      </c>
      <c r="F429" s="14"/>
      <c r="G429" s="162"/>
      <c r="H429" s="162"/>
      <c r="I429" s="162"/>
      <c r="J429" s="162"/>
      <c r="K429" s="162"/>
    </row>
    <row r="430" spans="1:11" ht="12">
      <c r="A430" s="316">
        <f t="shared" si="1"/>
        <v>14</v>
      </c>
      <c r="C430" s="14" t="s">
        <v>200</v>
      </c>
      <c r="E430" s="316">
        <f t="shared" si="2"/>
        <v>14</v>
      </c>
      <c r="F430" s="14"/>
      <c r="G430" s="162"/>
      <c r="H430" s="162"/>
      <c r="I430" s="162"/>
      <c r="J430" s="162"/>
      <c r="K430" s="162"/>
    </row>
    <row r="431" spans="1:11" ht="12">
      <c r="A431" s="316">
        <f t="shared" si="1"/>
        <v>15</v>
      </c>
      <c r="C431" s="14"/>
      <c r="E431" s="316">
        <f t="shared" si="2"/>
        <v>15</v>
      </c>
      <c r="F431" s="14"/>
      <c r="G431" s="162"/>
      <c r="H431" s="162"/>
      <c r="I431" s="162"/>
      <c r="J431" s="162"/>
      <c r="K431" s="162"/>
    </row>
    <row r="432" spans="1:11" ht="12">
      <c r="A432" s="316">
        <f t="shared" si="1"/>
        <v>16</v>
      </c>
      <c r="C432" s="14"/>
      <c r="E432" s="316">
        <f t="shared" si="2"/>
        <v>16</v>
      </c>
      <c r="F432" s="14"/>
      <c r="G432" s="162"/>
      <c r="H432" s="162"/>
      <c r="I432" s="162"/>
      <c r="J432" s="162"/>
      <c r="K432" s="162"/>
    </row>
    <row r="433" spans="1:11" ht="12">
      <c r="A433" s="316">
        <f t="shared" si="1"/>
        <v>17</v>
      </c>
      <c r="C433" s="14"/>
      <c r="E433" s="316">
        <f t="shared" si="2"/>
        <v>17</v>
      </c>
      <c r="F433" s="14"/>
      <c r="G433" s="162"/>
      <c r="H433" s="162"/>
      <c r="I433" s="162"/>
      <c r="J433" s="162"/>
      <c r="K433" s="162"/>
    </row>
    <row r="434" spans="1:11" ht="12">
      <c r="A434" s="316">
        <f t="shared" si="1"/>
        <v>18</v>
      </c>
      <c r="C434" s="14"/>
      <c r="E434" s="316">
        <f t="shared" si="2"/>
        <v>18</v>
      </c>
      <c r="F434" s="14"/>
      <c r="G434" s="162"/>
      <c r="H434" s="162"/>
      <c r="I434" s="162"/>
      <c r="J434" s="162"/>
      <c r="K434" s="162"/>
    </row>
    <row r="435" spans="1:11" ht="12">
      <c r="A435" s="316">
        <f t="shared" si="1"/>
        <v>19</v>
      </c>
      <c r="C435" s="14"/>
      <c r="E435" s="316">
        <f t="shared" si="2"/>
        <v>19</v>
      </c>
      <c r="F435" s="14"/>
      <c r="G435" s="162"/>
      <c r="H435" s="162"/>
      <c r="I435" s="162"/>
      <c r="J435" s="162"/>
      <c r="K435" s="162"/>
    </row>
    <row r="436" spans="1:11" ht="12">
      <c r="A436" s="316">
        <f t="shared" si="1"/>
        <v>20</v>
      </c>
      <c r="C436" s="14"/>
      <c r="E436" s="316">
        <f t="shared" si="2"/>
        <v>20</v>
      </c>
      <c r="F436" s="14"/>
      <c r="G436" s="162"/>
      <c r="H436" s="162"/>
      <c r="I436" s="162"/>
      <c r="J436" s="162"/>
      <c r="K436" s="162"/>
    </row>
    <row r="437" spans="1:11" ht="12">
      <c r="A437" s="316">
        <f t="shared" si="1"/>
        <v>21</v>
      </c>
      <c r="C437" s="14"/>
      <c r="E437" s="316">
        <f t="shared" si="2"/>
        <v>21</v>
      </c>
      <c r="F437" s="14"/>
      <c r="G437" s="162"/>
      <c r="H437" s="162"/>
      <c r="I437" s="162"/>
      <c r="J437" s="162"/>
      <c r="K437" s="162"/>
    </row>
    <row r="438" spans="1:11" ht="12">
      <c r="A438" s="316">
        <f t="shared" si="1"/>
        <v>22</v>
      </c>
      <c r="C438" s="14"/>
      <c r="E438" s="316">
        <f t="shared" si="2"/>
        <v>22</v>
      </c>
      <c r="F438" s="14"/>
      <c r="G438" s="162"/>
      <c r="H438" s="162"/>
      <c r="I438" s="162"/>
      <c r="J438" s="162"/>
      <c r="K438" s="162"/>
    </row>
    <row r="439" spans="1:11" ht="12">
      <c r="A439" s="316">
        <f t="shared" si="1"/>
        <v>23</v>
      </c>
      <c r="C439" s="14"/>
      <c r="E439" s="316">
        <f t="shared" si="2"/>
        <v>23</v>
      </c>
      <c r="F439" s="14"/>
      <c r="G439" s="162"/>
      <c r="H439" s="162"/>
      <c r="I439" s="162"/>
      <c r="J439" s="162"/>
      <c r="K439" s="162"/>
    </row>
    <row r="440" spans="1:11" ht="12">
      <c r="A440" s="316">
        <f t="shared" si="1"/>
        <v>24</v>
      </c>
      <c r="C440" s="14"/>
      <c r="E440" s="316">
        <f t="shared" si="2"/>
        <v>24</v>
      </c>
      <c r="F440" s="14"/>
      <c r="G440" s="162"/>
      <c r="H440" s="162"/>
      <c r="I440" s="162"/>
      <c r="J440" s="162"/>
      <c r="K440" s="162"/>
    </row>
    <row r="441" spans="1:11" ht="12">
      <c r="A441" s="317"/>
      <c r="E441" s="317"/>
      <c r="F441" s="308" t="s">
        <v>17</v>
      </c>
      <c r="G441" s="24" t="s">
        <v>17</v>
      </c>
      <c r="H441" s="25"/>
      <c r="I441" s="308"/>
      <c r="J441" s="24"/>
      <c r="K441" s="25"/>
    </row>
    <row r="442" spans="1:11" ht="12">
      <c r="A442" s="316">
        <f>(A440+1)</f>
        <v>25</v>
      </c>
      <c r="C442" s="13" t="s">
        <v>201</v>
      </c>
      <c r="E442" s="316">
        <f>(E440+1)</f>
        <v>25</v>
      </c>
      <c r="G442" s="164"/>
      <c r="H442" s="165">
        <f>SUM(H417:H440)</f>
        <v>0</v>
      </c>
      <c r="I442" s="165"/>
      <c r="J442" s="164"/>
      <c r="K442" s="165">
        <f>SUM(K417:K440)</f>
        <v>0</v>
      </c>
    </row>
    <row r="443" spans="1:11" ht="12">
      <c r="A443" s="316"/>
      <c r="C443" s="13"/>
      <c r="E443" s="316"/>
      <c r="F443" s="308" t="s">
        <v>17</v>
      </c>
      <c r="G443" s="24" t="s">
        <v>17</v>
      </c>
      <c r="H443" s="25"/>
      <c r="I443" s="308"/>
      <c r="J443" s="24"/>
      <c r="K443" s="25"/>
    </row>
    <row r="444" ht="12">
      <c r="E444" s="40"/>
    </row>
    <row r="445" ht="12">
      <c r="E445" s="40"/>
    </row>
    <row r="447" spans="5:11" ht="12">
      <c r="E447" s="40"/>
      <c r="G447" s="18"/>
      <c r="H447" s="45"/>
      <c r="J447" s="18"/>
      <c r="K447" s="45"/>
    </row>
    <row r="448" spans="1:11" s="41" customFormat="1" ht="12">
      <c r="A448" s="20" t="str">
        <f>$A$83</f>
        <v>Institution No.:  </v>
      </c>
      <c r="E448" s="42"/>
      <c r="G448" s="43"/>
      <c r="H448" s="44"/>
      <c r="J448" s="43"/>
      <c r="K448" s="19" t="s">
        <v>202</v>
      </c>
    </row>
    <row r="449" spans="1:11" s="41" customFormat="1" ht="12">
      <c r="A449" s="377" t="s">
        <v>203</v>
      </c>
      <c r="B449" s="377"/>
      <c r="C449" s="377"/>
      <c r="D449" s="377"/>
      <c r="E449" s="377"/>
      <c r="F449" s="377"/>
      <c r="G449" s="377"/>
      <c r="H449" s="377"/>
      <c r="I449" s="377"/>
      <c r="J449" s="377"/>
      <c r="K449" s="377"/>
    </row>
    <row r="450" spans="1:11" ht="12">
      <c r="A450" s="20" t="str">
        <f>$A$42</f>
        <v>NAME: </v>
      </c>
      <c r="C450" s="1" t="str">
        <f>$D$20</f>
        <v>University of Colorado</v>
      </c>
      <c r="G450" s="318"/>
      <c r="H450" s="45"/>
      <c r="J450" s="18"/>
      <c r="K450" s="22" t="str">
        <f>$K$3</f>
        <v>Date: October 1, 2013</v>
      </c>
    </row>
    <row r="451" spans="1:11" ht="12">
      <c r="A451" s="23" t="s">
        <v>17</v>
      </c>
      <c r="B451" s="23" t="s">
        <v>17</v>
      </c>
      <c r="C451" s="23" t="s">
        <v>17</v>
      </c>
      <c r="D451" s="23" t="s">
        <v>17</v>
      </c>
      <c r="E451" s="23" t="s">
        <v>17</v>
      </c>
      <c r="F451" s="23" t="s">
        <v>17</v>
      </c>
      <c r="G451" s="24" t="s">
        <v>17</v>
      </c>
      <c r="H451" s="25" t="s">
        <v>17</v>
      </c>
      <c r="I451" s="23" t="s">
        <v>17</v>
      </c>
      <c r="J451" s="24" t="s">
        <v>17</v>
      </c>
      <c r="K451" s="25" t="s">
        <v>17</v>
      </c>
    </row>
    <row r="452" spans="1:11" ht="12">
      <c r="A452" s="26" t="s">
        <v>18</v>
      </c>
      <c r="E452" s="26" t="s">
        <v>18</v>
      </c>
      <c r="F452" s="27"/>
      <c r="G452" s="28"/>
      <c r="H452" s="29" t="s">
        <v>20</v>
      </c>
      <c r="I452" s="27"/>
      <c r="J452" s="28"/>
      <c r="K452" s="29" t="s">
        <v>21</v>
      </c>
    </row>
    <row r="453" spans="1:11" ht="12">
      <c r="A453" s="26" t="s">
        <v>22</v>
      </c>
      <c r="C453" s="30" t="s">
        <v>69</v>
      </c>
      <c r="E453" s="26" t="s">
        <v>22</v>
      </c>
      <c r="F453" s="27"/>
      <c r="G453" s="28" t="s">
        <v>24</v>
      </c>
      <c r="H453" s="29" t="s">
        <v>25</v>
      </c>
      <c r="I453" s="27"/>
      <c r="J453" s="28" t="s">
        <v>24</v>
      </c>
      <c r="K453" s="29" t="s">
        <v>26</v>
      </c>
    </row>
    <row r="454" spans="1:11" ht="12">
      <c r="A454" s="23" t="s">
        <v>17</v>
      </c>
      <c r="B454" s="23" t="s">
        <v>17</v>
      </c>
      <c r="C454" s="23" t="s">
        <v>17</v>
      </c>
      <c r="D454" s="23" t="s">
        <v>17</v>
      </c>
      <c r="E454" s="23" t="s">
        <v>17</v>
      </c>
      <c r="F454" s="23" t="s">
        <v>17</v>
      </c>
      <c r="G454" s="24" t="s">
        <v>17</v>
      </c>
      <c r="H454" s="25" t="s">
        <v>17</v>
      </c>
      <c r="I454" s="23" t="s">
        <v>17</v>
      </c>
      <c r="J454" s="24" t="s">
        <v>17</v>
      </c>
      <c r="K454" s="25" t="s">
        <v>17</v>
      </c>
    </row>
    <row r="455" spans="1:11" ht="12">
      <c r="A455" s="12">
        <v>1</v>
      </c>
      <c r="B455" s="23"/>
      <c r="C455" s="13" t="s">
        <v>204</v>
      </c>
      <c r="D455" s="23"/>
      <c r="E455" s="12">
        <v>1</v>
      </c>
      <c r="F455" s="23"/>
      <c r="G455" s="167">
        <v>495.29</v>
      </c>
      <c r="H455" s="167">
        <v>43339024.8321758</v>
      </c>
      <c r="I455" s="167"/>
      <c r="J455" s="139">
        <v>545.61</v>
      </c>
      <c r="K455" s="169">
        <v>49222534</v>
      </c>
    </row>
    <row r="456" spans="1:11" ht="12">
      <c r="A456" s="12">
        <v>2</v>
      </c>
      <c r="B456" s="23"/>
      <c r="C456" s="13" t="s">
        <v>205</v>
      </c>
      <c r="D456" s="23"/>
      <c r="E456" s="12">
        <v>2</v>
      </c>
      <c r="F456" s="23"/>
      <c r="G456" s="24"/>
      <c r="H456" s="167">
        <v>12317109.24</v>
      </c>
      <c r="I456" s="23"/>
      <c r="J456" s="24"/>
      <c r="K456" s="319">
        <v>12153615</v>
      </c>
    </row>
    <row r="457" spans="1:11" ht="12">
      <c r="A457" s="12">
        <v>3</v>
      </c>
      <c r="C457" s="13" t="s">
        <v>206</v>
      </c>
      <c r="E457" s="12">
        <v>3</v>
      </c>
      <c r="F457" s="14"/>
      <c r="G457" s="167">
        <v>168.79000000000002</v>
      </c>
      <c r="H457" s="169">
        <v>7779538.6899999995</v>
      </c>
      <c r="I457" s="169"/>
      <c r="J457" s="139">
        <v>125.31</v>
      </c>
      <c r="K457" s="169">
        <v>5954705</v>
      </c>
    </row>
    <row r="458" spans="1:11" ht="12">
      <c r="A458" s="12">
        <v>4</v>
      </c>
      <c r="C458" s="13" t="s">
        <v>207</v>
      </c>
      <c r="E458" s="12">
        <v>4</v>
      </c>
      <c r="F458" s="14"/>
      <c r="G458" s="167"/>
      <c r="H458" s="169">
        <v>595715.3200000001</v>
      </c>
      <c r="I458" s="169"/>
      <c r="J458" s="167"/>
      <c r="K458" s="169">
        <v>505131</v>
      </c>
    </row>
    <row r="459" spans="1:11" ht="12">
      <c r="A459" s="12">
        <v>5</v>
      </c>
      <c r="C459" s="13" t="s">
        <v>208</v>
      </c>
      <c r="E459" s="12">
        <v>5</v>
      </c>
      <c r="F459" s="14"/>
      <c r="G459" s="167">
        <f>G455+G457</f>
        <v>664.08</v>
      </c>
      <c r="H459" s="167">
        <f>SUM(H455:H458)</f>
        <v>64031388.0821758</v>
      </c>
      <c r="I459" s="169"/>
      <c r="J459" s="167">
        <f>SUM(J455:J458)</f>
        <v>670.9200000000001</v>
      </c>
      <c r="K459" s="169">
        <f>SUM(K455:K458)</f>
        <v>67835985</v>
      </c>
    </row>
    <row r="460" spans="1:11" ht="12">
      <c r="A460" s="12">
        <v>6</v>
      </c>
      <c r="C460" s="13" t="s">
        <v>209</v>
      </c>
      <c r="E460" s="12">
        <v>6</v>
      </c>
      <c r="F460" s="14"/>
      <c r="G460" s="167">
        <v>59.879999999999995</v>
      </c>
      <c r="H460" s="169">
        <v>3932365.11</v>
      </c>
      <c r="I460" s="169"/>
      <c r="J460" s="167">
        <v>63.13</v>
      </c>
      <c r="K460" s="169">
        <f>4274171</f>
        <v>4274171</v>
      </c>
    </row>
    <row r="461" spans="1:11" ht="12">
      <c r="A461" s="12">
        <v>7</v>
      </c>
      <c r="C461" s="13" t="s">
        <v>210</v>
      </c>
      <c r="E461" s="12">
        <v>7</v>
      </c>
      <c r="F461" s="14"/>
      <c r="G461" s="167"/>
      <c r="H461" s="169">
        <v>1210336.28</v>
      </c>
      <c r="I461" s="169"/>
      <c r="J461" s="167"/>
      <c r="K461" s="169">
        <f>1276098</f>
        <v>1276098</v>
      </c>
    </row>
    <row r="462" spans="1:11" ht="12">
      <c r="A462" s="12">
        <v>8</v>
      </c>
      <c r="C462" s="13" t="s">
        <v>211</v>
      </c>
      <c r="E462" s="12">
        <v>8</v>
      </c>
      <c r="F462" s="14"/>
      <c r="G462" s="167">
        <f>G459+G460+G461</f>
        <v>723.96</v>
      </c>
      <c r="H462" s="167">
        <f>H459+H460+H461</f>
        <v>69174089.4721758</v>
      </c>
      <c r="I462" s="167"/>
      <c r="J462" s="167">
        <f>J459+J460+J461</f>
        <v>734.0500000000001</v>
      </c>
      <c r="K462" s="169">
        <f>K459+K460+K461</f>
        <v>73386254</v>
      </c>
    </row>
    <row r="463" spans="1:11" ht="12">
      <c r="A463" s="12">
        <v>9</v>
      </c>
      <c r="E463" s="12">
        <v>9</v>
      </c>
      <c r="F463" s="14"/>
      <c r="G463" s="167"/>
      <c r="H463" s="169"/>
      <c r="I463" s="165"/>
      <c r="J463" s="167"/>
      <c r="K463" s="169"/>
    </row>
    <row r="464" spans="1:11" ht="12">
      <c r="A464" s="12">
        <v>10</v>
      </c>
      <c r="C464" s="13" t="s">
        <v>212</v>
      </c>
      <c r="E464" s="12">
        <v>10</v>
      </c>
      <c r="F464" s="14"/>
      <c r="G464" s="167">
        <v>0</v>
      </c>
      <c r="H464" s="169">
        <v>0</v>
      </c>
      <c r="I464" s="169"/>
      <c r="J464" s="167">
        <v>0</v>
      </c>
      <c r="K464" s="169">
        <v>0</v>
      </c>
    </row>
    <row r="465" spans="1:11" ht="12">
      <c r="A465" s="12">
        <v>11</v>
      </c>
      <c r="C465" s="13" t="s">
        <v>213</v>
      </c>
      <c r="E465" s="12">
        <v>11</v>
      </c>
      <c r="F465" s="14"/>
      <c r="G465" s="167">
        <v>48.93</v>
      </c>
      <c r="H465" s="169">
        <v>2299916.39</v>
      </c>
      <c r="I465" s="169"/>
      <c r="J465" s="139">
        <v>48.078368140979194</v>
      </c>
      <c r="K465" s="169">
        <v>2341242</v>
      </c>
    </row>
    <row r="466" spans="1:11" ht="12">
      <c r="A466" s="12">
        <v>12</v>
      </c>
      <c r="C466" s="13" t="s">
        <v>214</v>
      </c>
      <c r="E466" s="12">
        <v>12</v>
      </c>
      <c r="F466" s="14"/>
      <c r="G466" s="167"/>
      <c r="H466" s="169">
        <v>758360.43</v>
      </c>
      <c r="I466" s="169"/>
      <c r="J466" s="167"/>
      <c r="K466" s="169">
        <v>706800</v>
      </c>
    </row>
    <row r="467" spans="1:11" ht="12">
      <c r="A467" s="12">
        <v>13</v>
      </c>
      <c r="C467" s="13" t="s">
        <v>215</v>
      </c>
      <c r="E467" s="12">
        <v>13</v>
      </c>
      <c r="F467" s="14"/>
      <c r="G467" s="167">
        <f>SUM(G464:G466)</f>
        <v>48.93</v>
      </c>
      <c r="H467" s="169">
        <f>SUM(H464:H466)</f>
        <v>3058276.8200000003</v>
      </c>
      <c r="I467" s="164"/>
      <c r="J467" s="167">
        <f>SUM(J464:J466)</f>
        <v>48.078368140979194</v>
      </c>
      <c r="K467" s="169">
        <f>SUM(K464:K466)</f>
        <v>3048042</v>
      </c>
    </row>
    <row r="468" spans="1:11" ht="12">
      <c r="A468" s="12">
        <v>14</v>
      </c>
      <c r="E468" s="12">
        <v>14</v>
      </c>
      <c r="F468" s="14"/>
      <c r="G468" s="170"/>
      <c r="H468" s="169"/>
      <c r="I468" s="165"/>
      <c r="J468" s="170"/>
      <c r="K468" s="169"/>
    </row>
    <row r="469" spans="1:11" ht="12">
      <c r="A469" s="12">
        <v>15</v>
      </c>
      <c r="C469" s="13" t="s">
        <v>216</v>
      </c>
      <c r="E469" s="12">
        <v>15</v>
      </c>
      <c r="G469" s="171">
        <f>SUM(G462+G467)</f>
        <v>772.89</v>
      </c>
      <c r="H469" s="165">
        <f>SUM(H462+H467)</f>
        <v>72232366.2921758</v>
      </c>
      <c r="I469" s="165"/>
      <c r="J469" s="171">
        <f>SUM(J462+J467)</f>
        <v>782.1283681409793</v>
      </c>
      <c r="K469" s="165">
        <v>76434296</v>
      </c>
    </row>
    <row r="470" spans="1:11" ht="12">
      <c r="A470" s="12">
        <v>16</v>
      </c>
      <c r="E470" s="12">
        <v>16</v>
      </c>
      <c r="G470" s="171"/>
      <c r="H470" s="165"/>
      <c r="I470" s="165"/>
      <c r="J470" s="171"/>
      <c r="K470" s="165"/>
    </row>
    <row r="471" spans="1:11" ht="12">
      <c r="A471" s="12">
        <v>17</v>
      </c>
      <c r="C471" s="13" t="s">
        <v>217</v>
      </c>
      <c r="E471" s="12">
        <v>17</v>
      </c>
      <c r="F471" s="14"/>
      <c r="G471" s="167"/>
      <c r="H471" s="169">
        <v>907360.08</v>
      </c>
      <c r="I471" s="169"/>
      <c r="J471" s="167"/>
      <c r="K471" s="169">
        <v>794105</v>
      </c>
    </row>
    <row r="472" spans="1:11" ht="12">
      <c r="A472" s="12">
        <v>18</v>
      </c>
      <c r="E472" s="12">
        <v>18</v>
      </c>
      <c r="F472" s="14"/>
      <c r="G472" s="167"/>
      <c r="H472" s="169"/>
      <c r="I472" s="169"/>
      <c r="J472" s="167"/>
      <c r="K472" s="169"/>
    </row>
    <row r="473" spans="1:11" ht="12">
      <c r="A473" s="12">
        <v>19</v>
      </c>
      <c r="C473" s="13" t="s">
        <v>218</v>
      </c>
      <c r="E473" s="12">
        <v>19</v>
      </c>
      <c r="F473" s="14"/>
      <c r="G473" s="167"/>
      <c r="H473" s="169">
        <v>772665.21</v>
      </c>
      <c r="I473" s="169"/>
      <c r="J473" s="167"/>
      <c r="K473" s="169">
        <v>332423</v>
      </c>
    </row>
    <row r="474" spans="1:11" ht="12" customHeight="1">
      <c r="A474" s="12">
        <v>20</v>
      </c>
      <c r="C474" s="320" t="s">
        <v>219</v>
      </c>
      <c r="E474" s="12">
        <v>20</v>
      </c>
      <c r="F474" s="14"/>
      <c r="G474" s="167"/>
      <c r="H474" s="169">
        <v>6521339.84</v>
      </c>
      <c r="I474" s="169"/>
      <c r="J474" s="167"/>
      <c r="K474" s="169">
        <v>6754391.92</v>
      </c>
    </row>
    <row r="475" spans="1:11" s="61" customFormat="1" ht="12" customHeight="1">
      <c r="A475" s="12">
        <v>21</v>
      </c>
      <c r="B475" s="1"/>
      <c r="C475" s="320"/>
      <c r="D475" s="1"/>
      <c r="E475" s="12">
        <v>21</v>
      </c>
      <c r="F475" s="14"/>
      <c r="G475" s="167"/>
      <c r="H475" s="169"/>
      <c r="I475" s="169"/>
      <c r="J475" s="167"/>
      <c r="K475" s="169"/>
    </row>
    <row r="476" spans="1:11" ht="12">
      <c r="A476" s="12">
        <v>22</v>
      </c>
      <c r="C476" s="13"/>
      <c r="E476" s="12">
        <v>22</v>
      </c>
      <c r="G476" s="167"/>
      <c r="H476" s="169"/>
      <c r="I476" s="169"/>
      <c r="J476" s="167"/>
      <c r="K476" s="169"/>
    </row>
    <row r="477" spans="1:11" ht="12">
      <c r="A477" s="12">
        <v>23</v>
      </c>
      <c r="C477" s="13" t="s">
        <v>220</v>
      </c>
      <c r="E477" s="12">
        <v>23</v>
      </c>
      <c r="G477" s="167"/>
      <c r="H477" s="169">
        <v>955583.21</v>
      </c>
      <c r="I477" s="169"/>
      <c r="J477" s="167"/>
      <c r="K477" s="169">
        <v>0</v>
      </c>
    </row>
    <row r="478" spans="1:11" ht="12">
      <c r="A478" s="12">
        <v>24</v>
      </c>
      <c r="C478" s="13"/>
      <c r="E478" s="12">
        <v>24</v>
      </c>
      <c r="G478" s="167"/>
      <c r="H478" s="169"/>
      <c r="I478" s="169"/>
      <c r="J478" s="167"/>
      <c r="K478" s="169"/>
    </row>
    <row r="479" spans="1:11" ht="12">
      <c r="A479" s="12"/>
      <c r="E479" s="12"/>
      <c r="F479" s="308" t="s">
        <v>17</v>
      </c>
      <c r="G479" s="321"/>
      <c r="H479" s="25"/>
      <c r="I479" s="308"/>
      <c r="J479" s="321"/>
      <c r="K479" s="25"/>
    </row>
    <row r="480" spans="1:11" ht="12">
      <c r="A480" s="12">
        <v>25</v>
      </c>
      <c r="C480" s="13" t="s">
        <v>221</v>
      </c>
      <c r="E480" s="12">
        <v>25</v>
      </c>
      <c r="G480" s="171">
        <f>SUM(G469:G478)</f>
        <v>772.89</v>
      </c>
      <c r="H480" s="165">
        <f>SUM(H469:H478)</f>
        <v>81389314.63217579</v>
      </c>
      <c r="I480" s="175"/>
      <c r="J480" s="171">
        <f>SUM(J469:J478)</f>
        <v>782.1283681409793</v>
      </c>
      <c r="K480" s="165">
        <f>SUM(K469:K478)</f>
        <v>84315215.92</v>
      </c>
    </row>
    <row r="481" spans="6:11" ht="12">
      <c r="F481" s="308" t="s">
        <v>17</v>
      </c>
      <c r="G481" s="24"/>
      <c r="H481" s="25"/>
      <c r="I481" s="308"/>
      <c r="J481" s="24"/>
      <c r="K481" s="25"/>
    </row>
    <row r="482" spans="6:11" ht="12">
      <c r="F482" s="308"/>
      <c r="G482" s="24"/>
      <c r="H482" s="25"/>
      <c r="I482" s="308"/>
      <c r="J482" s="24"/>
      <c r="K482" s="25"/>
    </row>
    <row r="483" spans="3:11" ht="20.25" customHeight="1">
      <c r="C483" s="322"/>
      <c r="D483" s="322"/>
      <c r="E483" s="322"/>
      <c r="F483" s="308"/>
      <c r="G483" s="24"/>
      <c r="H483" s="25"/>
      <c r="I483" s="308"/>
      <c r="J483" s="24"/>
      <c r="K483" s="25"/>
    </row>
    <row r="484" spans="3:11" ht="12">
      <c r="C484" s="1" t="s">
        <v>65</v>
      </c>
      <c r="F484" s="308"/>
      <c r="G484" s="24"/>
      <c r="H484" s="25"/>
      <c r="I484" s="308"/>
      <c r="J484" s="24"/>
      <c r="K484" s="25"/>
    </row>
    <row r="485" ht="12">
      <c r="A485" s="13"/>
    </row>
    <row r="486" spans="5:11" ht="12">
      <c r="E486" s="40"/>
      <c r="G486" s="18"/>
      <c r="H486" s="45"/>
      <c r="J486" s="18"/>
      <c r="K486" s="45"/>
    </row>
    <row r="487" spans="1:11" s="41" customFormat="1" ht="12">
      <c r="A487" s="20" t="str">
        <f>$A$83</f>
        <v>Institution No.:  </v>
      </c>
      <c r="E487" s="42"/>
      <c r="G487" s="43"/>
      <c r="H487" s="44"/>
      <c r="J487" s="43"/>
      <c r="K487" s="19" t="s">
        <v>222</v>
      </c>
    </row>
    <row r="488" spans="1:11" s="41" customFormat="1" ht="12">
      <c r="A488" s="377" t="s">
        <v>223</v>
      </c>
      <c r="B488" s="377"/>
      <c r="C488" s="377"/>
      <c r="D488" s="377"/>
      <c r="E488" s="377"/>
      <c r="F488" s="377"/>
      <c r="G488" s="377"/>
      <c r="H488" s="377"/>
      <c r="I488" s="377"/>
      <c r="J488" s="377"/>
      <c r="K488" s="377"/>
    </row>
    <row r="489" spans="1:11" ht="12">
      <c r="A489" s="20" t="str">
        <f>$A$42</f>
        <v>NAME: </v>
      </c>
      <c r="C489" s="1" t="str">
        <f>$D$20</f>
        <v>University of Colorado</v>
      </c>
      <c r="G489" s="318"/>
      <c r="H489" s="45"/>
      <c r="J489" s="18"/>
      <c r="K489" s="22" t="str">
        <f>$K$3</f>
        <v>Date: October 1, 2013</v>
      </c>
    </row>
    <row r="490" spans="1:11" ht="12">
      <c r="A490" s="23" t="s">
        <v>17</v>
      </c>
      <c r="B490" s="23" t="s">
        <v>17</v>
      </c>
      <c r="C490" s="23" t="s">
        <v>17</v>
      </c>
      <c r="D490" s="23" t="s">
        <v>17</v>
      </c>
      <c r="E490" s="23" t="s">
        <v>17</v>
      </c>
      <c r="F490" s="23" t="s">
        <v>17</v>
      </c>
      <c r="G490" s="24" t="s">
        <v>17</v>
      </c>
      <c r="H490" s="25" t="s">
        <v>17</v>
      </c>
      <c r="I490" s="23" t="s">
        <v>17</v>
      </c>
      <c r="J490" s="24" t="s">
        <v>17</v>
      </c>
      <c r="K490" s="25" t="s">
        <v>17</v>
      </c>
    </row>
    <row r="491" spans="1:11" ht="12">
      <c r="A491" s="26" t="s">
        <v>18</v>
      </c>
      <c r="E491" s="26" t="s">
        <v>18</v>
      </c>
      <c r="F491" s="27"/>
      <c r="G491" s="28"/>
      <c r="H491" s="29" t="s">
        <v>20</v>
      </c>
      <c r="I491" s="27"/>
      <c r="J491" s="28"/>
      <c r="K491" s="29" t="s">
        <v>21</v>
      </c>
    </row>
    <row r="492" spans="1:11" ht="12">
      <c r="A492" s="26" t="s">
        <v>22</v>
      </c>
      <c r="C492" s="30" t="s">
        <v>69</v>
      </c>
      <c r="E492" s="26" t="s">
        <v>22</v>
      </c>
      <c r="F492" s="27"/>
      <c r="G492" s="28" t="s">
        <v>24</v>
      </c>
      <c r="H492" s="29" t="s">
        <v>25</v>
      </c>
      <c r="I492" s="27"/>
      <c r="J492" s="28" t="s">
        <v>24</v>
      </c>
      <c r="K492" s="29" t="s">
        <v>26</v>
      </c>
    </row>
    <row r="493" spans="1:11" ht="12">
      <c r="A493" s="23" t="s">
        <v>17</v>
      </c>
      <c r="B493" s="23" t="s">
        <v>17</v>
      </c>
      <c r="C493" s="23" t="s">
        <v>17</v>
      </c>
      <c r="D493" s="23" t="s">
        <v>17</v>
      </c>
      <c r="E493" s="23" t="s">
        <v>17</v>
      </c>
      <c r="F493" s="23" t="s">
        <v>17</v>
      </c>
      <c r="G493" s="24" t="s">
        <v>17</v>
      </c>
      <c r="H493" s="25" t="s">
        <v>17</v>
      </c>
      <c r="I493" s="23" t="s">
        <v>17</v>
      </c>
      <c r="J493" s="24" t="s">
        <v>17</v>
      </c>
      <c r="K493" s="25" t="s">
        <v>17</v>
      </c>
    </row>
    <row r="494" spans="1:11" ht="12">
      <c r="A494" s="12">
        <v>1</v>
      </c>
      <c r="B494" s="23"/>
      <c r="C494" s="13" t="s">
        <v>204</v>
      </c>
      <c r="D494" s="23"/>
      <c r="E494" s="12">
        <v>1</v>
      </c>
      <c r="F494" s="23"/>
      <c r="G494" s="167">
        <v>0.25</v>
      </c>
      <c r="H494" s="167">
        <f>833.34</f>
        <v>833.34</v>
      </c>
      <c r="I494" s="23"/>
      <c r="J494" s="167">
        <v>0</v>
      </c>
      <c r="K494" s="168">
        <v>0</v>
      </c>
    </row>
    <row r="495" spans="1:11" ht="12">
      <c r="A495" s="12">
        <v>2</v>
      </c>
      <c r="B495" s="23"/>
      <c r="C495" s="13" t="s">
        <v>205</v>
      </c>
      <c r="D495" s="23"/>
      <c r="E495" s="12">
        <v>2</v>
      </c>
      <c r="F495" s="23"/>
      <c r="G495" s="167"/>
      <c r="H495" s="167">
        <f>384.71</f>
        <v>384.71</v>
      </c>
      <c r="I495" s="167"/>
      <c r="J495" s="167">
        <v>0</v>
      </c>
      <c r="K495" s="168">
        <v>0</v>
      </c>
    </row>
    <row r="496" spans="1:11" ht="12">
      <c r="A496" s="12">
        <v>3</v>
      </c>
      <c r="C496" s="13" t="s">
        <v>206</v>
      </c>
      <c r="E496" s="12">
        <v>3</v>
      </c>
      <c r="F496" s="14"/>
      <c r="G496" s="167"/>
      <c r="H496" s="169">
        <v>0</v>
      </c>
      <c r="I496" s="169"/>
      <c r="J496" s="167">
        <v>0</v>
      </c>
      <c r="K496" s="169"/>
    </row>
    <row r="497" spans="1:11" ht="12">
      <c r="A497" s="12">
        <v>4</v>
      </c>
      <c r="C497" s="13" t="s">
        <v>207</v>
      </c>
      <c r="E497" s="12">
        <v>4</v>
      </c>
      <c r="F497" s="14"/>
      <c r="G497" s="167"/>
      <c r="H497" s="169">
        <v>0</v>
      </c>
      <c r="I497" s="169"/>
      <c r="J497" s="167">
        <v>0</v>
      </c>
      <c r="K497" s="169"/>
    </row>
    <row r="498" spans="1:11" ht="12">
      <c r="A498" s="12">
        <v>5</v>
      </c>
      <c r="C498" s="13" t="s">
        <v>208</v>
      </c>
      <c r="E498" s="12">
        <v>5</v>
      </c>
      <c r="F498" s="14"/>
      <c r="G498" s="167">
        <f>SUM(G494:G497)</f>
        <v>0.25</v>
      </c>
      <c r="H498" s="167">
        <f>SUM(H494:H497)</f>
        <v>1218.05</v>
      </c>
      <c r="I498" s="169"/>
      <c r="J498" s="167">
        <f>SUM(J494:J497)</f>
        <v>0</v>
      </c>
      <c r="K498" s="167">
        <f>SUM(K494:K497)</f>
        <v>0</v>
      </c>
    </row>
    <row r="499" spans="1:11" ht="12">
      <c r="A499" s="12">
        <v>6</v>
      </c>
      <c r="C499" s="13" t="s">
        <v>209</v>
      </c>
      <c r="E499" s="12">
        <v>6</v>
      </c>
      <c r="F499" s="14"/>
      <c r="G499" s="167"/>
      <c r="H499" s="169"/>
      <c r="I499" s="169"/>
      <c r="J499" s="167"/>
      <c r="K499" s="169"/>
    </row>
    <row r="500" spans="1:11" ht="12">
      <c r="A500" s="12">
        <v>7</v>
      </c>
      <c r="C500" s="13" t="s">
        <v>210</v>
      </c>
      <c r="E500" s="12">
        <v>7</v>
      </c>
      <c r="F500" s="14"/>
      <c r="G500" s="167"/>
      <c r="H500" s="169"/>
      <c r="I500" s="169"/>
      <c r="J500" s="167"/>
      <c r="K500" s="169"/>
    </row>
    <row r="501" spans="1:11" ht="12">
      <c r="A501" s="12">
        <v>8</v>
      </c>
      <c r="C501" s="13" t="s">
        <v>224</v>
      </c>
      <c r="E501" s="12">
        <v>8</v>
      </c>
      <c r="F501" s="14"/>
      <c r="G501" s="167">
        <f>G498+G499+G500</f>
        <v>0.25</v>
      </c>
      <c r="H501" s="167">
        <f>H498+H499+H500</f>
        <v>1218.05</v>
      </c>
      <c r="I501" s="167"/>
      <c r="J501" s="167">
        <f>J498+J499+J500</f>
        <v>0</v>
      </c>
      <c r="K501" s="167">
        <f>K498+K499+K500</f>
        <v>0</v>
      </c>
    </row>
    <row r="502" spans="1:11" ht="12">
      <c r="A502" s="12">
        <v>9</v>
      </c>
      <c r="E502" s="12">
        <v>9</v>
      </c>
      <c r="F502" s="14"/>
      <c r="G502" s="167"/>
      <c r="H502" s="169"/>
      <c r="I502" s="165"/>
      <c r="J502" s="167"/>
      <c r="K502" s="169"/>
    </row>
    <row r="503" spans="1:11" ht="12">
      <c r="A503" s="12">
        <v>10</v>
      </c>
      <c r="C503" s="13" t="s">
        <v>212</v>
      </c>
      <c r="E503" s="12">
        <v>10</v>
      </c>
      <c r="F503" s="14"/>
      <c r="G503" s="167">
        <v>0</v>
      </c>
      <c r="H503" s="169">
        <v>0</v>
      </c>
      <c r="I503" s="169"/>
      <c r="J503" s="167">
        <v>0</v>
      </c>
      <c r="K503" s="169">
        <v>0</v>
      </c>
    </row>
    <row r="504" spans="1:11" ht="12">
      <c r="A504" s="12">
        <v>11</v>
      </c>
      <c r="C504" s="13" t="s">
        <v>213</v>
      </c>
      <c r="E504" s="12">
        <v>11</v>
      </c>
      <c r="F504" s="14"/>
      <c r="G504" s="167">
        <v>0</v>
      </c>
      <c r="H504" s="169">
        <v>0</v>
      </c>
      <c r="I504" s="169"/>
      <c r="J504" s="167">
        <v>0</v>
      </c>
      <c r="K504" s="169"/>
    </row>
    <row r="505" spans="1:11" ht="12">
      <c r="A505" s="12">
        <v>12</v>
      </c>
      <c r="C505" s="13" t="s">
        <v>214</v>
      </c>
      <c r="E505" s="12">
        <v>12</v>
      </c>
      <c r="F505" s="14"/>
      <c r="G505" s="167"/>
      <c r="H505" s="169">
        <v>0</v>
      </c>
      <c r="I505" s="169"/>
      <c r="J505" s="167"/>
      <c r="K505" s="169"/>
    </row>
    <row r="506" spans="1:11" ht="12">
      <c r="A506" s="12">
        <v>13</v>
      </c>
      <c r="C506" s="13" t="s">
        <v>225</v>
      </c>
      <c r="E506" s="12">
        <v>13</v>
      </c>
      <c r="F506" s="14"/>
      <c r="G506" s="167">
        <f>SUM(G503:G505)</f>
        <v>0</v>
      </c>
      <c r="H506" s="169">
        <f>SUM(H503:H505)</f>
        <v>0</v>
      </c>
      <c r="I506" s="164"/>
      <c r="J506" s="167">
        <f>SUM(J503:J505)</f>
        <v>0</v>
      </c>
      <c r="K506" s="169">
        <f>SUM(K503:K505)</f>
        <v>0</v>
      </c>
    </row>
    <row r="507" spans="1:11" ht="12">
      <c r="A507" s="12">
        <v>14</v>
      </c>
      <c r="E507" s="12">
        <v>14</v>
      </c>
      <c r="F507" s="14"/>
      <c r="G507" s="170"/>
      <c r="H507" s="169"/>
      <c r="I507" s="165"/>
      <c r="J507" s="170"/>
      <c r="K507" s="169"/>
    </row>
    <row r="508" spans="1:11" ht="12">
      <c r="A508" s="12">
        <v>15</v>
      </c>
      <c r="C508" s="13" t="s">
        <v>216</v>
      </c>
      <c r="E508" s="12">
        <v>15</v>
      </c>
      <c r="G508" s="171">
        <f>SUM(G501+G506)</f>
        <v>0.25</v>
      </c>
      <c r="H508" s="165">
        <f>SUM(H501+H506)</f>
        <v>1218.05</v>
      </c>
      <c r="I508" s="165"/>
      <c r="J508" s="171">
        <f>SUM(J501+J506)</f>
        <v>0</v>
      </c>
      <c r="K508" s="165">
        <f>SUM(K501+K506)</f>
        <v>0</v>
      </c>
    </row>
    <row r="509" spans="1:11" ht="12">
      <c r="A509" s="12">
        <v>16</v>
      </c>
      <c r="E509" s="12">
        <v>16</v>
      </c>
      <c r="G509" s="171"/>
      <c r="H509" s="165"/>
      <c r="I509" s="165"/>
      <c r="J509" s="171"/>
      <c r="K509" s="165"/>
    </row>
    <row r="510" spans="1:11" ht="12">
      <c r="A510" s="12">
        <v>17</v>
      </c>
      <c r="C510" s="13" t="s">
        <v>217</v>
      </c>
      <c r="E510" s="12">
        <v>17</v>
      </c>
      <c r="F510" s="14"/>
      <c r="G510" s="167"/>
      <c r="H510" s="169">
        <v>0</v>
      </c>
      <c r="I510" s="169"/>
      <c r="J510" s="167"/>
      <c r="K510" s="169"/>
    </row>
    <row r="511" spans="1:11" ht="12">
      <c r="A511" s="12">
        <v>18</v>
      </c>
      <c r="E511" s="12">
        <v>18</v>
      </c>
      <c r="F511" s="14"/>
      <c r="G511" s="167"/>
      <c r="H511" s="169"/>
      <c r="I511" s="169"/>
      <c r="J511" s="167"/>
      <c r="K511" s="169"/>
    </row>
    <row r="512" spans="1:11" ht="12">
      <c r="A512" s="12">
        <v>19</v>
      </c>
      <c r="C512" s="13" t="s">
        <v>218</v>
      </c>
      <c r="E512" s="12">
        <v>19</v>
      </c>
      <c r="F512" s="14"/>
      <c r="G512" s="167"/>
      <c r="H512" s="169">
        <v>0</v>
      </c>
      <c r="I512" s="169"/>
      <c r="J512" s="167"/>
      <c r="K512" s="169"/>
    </row>
    <row r="513" spans="1:11" ht="12" customHeight="1">
      <c r="A513" s="12">
        <v>20</v>
      </c>
      <c r="C513" s="320" t="s">
        <v>219</v>
      </c>
      <c r="E513" s="12">
        <v>20</v>
      </c>
      <c r="F513" s="14"/>
      <c r="G513" s="167"/>
      <c r="H513" s="169">
        <v>-32617.440000000002</v>
      </c>
      <c r="I513" s="169"/>
      <c r="J513" s="167"/>
      <c r="K513" s="169">
        <f>10758</f>
        <v>10758</v>
      </c>
    </row>
    <row r="514" spans="1:11" s="61" customFormat="1" ht="12" customHeight="1">
      <c r="A514" s="12">
        <v>21</v>
      </c>
      <c r="B514" s="1"/>
      <c r="C514" s="320"/>
      <c r="D514" s="1"/>
      <c r="E514" s="12">
        <v>21</v>
      </c>
      <c r="F514" s="14"/>
      <c r="G514" s="167"/>
      <c r="H514" s="169"/>
      <c r="I514" s="169"/>
      <c r="J514" s="167"/>
      <c r="K514" s="169"/>
    </row>
    <row r="515" spans="1:11" ht="12">
      <c r="A515" s="12">
        <v>22</v>
      </c>
      <c r="C515" s="13"/>
      <c r="E515" s="12">
        <v>22</v>
      </c>
      <c r="G515" s="167"/>
      <c r="H515" s="169"/>
      <c r="I515" s="169"/>
      <c r="J515" s="167"/>
      <c r="K515" s="169"/>
    </row>
    <row r="516" spans="1:11" ht="12">
      <c r="A516" s="12">
        <v>23</v>
      </c>
      <c r="C516" s="13" t="s">
        <v>220</v>
      </c>
      <c r="E516" s="12">
        <v>23</v>
      </c>
      <c r="G516" s="167"/>
      <c r="H516" s="169">
        <v>0</v>
      </c>
      <c r="I516" s="169"/>
      <c r="J516" s="167"/>
      <c r="K516" s="169">
        <v>0</v>
      </c>
    </row>
    <row r="517" spans="1:11" ht="12">
      <c r="A517" s="12">
        <v>24</v>
      </c>
      <c r="C517" s="13"/>
      <c r="E517" s="12">
        <v>24</v>
      </c>
      <c r="G517" s="167"/>
      <c r="H517" s="169"/>
      <c r="I517" s="169"/>
      <c r="J517" s="167"/>
      <c r="K517" s="169"/>
    </row>
    <row r="518" spans="1:11" ht="12">
      <c r="A518" s="12"/>
      <c r="E518" s="12"/>
      <c r="F518" s="308" t="s">
        <v>17</v>
      </c>
      <c r="G518" s="321"/>
      <c r="H518" s="25"/>
      <c r="I518" s="308"/>
      <c r="J518" s="321"/>
      <c r="K518" s="25"/>
    </row>
    <row r="519" spans="1:11" ht="12">
      <c r="A519" s="12">
        <v>25</v>
      </c>
      <c r="C519" s="13" t="s">
        <v>226</v>
      </c>
      <c r="E519" s="12">
        <v>25</v>
      </c>
      <c r="G519" s="165">
        <f>SUM(G508:G517)</f>
        <v>0.25</v>
      </c>
      <c r="H519" s="165">
        <f>SUM(H508:H517)</f>
        <v>-31399.390000000003</v>
      </c>
      <c r="I519" s="175"/>
      <c r="J519" s="165">
        <f>SUM(J508:J517)</f>
        <v>0</v>
      </c>
      <c r="K519" s="165">
        <f>SUM(K508:K517)</f>
        <v>10758</v>
      </c>
    </row>
    <row r="520" spans="6:11" ht="12">
      <c r="F520" s="308" t="s">
        <v>17</v>
      </c>
      <c r="G520" s="24"/>
      <c r="H520" s="25"/>
      <c r="I520" s="308"/>
      <c r="J520" s="24"/>
      <c r="K520" s="25"/>
    </row>
    <row r="521" spans="3:11" ht="12">
      <c r="C521" s="1" t="s">
        <v>65</v>
      </c>
      <c r="F521" s="308"/>
      <c r="G521" s="24"/>
      <c r="H521" s="25"/>
      <c r="I521" s="308"/>
      <c r="J521" s="24"/>
      <c r="K521" s="25"/>
    </row>
    <row r="522" ht="12">
      <c r="A522" s="13"/>
    </row>
    <row r="523" spans="8:11" ht="12">
      <c r="H523" s="45"/>
      <c r="K523" s="45"/>
    </row>
    <row r="524" spans="1:11" s="41" customFormat="1" ht="12">
      <c r="A524" s="20" t="str">
        <f>$A$83</f>
        <v>Institution No.:  </v>
      </c>
      <c r="E524" s="42"/>
      <c r="G524" s="43"/>
      <c r="H524" s="44"/>
      <c r="J524" s="43"/>
      <c r="K524" s="19" t="s">
        <v>227</v>
      </c>
    </row>
    <row r="525" spans="1:11" s="41" customFormat="1" ht="12">
      <c r="A525" s="377" t="s">
        <v>228</v>
      </c>
      <c r="B525" s="377"/>
      <c r="C525" s="377"/>
      <c r="D525" s="377"/>
      <c r="E525" s="377"/>
      <c r="F525" s="377"/>
      <c r="G525" s="377"/>
      <c r="H525" s="377"/>
      <c r="I525" s="377"/>
      <c r="J525" s="377"/>
      <c r="K525" s="377"/>
    </row>
    <row r="526" spans="1:11" ht="12">
      <c r="A526" s="20" t="str">
        <f>$A$42</f>
        <v>NAME: </v>
      </c>
      <c r="C526" s="1" t="str">
        <f>$D$20</f>
        <v>University of Colorado</v>
      </c>
      <c r="G526" s="318"/>
      <c r="H526" s="305"/>
      <c r="J526" s="18"/>
      <c r="K526" s="22" t="str">
        <f>$K$3</f>
        <v>Date: October 1, 2013</v>
      </c>
    </row>
    <row r="527" spans="1:11" ht="12">
      <c r="A527" s="23" t="s">
        <v>17</v>
      </c>
      <c r="B527" s="23" t="s">
        <v>17</v>
      </c>
      <c r="C527" s="23" t="s">
        <v>17</v>
      </c>
      <c r="D527" s="23" t="s">
        <v>17</v>
      </c>
      <c r="E527" s="23" t="s">
        <v>17</v>
      </c>
      <c r="F527" s="23" t="s">
        <v>17</v>
      </c>
      <c r="G527" s="24" t="s">
        <v>17</v>
      </c>
      <c r="H527" s="25" t="s">
        <v>17</v>
      </c>
      <c r="I527" s="23" t="s">
        <v>17</v>
      </c>
      <c r="J527" s="24" t="s">
        <v>17</v>
      </c>
      <c r="K527" s="25" t="s">
        <v>17</v>
      </c>
    </row>
    <row r="528" spans="1:11" ht="12">
      <c r="A528" s="26" t="s">
        <v>18</v>
      </c>
      <c r="E528" s="26" t="s">
        <v>18</v>
      </c>
      <c r="F528" s="27"/>
      <c r="G528" s="28"/>
      <c r="H528" s="29" t="s">
        <v>20</v>
      </c>
      <c r="I528" s="27"/>
      <c r="J528" s="28"/>
      <c r="K528" s="29" t="s">
        <v>21</v>
      </c>
    </row>
    <row r="529" spans="1:11" ht="12">
      <c r="A529" s="26" t="s">
        <v>22</v>
      </c>
      <c r="C529" s="30" t="s">
        <v>69</v>
      </c>
      <c r="E529" s="26" t="s">
        <v>22</v>
      </c>
      <c r="F529" s="27"/>
      <c r="G529" s="28" t="s">
        <v>24</v>
      </c>
      <c r="H529" s="29" t="s">
        <v>25</v>
      </c>
      <c r="I529" s="27"/>
      <c r="J529" s="28" t="s">
        <v>24</v>
      </c>
      <c r="K529" s="29" t="s">
        <v>26</v>
      </c>
    </row>
    <row r="530" spans="1:11" ht="12">
      <c r="A530" s="23" t="s">
        <v>17</v>
      </c>
      <c r="B530" s="23" t="s">
        <v>17</v>
      </c>
      <c r="C530" s="23" t="s">
        <v>17</v>
      </c>
      <c r="D530" s="23" t="s">
        <v>17</v>
      </c>
      <c r="E530" s="23" t="s">
        <v>17</v>
      </c>
      <c r="F530" s="23" t="s">
        <v>17</v>
      </c>
      <c r="G530" s="24" t="s">
        <v>17</v>
      </c>
      <c r="H530" s="25" t="s">
        <v>17</v>
      </c>
      <c r="I530" s="23" t="s">
        <v>17</v>
      </c>
      <c r="J530" s="24" t="s">
        <v>17</v>
      </c>
      <c r="K530" s="25" t="s">
        <v>17</v>
      </c>
    </row>
    <row r="531" spans="1:11" ht="12">
      <c r="A531" s="323">
        <v>1</v>
      </c>
      <c r="B531" s="324"/>
      <c r="C531" s="324" t="s">
        <v>229</v>
      </c>
      <c r="D531" s="324"/>
      <c r="E531" s="323">
        <v>1</v>
      </c>
      <c r="F531" s="325"/>
      <c r="G531" s="180"/>
      <c r="H531" s="181"/>
      <c r="I531" s="326"/>
      <c r="J531" s="183"/>
      <c r="K531" s="184"/>
    </row>
    <row r="532" spans="1:11" ht="12">
      <c r="A532" s="323">
        <v>2</v>
      </c>
      <c r="B532" s="324"/>
      <c r="C532" s="324" t="s">
        <v>229</v>
      </c>
      <c r="D532" s="324"/>
      <c r="E532" s="323">
        <v>2</v>
      </c>
      <c r="F532" s="325"/>
      <c r="G532" s="180"/>
      <c r="H532" s="181"/>
      <c r="I532" s="326"/>
      <c r="J532" s="183"/>
      <c r="K532" s="181"/>
    </row>
    <row r="533" spans="1:11" ht="12">
      <c r="A533" s="323">
        <v>3</v>
      </c>
      <c r="B533" s="324"/>
      <c r="C533" s="324" t="s">
        <v>229</v>
      </c>
      <c r="D533" s="324"/>
      <c r="E533" s="323">
        <v>3</v>
      </c>
      <c r="F533" s="325"/>
      <c r="G533" s="180"/>
      <c r="H533" s="181"/>
      <c r="I533" s="326"/>
      <c r="J533" s="183"/>
      <c r="K533" s="181"/>
    </row>
    <row r="534" spans="1:11" ht="12">
      <c r="A534" s="323">
        <v>4</v>
      </c>
      <c r="B534" s="324"/>
      <c r="C534" s="324" t="s">
        <v>229</v>
      </c>
      <c r="D534" s="324"/>
      <c r="E534" s="323">
        <v>4</v>
      </c>
      <c r="F534" s="325"/>
      <c r="G534" s="180"/>
      <c r="H534" s="181"/>
      <c r="I534" s="327"/>
      <c r="J534" s="183"/>
      <c r="K534" s="181"/>
    </row>
    <row r="535" spans="1:11" ht="12">
      <c r="A535" s="323">
        <v>5</v>
      </c>
      <c r="B535" s="324"/>
      <c r="C535" s="324" t="s">
        <v>229</v>
      </c>
      <c r="D535" s="324"/>
      <c r="E535" s="323">
        <v>5</v>
      </c>
      <c r="F535" s="325"/>
      <c r="G535" s="180"/>
      <c r="H535" s="181"/>
      <c r="I535" s="327"/>
      <c r="J535" s="183"/>
      <c r="K535" s="181"/>
    </row>
    <row r="536" spans="1:11" ht="12">
      <c r="A536" s="12">
        <v>6</v>
      </c>
      <c r="C536" s="13" t="s">
        <v>230</v>
      </c>
      <c r="E536" s="12">
        <v>6</v>
      </c>
      <c r="F536" s="14"/>
      <c r="G536" s="186">
        <v>0.47</v>
      </c>
      <c r="H536" s="186">
        <v>76819.25</v>
      </c>
      <c r="I536" s="279"/>
      <c r="J536" s="139">
        <v>0.46287500802510806</v>
      </c>
      <c r="K536" s="138">
        <v>78000</v>
      </c>
    </row>
    <row r="537" spans="1:11" ht="12">
      <c r="A537" s="12">
        <v>7</v>
      </c>
      <c r="C537" s="13" t="s">
        <v>231</v>
      </c>
      <c r="E537" s="12">
        <v>7</v>
      </c>
      <c r="F537" s="14"/>
      <c r="G537" s="186"/>
      <c r="H537" s="186">
        <v>18702.010000000002</v>
      </c>
      <c r="I537" s="328"/>
      <c r="J537" s="139"/>
      <c r="K537" s="138">
        <v>6046</v>
      </c>
    </row>
    <row r="538" spans="1:11" ht="12">
      <c r="A538" s="12">
        <v>8</v>
      </c>
      <c r="C538" s="13" t="s">
        <v>232</v>
      </c>
      <c r="E538" s="12">
        <v>8</v>
      </c>
      <c r="F538" s="14"/>
      <c r="G538" s="186">
        <f>SUM(G536:G537)</f>
        <v>0.47</v>
      </c>
      <c r="H538" s="186">
        <f>SUM(H536:H537)</f>
        <v>95521.26000000001</v>
      </c>
      <c r="I538" s="328"/>
      <c r="J538" s="186">
        <f>SUM(J536:J537)</f>
        <v>0.46287500802510806</v>
      </c>
      <c r="K538" s="138">
        <f>SUM(K536:K537)</f>
        <v>84046</v>
      </c>
    </row>
    <row r="539" spans="1:13" ht="12">
      <c r="A539" s="12">
        <v>9</v>
      </c>
      <c r="C539" s="13"/>
      <c r="E539" s="12">
        <v>9</v>
      </c>
      <c r="F539" s="14"/>
      <c r="G539" s="186"/>
      <c r="H539" s="138"/>
      <c r="I539" s="281"/>
      <c r="J539" s="139"/>
      <c r="K539" s="138"/>
      <c r="M539" s="1" t="s">
        <v>51</v>
      </c>
    </row>
    <row r="540" spans="1:11" ht="12">
      <c r="A540" s="12">
        <v>10</v>
      </c>
      <c r="C540" s="13"/>
      <c r="E540" s="12">
        <v>10</v>
      </c>
      <c r="F540" s="14"/>
      <c r="G540" s="186"/>
      <c r="H540" s="138"/>
      <c r="I540" s="279"/>
      <c r="J540" s="139"/>
      <c r="K540" s="138"/>
    </row>
    <row r="541" spans="1:11" ht="12">
      <c r="A541" s="12">
        <v>11</v>
      </c>
      <c r="C541" s="13" t="s">
        <v>213</v>
      </c>
      <c r="E541" s="12">
        <v>11</v>
      </c>
      <c r="G541" s="134"/>
      <c r="H541" s="134"/>
      <c r="I541" s="281"/>
      <c r="J541" s="134"/>
      <c r="K541" s="135"/>
    </row>
    <row r="542" spans="1:11" ht="12">
      <c r="A542" s="12">
        <v>12</v>
      </c>
      <c r="C542" s="13" t="s">
        <v>214</v>
      </c>
      <c r="E542" s="12">
        <v>12</v>
      </c>
      <c r="G542" s="188"/>
      <c r="H542" s="135"/>
      <c r="I542" s="279"/>
      <c r="J542" s="134"/>
      <c r="K542" s="135"/>
    </row>
    <row r="543" spans="1:11" ht="12">
      <c r="A543" s="12">
        <v>13</v>
      </c>
      <c r="C543" s="13" t="s">
        <v>233</v>
      </c>
      <c r="E543" s="12">
        <v>13</v>
      </c>
      <c r="F543" s="14"/>
      <c r="G543" s="186">
        <f>SUM(G541:G542)</f>
        <v>0</v>
      </c>
      <c r="H543" s="186"/>
      <c r="I543" s="328"/>
      <c r="J543" s="186">
        <f>SUM(J541:J542)</f>
        <v>0</v>
      </c>
      <c r="K543" s="186">
        <f>SUM(K541:K542)</f>
        <v>0</v>
      </c>
    </row>
    <row r="544" spans="1:11" ht="12">
      <c r="A544" s="12">
        <v>14</v>
      </c>
      <c r="E544" s="12">
        <v>14</v>
      </c>
      <c r="F544" s="14"/>
      <c r="G544" s="186"/>
      <c r="H544" s="138"/>
      <c r="I544" s="328"/>
      <c r="J544" s="139"/>
      <c r="K544" s="138"/>
    </row>
    <row r="545" spans="1:11" ht="12">
      <c r="A545" s="12">
        <v>15</v>
      </c>
      <c r="C545" s="13" t="s">
        <v>216</v>
      </c>
      <c r="E545" s="12">
        <v>15</v>
      </c>
      <c r="F545" s="14"/>
      <c r="G545" s="186">
        <f>G538+G543</f>
        <v>0.47</v>
      </c>
      <c r="H545" s="186">
        <f>H538+H543</f>
        <v>95521.26000000001</v>
      </c>
      <c r="I545" s="328"/>
      <c r="J545" s="186">
        <f>J538+J543</f>
        <v>0.46287500802510806</v>
      </c>
      <c r="K545" s="138">
        <f>K538+K543</f>
        <v>84046</v>
      </c>
    </row>
    <row r="546" spans="1:11" ht="12">
      <c r="A546" s="12">
        <v>16</v>
      </c>
      <c r="E546" s="12">
        <v>16</v>
      </c>
      <c r="F546" s="14"/>
      <c r="G546" s="186"/>
      <c r="H546" s="138"/>
      <c r="I546" s="328"/>
      <c r="J546" s="139"/>
      <c r="K546" s="138"/>
    </row>
    <row r="547" spans="1:11" ht="12">
      <c r="A547" s="12">
        <v>17</v>
      </c>
      <c r="C547" s="13" t="s">
        <v>217</v>
      </c>
      <c r="E547" s="12">
        <v>17</v>
      </c>
      <c r="F547" s="14"/>
      <c r="G547" s="186"/>
      <c r="H547" s="138">
        <v>2033.06</v>
      </c>
      <c r="I547" s="328"/>
      <c r="J547" s="139"/>
      <c r="K547" s="138"/>
    </row>
    <row r="548" spans="1:11" ht="12">
      <c r="A548" s="12">
        <v>18</v>
      </c>
      <c r="C548" s="13"/>
      <c r="E548" s="12">
        <v>18</v>
      </c>
      <c r="F548" s="14"/>
      <c r="G548" s="186"/>
      <c r="H548" s="138"/>
      <c r="I548" s="328"/>
      <c r="J548" s="139"/>
      <c r="K548" s="138"/>
    </row>
    <row r="549" spans="1:11" ht="12">
      <c r="A549" s="12">
        <v>19</v>
      </c>
      <c r="C549" s="13" t="s">
        <v>218</v>
      </c>
      <c r="E549" s="12">
        <v>19</v>
      </c>
      <c r="F549" s="14"/>
      <c r="G549" s="186"/>
      <c r="H549" s="138">
        <v>4412.04</v>
      </c>
      <c r="I549" s="328"/>
      <c r="J549" s="139"/>
      <c r="K549" s="138">
        <v>3000</v>
      </c>
    </row>
    <row r="550" spans="1:11" ht="12">
      <c r="A550" s="12">
        <v>20</v>
      </c>
      <c r="C550" s="13" t="s">
        <v>219</v>
      </c>
      <c r="E550" s="12">
        <v>20</v>
      </c>
      <c r="F550" s="14"/>
      <c r="G550" s="186"/>
      <c r="H550" s="138">
        <v>14359.81</v>
      </c>
      <c r="I550" s="328"/>
      <c r="J550" s="139"/>
      <c r="K550" s="138">
        <v>17165</v>
      </c>
    </row>
    <row r="551" spans="1:11" ht="12">
      <c r="A551" s="12">
        <v>21</v>
      </c>
      <c r="C551" s="13"/>
      <c r="E551" s="12">
        <v>21</v>
      </c>
      <c r="F551" s="14"/>
      <c r="G551" s="186"/>
      <c r="H551" s="138"/>
      <c r="I551" s="328"/>
      <c r="J551" s="139"/>
      <c r="K551" s="138"/>
    </row>
    <row r="552" spans="1:11" ht="12">
      <c r="A552" s="12">
        <v>22</v>
      </c>
      <c r="C552" s="13"/>
      <c r="E552" s="12">
        <v>22</v>
      </c>
      <c r="F552" s="14"/>
      <c r="G552" s="186"/>
      <c r="H552" s="138"/>
      <c r="I552" s="328"/>
      <c r="J552" s="139"/>
      <c r="K552" s="138"/>
    </row>
    <row r="553" spans="1:11" ht="12">
      <c r="A553" s="12">
        <v>23</v>
      </c>
      <c r="C553" s="13" t="s">
        <v>234</v>
      </c>
      <c r="E553" s="12">
        <v>23</v>
      </c>
      <c r="F553" s="14"/>
      <c r="G553" s="186"/>
      <c r="H553" s="138"/>
      <c r="I553" s="328"/>
      <c r="J553" s="139"/>
      <c r="K553" s="138"/>
    </row>
    <row r="554" spans="1:11" ht="12">
      <c r="A554" s="12">
        <v>24</v>
      </c>
      <c r="C554" s="13"/>
      <c r="E554" s="12">
        <v>24</v>
      </c>
      <c r="F554" s="14"/>
      <c r="G554" s="186"/>
      <c r="H554" s="138"/>
      <c r="I554" s="328"/>
      <c r="J554" s="139"/>
      <c r="K554" s="138"/>
    </row>
    <row r="555" spans="5:11" ht="12">
      <c r="E555" s="40"/>
      <c r="F555" s="308" t="s">
        <v>17</v>
      </c>
      <c r="G555" s="25" t="s">
        <v>17</v>
      </c>
      <c r="H555" s="25" t="s">
        <v>17</v>
      </c>
      <c r="I555" s="308" t="s">
        <v>17</v>
      </c>
      <c r="J555" s="25" t="s">
        <v>17</v>
      </c>
      <c r="K555" s="25" t="s">
        <v>17</v>
      </c>
    </row>
    <row r="556" spans="1:11" ht="12">
      <c r="A556" s="12">
        <v>25</v>
      </c>
      <c r="C556" s="13" t="s">
        <v>235</v>
      </c>
      <c r="E556" s="12">
        <v>25</v>
      </c>
      <c r="G556" s="134">
        <f>SUM(G545:G555)</f>
        <v>0.47</v>
      </c>
      <c r="H556" s="134">
        <f>SUM(H545:H555)</f>
        <v>116326.17</v>
      </c>
      <c r="I556" s="135"/>
      <c r="J556" s="134">
        <f>SUM(J545:J555)</f>
        <v>0.46287500802510806</v>
      </c>
      <c r="K556" s="134">
        <f>SUM(K545:K555)</f>
        <v>104211</v>
      </c>
    </row>
    <row r="557" spans="5:11" ht="12">
      <c r="E557" s="40"/>
      <c r="F557" s="308" t="s">
        <v>17</v>
      </c>
      <c r="G557" s="24" t="s">
        <v>17</v>
      </c>
      <c r="H557" s="25" t="s">
        <v>17</v>
      </c>
      <c r="I557" s="308" t="s">
        <v>17</v>
      </c>
      <c r="J557" s="24" t="s">
        <v>17</v>
      </c>
      <c r="K557" s="25" t="s">
        <v>17</v>
      </c>
    </row>
    <row r="558" spans="3:11" ht="12">
      <c r="C558" s="1" t="s">
        <v>65</v>
      </c>
      <c r="E558" s="40"/>
      <c r="F558" s="308"/>
      <c r="G558" s="24"/>
      <c r="H558" s="25"/>
      <c r="I558" s="308"/>
      <c r="J558" s="24"/>
      <c r="K558" s="25"/>
    </row>
    <row r="559" spans="1:11" ht="12">
      <c r="A559" s="13"/>
      <c r="H559" s="45"/>
      <c r="K559" s="45"/>
    </row>
    <row r="560" spans="8:11" ht="12">
      <c r="H560" s="45"/>
      <c r="K560" s="45"/>
    </row>
    <row r="561" spans="1:11" s="41" customFormat="1" ht="12">
      <c r="A561" s="20" t="str">
        <f>$A$83</f>
        <v>Institution No.:  </v>
      </c>
      <c r="E561" s="42"/>
      <c r="G561" s="43"/>
      <c r="H561" s="44"/>
      <c r="J561" s="43"/>
      <c r="K561" s="19" t="s">
        <v>236</v>
      </c>
    </row>
    <row r="562" spans="1:11" s="41" customFormat="1" ht="12">
      <c r="A562" s="377" t="s">
        <v>237</v>
      </c>
      <c r="B562" s="377"/>
      <c r="C562" s="377"/>
      <c r="D562" s="377"/>
      <c r="E562" s="377"/>
      <c r="F562" s="377"/>
      <c r="G562" s="377"/>
      <c r="H562" s="377"/>
      <c r="I562" s="377"/>
      <c r="J562" s="377"/>
      <c r="K562" s="377"/>
    </row>
    <row r="563" spans="1:11" ht="12">
      <c r="A563" s="20" t="str">
        <f>$A$42</f>
        <v>NAME: </v>
      </c>
      <c r="B563" s="20"/>
      <c r="C563" s="1" t="str">
        <f>$D$20</f>
        <v>University of Colorado</v>
      </c>
      <c r="G563" s="318"/>
      <c r="H563" s="305"/>
      <c r="J563" s="18"/>
      <c r="K563" s="22" t="str">
        <f>$K$3</f>
        <v>Date: October 1, 2013</v>
      </c>
    </row>
    <row r="564" spans="1:11" ht="12">
      <c r="A564" s="23" t="s">
        <v>17</v>
      </c>
      <c r="B564" s="23" t="s">
        <v>17</v>
      </c>
      <c r="C564" s="23" t="s">
        <v>17</v>
      </c>
      <c r="D564" s="23" t="s">
        <v>17</v>
      </c>
      <c r="E564" s="23" t="s">
        <v>17</v>
      </c>
      <c r="F564" s="23" t="s">
        <v>17</v>
      </c>
      <c r="G564" s="24" t="s">
        <v>17</v>
      </c>
      <c r="H564" s="25" t="s">
        <v>17</v>
      </c>
      <c r="I564" s="23" t="s">
        <v>17</v>
      </c>
      <c r="J564" s="24" t="s">
        <v>17</v>
      </c>
      <c r="K564" s="25" t="s">
        <v>17</v>
      </c>
    </row>
    <row r="565" spans="1:11" ht="12">
      <c r="A565" s="26" t="s">
        <v>18</v>
      </c>
      <c r="E565" s="26" t="s">
        <v>18</v>
      </c>
      <c r="F565" s="27"/>
      <c r="G565" s="28"/>
      <c r="H565" s="29" t="s">
        <v>20</v>
      </c>
      <c r="I565" s="27"/>
      <c r="J565" s="28"/>
      <c r="K565" s="29" t="s">
        <v>21</v>
      </c>
    </row>
    <row r="566" spans="1:11" ht="12">
      <c r="A566" s="26" t="s">
        <v>22</v>
      </c>
      <c r="C566" s="30" t="s">
        <v>69</v>
      </c>
      <c r="E566" s="26" t="s">
        <v>22</v>
      </c>
      <c r="F566" s="27"/>
      <c r="G566" s="28" t="s">
        <v>24</v>
      </c>
      <c r="H566" s="29" t="s">
        <v>25</v>
      </c>
      <c r="I566" s="27"/>
      <c r="J566" s="28" t="s">
        <v>24</v>
      </c>
      <c r="K566" s="29" t="s">
        <v>26</v>
      </c>
    </row>
    <row r="567" spans="1:11" ht="12">
      <c r="A567" s="23" t="s">
        <v>17</v>
      </c>
      <c r="B567" s="23" t="s">
        <v>17</v>
      </c>
      <c r="C567" s="23" t="s">
        <v>17</v>
      </c>
      <c r="D567" s="23" t="s">
        <v>17</v>
      </c>
      <c r="E567" s="23" t="s">
        <v>17</v>
      </c>
      <c r="F567" s="23" t="s">
        <v>17</v>
      </c>
      <c r="G567" s="24" t="s">
        <v>17</v>
      </c>
      <c r="H567" s="25" t="s">
        <v>17</v>
      </c>
      <c r="I567" s="23" t="s">
        <v>17</v>
      </c>
      <c r="J567" s="329" t="s">
        <v>17</v>
      </c>
      <c r="K567" s="25" t="s">
        <v>17</v>
      </c>
    </row>
    <row r="568" spans="1:11" ht="12">
      <c r="A568" s="323">
        <v>1</v>
      </c>
      <c r="B568" s="324"/>
      <c r="C568" s="324" t="s">
        <v>229</v>
      </c>
      <c r="D568" s="324"/>
      <c r="E568" s="323">
        <v>1</v>
      </c>
      <c r="F568" s="325"/>
      <c r="G568" s="180"/>
      <c r="H568" s="181"/>
      <c r="I568" s="326"/>
      <c r="J568" s="183"/>
      <c r="K568" s="184"/>
    </row>
    <row r="569" spans="1:11" ht="12">
      <c r="A569" s="323">
        <v>2</v>
      </c>
      <c r="B569" s="324"/>
      <c r="C569" s="324" t="s">
        <v>229</v>
      </c>
      <c r="D569" s="324"/>
      <c r="E569" s="323">
        <v>2</v>
      </c>
      <c r="F569" s="325"/>
      <c r="G569" s="180"/>
      <c r="H569" s="181"/>
      <c r="I569" s="326"/>
      <c r="J569" s="183"/>
      <c r="K569" s="181"/>
    </row>
    <row r="570" spans="1:11" ht="12">
      <c r="A570" s="323">
        <v>3</v>
      </c>
      <c r="B570" s="324"/>
      <c r="C570" s="324" t="s">
        <v>229</v>
      </c>
      <c r="D570" s="324"/>
      <c r="E570" s="323">
        <v>3</v>
      </c>
      <c r="F570" s="325"/>
      <c r="G570" s="180"/>
      <c r="H570" s="181"/>
      <c r="I570" s="326"/>
      <c r="J570" s="183"/>
      <c r="K570" s="181"/>
    </row>
    <row r="571" spans="1:11" ht="12">
      <c r="A571" s="323">
        <v>4</v>
      </c>
      <c r="B571" s="324"/>
      <c r="C571" s="324" t="s">
        <v>229</v>
      </c>
      <c r="D571" s="324"/>
      <c r="E571" s="323">
        <v>4</v>
      </c>
      <c r="F571" s="325"/>
      <c r="G571" s="180"/>
      <c r="H571" s="181"/>
      <c r="I571" s="327"/>
      <c r="J571" s="183"/>
      <c r="K571" s="181"/>
    </row>
    <row r="572" spans="1:11" ht="12">
      <c r="A572" s="323">
        <v>5</v>
      </c>
      <c r="B572" s="324"/>
      <c r="C572" s="324" t="s">
        <v>229</v>
      </c>
      <c r="D572" s="324"/>
      <c r="E572" s="323">
        <v>5</v>
      </c>
      <c r="F572" s="325"/>
      <c r="G572" s="183"/>
      <c r="H572" s="181"/>
      <c r="I572" s="327"/>
      <c r="J572" s="183"/>
      <c r="K572" s="181"/>
    </row>
    <row r="573" spans="1:11" ht="12">
      <c r="A573" s="12">
        <v>6</v>
      </c>
      <c r="C573" s="13" t="s">
        <v>230</v>
      </c>
      <c r="E573" s="12">
        <v>6</v>
      </c>
      <c r="F573" s="14"/>
      <c r="G573" s="139">
        <v>147.53</v>
      </c>
      <c r="H573" s="138">
        <v>11684185.629999999</v>
      </c>
      <c r="I573" s="279"/>
      <c r="J573" s="139">
        <v>156.48903181202945</v>
      </c>
      <c r="K573" s="138">
        <v>12777935</v>
      </c>
    </row>
    <row r="574" spans="1:11" ht="12">
      <c r="A574" s="12">
        <v>7</v>
      </c>
      <c r="C574" s="13" t="s">
        <v>231</v>
      </c>
      <c r="E574" s="12">
        <v>7</v>
      </c>
      <c r="F574" s="14"/>
      <c r="G574" s="139"/>
      <c r="H574" s="138">
        <v>3464280.94</v>
      </c>
      <c r="I574" s="328"/>
      <c r="J574" s="139"/>
      <c r="K574" s="138">
        <v>3966941</v>
      </c>
    </row>
    <row r="575" spans="1:11" ht="12">
      <c r="A575" s="12">
        <v>8</v>
      </c>
      <c r="C575" s="13" t="s">
        <v>232</v>
      </c>
      <c r="E575" s="12">
        <v>8</v>
      </c>
      <c r="F575" s="14"/>
      <c r="G575" s="139">
        <f>SUM(G573:G574)</f>
        <v>147.53</v>
      </c>
      <c r="H575" s="139">
        <f>SUM(H573:H574)</f>
        <v>15148466.569999998</v>
      </c>
      <c r="I575" s="328"/>
      <c r="J575" s="186">
        <f>SUM(J573:J574)</f>
        <v>156.48903181202945</v>
      </c>
      <c r="K575" s="186">
        <f>SUM(K573:K574)</f>
        <v>16744876</v>
      </c>
    </row>
    <row r="576" spans="1:11" ht="12">
      <c r="A576" s="12">
        <v>9</v>
      </c>
      <c r="C576" s="13"/>
      <c r="E576" s="12">
        <v>9</v>
      </c>
      <c r="F576" s="14"/>
      <c r="G576" s="139"/>
      <c r="H576" s="138"/>
      <c r="I576" s="281"/>
      <c r="J576" s="139"/>
      <c r="K576" s="138"/>
    </row>
    <row r="577" spans="1:11" ht="12">
      <c r="A577" s="12">
        <v>10</v>
      </c>
      <c r="C577" s="13"/>
      <c r="E577" s="12">
        <v>10</v>
      </c>
      <c r="F577" s="14"/>
      <c r="G577" s="139"/>
      <c r="H577" s="138"/>
      <c r="I577" s="279"/>
      <c r="J577" s="139"/>
      <c r="K577" s="138"/>
    </row>
    <row r="578" spans="1:11" ht="12">
      <c r="A578" s="12">
        <v>11</v>
      </c>
      <c r="C578" s="13" t="s">
        <v>213</v>
      </c>
      <c r="E578" s="12">
        <v>11</v>
      </c>
      <c r="G578" s="134">
        <v>45.85</v>
      </c>
      <c r="H578" s="134">
        <v>2532632.29</v>
      </c>
      <c r="I578" s="281"/>
      <c r="J578" s="139">
        <v>54.62026024997781</v>
      </c>
      <c r="K578" s="135">
        <v>3125693</v>
      </c>
    </row>
    <row r="579" spans="1:11" ht="12">
      <c r="A579" s="12">
        <v>12</v>
      </c>
      <c r="C579" s="13" t="s">
        <v>214</v>
      </c>
      <c r="E579" s="12">
        <v>12</v>
      </c>
      <c r="G579" s="134"/>
      <c r="H579" s="135">
        <v>813732.2</v>
      </c>
      <c r="I579" s="279"/>
      <c r="J579" s="134"/>
      <c r="K579" s="135">
        <v>1163845</v>
      </c>
    </row>
    <row r="580" spans="1:11" ht="12">
      <c r="A580" s="12">
        <v>13</v>
      </c>
      <c r="C580" s="13" t="s">
        <v>233</v>
      </c>
      <c r="E580" s="12">
        <v>13</v>
      </c>
      <c r="F580" s="14"/>
      <c r="G580" s="139">
        <f>SUM(G578:G579)</f>
        <v>45.85</v>
      </c>
      <c r="H580" s="139">
        <f>SUM(H578:H579)</f>
        <v>3346364.49</v>
      </c>
      <c r="I580" s="328"/>
      <c r="J580" s="186">
        <f>SUM(J578:J579)</f>
        <v>54.62026024997781</v>
      </c>
      <c r="K580" s="186">
        <f>SUM(K578:K579)</f>
        <v>4289538</v>
      </c>
    </row>
    <row r="581" spans="1:11" ht="12">
      <c r="A581" s="12">
        <v>14</v>
      </c>
      <c r="E581" s="12">
        <v>14</v>
      </c>
      <c r="F581" s="14"/>
      <c r="G581" s="139"/>
      <c r="H581" s="138"/>
      <c r="I581" s="328"/>
      <c r="J581" s="139"/>
      <c r="K581" s="138"/>
    </row>
    <row r="582" spans="1:11" ht="12">
      <c r="A582" s="12">
        <v>15</v>
      </c>
      <c r="C582" s="13" t="s">
        <v>216</v>
      </c>
      <c r="E582" s="12">
        <v>15</v>
      </c>
      <c r="F582" s="14"/>
      <c r="G582" s="139">
        <f>G575+G580</f>
        <v>193.38</v>
      </c>
      <c r="H582" s="186">
        <f>H575+H580</f>
        <v>18494831.06</v>
      </c>
      <c r="I582" s="328"/>
      <c r="J582" s="186">
        <f>J575+J580</f>
        <v>211.10929206200726</v>
      </c>
      <c r="K582" s="186">
        <f>K575+K580</f>
        <v>21034414</v>
      </c>
    </row>
    <row r="583" spans="1:11" ht="12">
      <c r="A583" s="12">
        <v>16</v>
      </c>
      <c r="E583" s="12">
        <v>16</v>
      </c>
      <c r="F583" s="14"/>
      <c r="G583" s="139"/>
      <c r="H583" s="138"/>
      <c r="I583" s="328"/>
      <c r="J583" s="139"/>
      <c r="K583" s="138"/>
    </row>
    <row r="584" spans="1:11" ht="12">
      <c r="A584" s="12">
        <v>17</v>
      </c>
      <c r="C584" s="13" t="s">
        <v>217</v>
      </c>
      <c r="E584" s="12">
        <v>17</v>
      </c>
      <c r="F584" s="14"/>
      <c r="G584" s="186"/>
      <c r="H584" s="138">
        <v>875630.6</v>
      </c>
      <c r="I584" s="328"/>
      <c r="J584" s="139"/>
      <c r="K584" s="138">
        <v>571703</v>
      </c>
    </row>
    <row r="585" spans="1:11" ht="12">
      <c r="A585" s="12">
        <v>18</v>
      </c>
      <c r="C585" s="13"/>
      <c r="E585" s="12">
        <v>18</v>
      </c>
      <c r="F585" s="14"/>
      <c r="G585" s="186"/>
      <c r="H585" s="138"/>
      <c r="I585" s="328"/>
      <c r="J585" s="139"/>
      <c r="K585" s="138"/>
    </row>
    <row r="586" spans="1:11" ht="12">
      <c r="A586" s="12">
        <v>19</v>
      </c>
      <c r="C586" s="13" t="s">
        <v>218</v>
      </c>
      <c r="E586" s="12">
        <v>19</v>
      </c>
      <c r="F586" s="14"/>
      <c r="G586" s="186"/>
      <c r="H586" s="138">
        <v>364256.93</v>
      </c>
      <c r="I586" s="328"/>
      <c r="J586" s="139"/>
      <c r="K586" s="138">
        <v>82882</v>
      </c>
    </row>
    <row r="587" spans="1:11" ht="12">
      <c r="A587" s="12">
        <v>20</v>
      </c>
      <c r="C587" s="13" t="s">
        <v>219</v>
      </c>
      <c r="E587" s="12">
        <v>20</v>
      </c>
      <c r="F587" s="14"/>
      <c r="G587" s="186"/>
      <c r="H587" s="138">
        <v>2889511.2300000004</v>
      </c>
      <c r="I587" s="328"/>
      <c r="J587" s="139"/>
      <c r="K587" s="138">
        <v>2914247.16</v>
      </c>
    </row>
    <row r="588" spans="1:11" ht="12">
      <c r="A588" s="12">
        <v>21</v>
      </c>
      <c r="C588" s="13"/>
      <c r="E588" s="12">
        <v>21</v>
      </c>
      <c r="F588" s="14"/>
      <c r="G588" s="186"/>
      <c r="H588" s="138"/>
      <c r="I588" s="328"/>
      <c r="J588" s="139"/>
      <c r="K588" s="138"/>
    </row>
    <row r="589" spans="1:11" ht="12">
      <c r="A589" s="12">
        <v>22</v>
      </c>
      <c r="C589" s="13"/>
      <c r="E589" s="12">
        <v>22</v>
      </c>
      <c r="F589" s="14"/>
      <c r="G589" s="186"/>
      <c r="H589" s="138"/>
      <c r="I589" s="328"/>
      <c r="J589" s="139"/>
      <c r="K589" s="138"/>
    </row>
    <row r="590" spans="1:11" ht="12">
      <c r="A590" s="12">
        <v>23</v>
      </c>
      <c r="C590" s="13" t="s">
        <v>234</v>
      </c>
      <c r="E590" s="12">
        <v>23</v>
      </c>
      <c r="F590" s="14"/>
      <c r="G590" s="186"/>
      <c r="H590" s="138">
        <v>112498.65</v>
      </c>
      <c r="I590" s="328"/>
      <c r="J590" s="139"/>
      <c r="K590" s="138">
        <v>33972</v>
      </c>
    </row>
    <row r="591" spans="1:11" ht="12">
      <c r="A591" s="12">
        <v>24</v>
      </c>
      <c r="C591" s="13"/>
      <c r="E591" s="12">
        <v>24</v>
      </c>
      <c r="F591" s="14"/>
      <c r="G591" s="186"/>
      <c r="H591" s="138"/>
      <c r="I591" s="328"/>
      <c r="J591" s="139"/>
      <c r="K591" s="138"/>
    </row>
    <row r="592" spans="5:11" ht="12">
      <c r="E592" s="40"/>
      <c r="F592" s="308" t="s">
        <v>17</v>
      </c>
      <c r="G592" s="25" t="s">
        <v>17</v>
      </c>
      <c r="H592" s="25" t="s">
        <v>17</v>
      </c>
      <c r="I592" s="308" t="s">
        <v>17</v>
      </c>
      <c r="J592" s="25" t="s">
        <v>17</v>
      </c>
      <c r="K592" s="25" t="s">
        <v>17</v>
      </c>
    </row>
    <row r="593" spans="1:11" ht="12">
      <c r="A593" s="12">
        <v>25</v>
      </c>
      <c r="C593" s="13" t="s">
        <v>238</v>
      </c>
      <c r="E593" s="12">
        <v>25</v>
      </c>
      <c r="G593" s="134">
        <f>SUM(G582:G592)</f>
        <v>193.38</v>
      </c>
      <c r="H593" s="134">
        <f>SUM(H582:H592)</f>
        <v>22736728.47</v>
      </c>
      <c r="I593" s="135"/>
      <c r="J593" s="134">
        <f>SUM(J582:J592)</f>
        <v>211.10929206200726</v>
      </c>
      <c r="K593" s="134">
        <f>SUM(K582:K592)</f>
        <v>24637218.16</v>
      </c>
    </row>
    <row r="594" spans="1:11" ht="12">
      <c r="A594" s="12"/>
      <c r="C594" s="13"/>
      <c r="E594" s="12"/>
      <c r="F594" s="308" t="s">
        <v>17</v>
      </c>
      <c r="G594" s="24" t="s">
        <v>17</v>
      </c>
      <c r="H594" s="25" t="s">
        <v>17</v>
      </c>
      <c r="I594" s="308" t="s">
        <v>17</v>
      </c>
      <c r="J594" s="24" t="s">
        <v>17</v>
      </c>
      <c r="K594" s="25" t="s">
        <v>17</v>
      </c>
    </row>
    <row r="595" spans="1:11" ht="12">
      <c r="A595" s="12"/>
      <c r="C595" s="1" t="s">
        <v>65</v>
      </c>
      <c r="E595" s="12"/>
      <c r="G595" s="134"/>
      <c r="H595" s="134"/>
      <c r="I595" s="135"/>
      <c r="J595" s="134"/>
      <c r="K595" s="134"/>
    </row>
    <row r="596" spans="5:11" ht="12">
      <c r="E596" s="40"/>
      <c r="F596" s="308"/>
      <c r="G596" s="24"/>
      <c r="H596" s="25"/>
      <c r="I596" s="308"/>
      <c r="J596" s="24"/>
      <c r="K596" s="25"/>
    </row>
    <row r="597" spans="1:12" ht="12">
      <c r="A597" s="13"/>
      <c r="H597" s="45"/>
      <c r="K597" s="45"/>
      <c r="L597" s="1" t="s">
        <v>51</v>
      </c>
    </row>
    <row r="598" spans="1:11" s="41" customFormat="1" ht="12">
      <c r="A598" s="20" t="str">
        <f>$A$83</f>
        <v>Institution No.:  </v>
      </c>
      <c r="E598" s="42"/>
      <c r="G598" s="43"/>
      <c r="H598" s="44"/>
      <c r="J598" s="43"/>
      <c r="K598" s="19" t="s">
        <v>239</v>
      </c>
    </row>
    <row r="599" spans="1:11" s="41" customFormat="1" ht="12">
      <c r="A599" s="377" t="s">
        <v>240</v>
      </c>
      <c r="B599" s="377"/>
      <c r="C599" s="377"/>
      <c r="D599" s="377"/>
      <c r="E599" s="377"/>
      <c r="F599" s="377"/>
      <c r="G599" s="377"/>
      <c r="H599" s="377"/>
      <c r="I599" s="377"/>
      <c r="J599" s="377"/>
      <c r="K599" s="377"/>
    </row>
    <row r="600" spans="1:11" ht="12">
      <c r="A600" s="20" t="str">
        <f>$A$42</f>
        <v>NAME: </v>
      </c>
      <c r="C600" s="1" t="str">
        <f>$D$20</f>
        <v>University of Colorado</v>
      </c>
      <c r="G600" s="318"/>
      <c r="H600" s="305"/>
      <c r="J600" s="18"/>
      <c r="K600" s="22" t="str">
        <f>$K$3</f>
        <v>Date: October 1, 2013</v>
      </c>
    </row>
    <row r="601" spans="1:11" ht="12">
      <c r="A601" s="23" t="s">
        <v>17</v>
      </c>
      <c r="B601" s="23" t="s">
        <v>17</v>
      </c>
      <c r="C601" s="23" t="s">
        <v>17</v>
      </c>
      <c r="D601" s="23" t="s">
        <v>17</v>
      </c>
      <c r="E601" s="23" t="s">
        <v>17</v>
      </c>
      <c r="F601" s="23" t="s">
        <v>17</v>
      </c>
      <c r="G601" s="24" t="s">
        <v>17</v>
      </c>
      <c r="H601" s="25" t="s">
        <v>17</v>
      </c>
      <c r="I601" s="23" t="s">
        <v>17</v>
      </c>
      <c r="J601" s="24" t="s">
        <v>17</v>
      </c>
      <c r="K601" s="25" t="s">
        <v>17</v>
      </c>
    </row>
    <row r="602" spans="1:11" ht="12">
      <c r="A602" s="26" t="s">
        <v>18</v>
      </c>
      <c r="E602" s="26" t="s">
        <v>18</v>
      </c>
      <c r="F602" s="27"/>
      <c r="G602" s="28"/>
      <c r="H602" s="29" t="s">
        <v>20</v>
      </c>
      <c r="I602" s="27"/>
      <c r="J602" s="28"/>
      <c r="K602" s="29" t="s">
        <v>21</v>
      </c>
    </row>
    <row r="603" spans="1:11" ht="12">
      <c r="A603" s="26" t="s">
        <v>22</v>
      </c>
      <c r="C603" s="30" t="s">
        <v>69</v>
      </c>
      <c r="E603" s="26" t="s">
        <v>22</v>
      </c>
      <c r="F603" s="27"/>
      <c r="G603" s="28" t="s">
        <v>24</v>
      </c>
      <c r="H603" s="29" t="s">
        <v>25</v>
      </c>
      <c r="I603" s="27"/>
      <c r="J603" s="28" t="s">
        <v>24</v>
      </c>
      <c r="K603" s="29" t="s">
        <v>26</v>
      </c>
    </row>
    <row r="604" spans="1:11" ht="12">
      <c r="A604" s="23" t="s">
        <v>17</v>
      </c>
      <c r="B604" s="23" t="s">
        <v>17</v>
      </c>
      <c r="C604" s="23" t="s">
        <v>17</v>
      </c>
      <c r="D604" s="23" t="s">
        <v>17</v>
      </c>
      <c r="E604" s="23" t="s">
        <v>17</v>
      </c>
      <c r="F604" s="23" t="s">
        <v>17</v>
      </c>
      <c r="G604" s="24" t="s">
        <v>17</v>
      </c>
      <c r="H604" s="25" t="s">
        <v>17</v>
      </c>
      <c r="I604" s="23" t="s">
        <v>17</v>
      </c>
      <c r="J604" s="24" t="s">
        <v>17</v>
      </c>
      <c r="K604" s="25" t="s">
        <v>17</v>
      </c>
    </row>
    <row r="605" spans="1:11" ht="12">
      <c r="A605" s="323">
        <v>1</v>
      </c>
      <c r="B605" s="324"/>
      <c r="C605" s="324" t="s">
        <v>229</v>
      </c>
      <c r="D605" s="324"/>
      <c r="E605" s="323">
        <v>1</v>
      </c>
      <c r="F605" s="325"/>
      <c r="G605" s="180"/>
      <c r="H605" s="181"/>
      <c r="I605" s="326"/>
      <c r="J605" s="183"/>
      <c r="K605" s="184"/>
    </row>
    <row r="606" spans="1:11" ht="12">
      <c r="A606" s="323">
        <v>2</v>
      </c>
      <c r="B606" s="324"/>
      <c r="C606" s="324" t="s">
        <v>229</v>
      </c>
      <c r="D606" s="324"/>
      <c r="E606" s="323">
        <v>2</v>
      </c>
      <c r="F606" s="325"/>
      <c r="G606" s="180"/>
      <c r="H606" s="181"/>
      <c r="I606" s="326"/>
      <c r="J606" s="183"/>
      <c r="K606" s="181"/>
    </row>
    <row r="607" spans="1:11" ht="12">
      <c r="A607" s="323">
        <v>3</v>
      </c>
      <c r="B607" s="324"/>
      <c r="C607" s="324" t="s">
        <v>229</v>
      </c>
      <c r="D607" s="324"/>
      <c r="E607" s="323">
        <v>3</v>
      </c>
      <c r="F607" s="325"/>
      <c r="G607" s="180"/>
      <c r="H607" s="181"/>
      <c r="I607" s="326"/>
      <c r="J607" s="183"/>
      <c r="K607" s="181"/>
    </row>
    <row r="608" spans="1:11" ht="12">
      <c r="A608" s="323">
        <v>4</v>
      </c>
      <c r="B608" s="324"/>
      <c r="C608" s="324" t="s">
        <v>229</v>
      </c>
      <c r="D608" s="324"/>
      <c r="E608" s="323">
        <v>4</v>
      </c>
      <c r="F608" s="325"/>
      <c r="G608" s="180"/>
      <c r="H608" s="181"/>
      <c r="I608" s="327"/>
      <c r="J608" s="183"/>
      <c r="K608" s="181"/>
    </row>
    <row r="609" spans="1:11" ht="12">
      <c r="A609" s="323">
        <v>5</v>
      </c>
      <c r="B609" s="324"/>
      <c r="C609" s="324" t="s">
        <v>229</v>
      </c>
      <c r="D609" s="324"/>
      <c r="E609" s="323">
        <v>5</v>
      </c>
      <c r="F609" s="325"/>
      <c r="G609" s="180"/>
      <c r="H609" s="181"/>
      <c r="I609" s="327"/>
      <c r="J609" s="183"/>
      <c r="K609" s="181"/>
    </row>
    <row r="610" spans="1:11" ht="12">
      <c r="A610" s="12">
        <v>6</v>
      </c>
      <c r="C610" s="13" t="s">
        <v>230</v>
      </c>
      <c r="E610" s="12">
        <v>6</v>
      </c>
      <c r="F610" s="14"/>
      <c r="G610" s="186">
        <v>69.97</v>
      </c>
      <c r="H610" s="138">
        <v>3808398.19</v>
      </c>
      <c r="I610" s="279"/>
      <c r="J610" s="139">
        <v>85.18248271391782</v>
      </c>
      <c r="K610" s="138">
        <v>4780127</v>
      </c>
    </row>
    <row r="611" spans="1:11" ht="12">
      <c r="A611" s="12">
        <v>7</v>
      </c>
      <c r="C611" s="13" t="s">
        <v>231</v>
      </c>
      <c r="E611" s="12">
        <v>7</v>
      </c>
      <c r="F611" s="14"/>
      <c r="G611" s="186"/>
      <c r="H611" s="138">
        <v>1183797.99</v>
      </c>
      <c r="I611" s="328"/>
      <c r="J611" s="139"/>
      <c r="K611" s="138">
        <v>1604429</v>
      </c>
    </row>
    <row r="612" spans="1:11" ht="12">
      <c r="A612" s="12">
        <v>8</v>
      </c>
      <c r="C612" s="13" t="s">
        <v>232</v>
      </c>
      <c r="E612" s="12">
        <v>8</v>
      </c>
      <c r="F612" s="14"/>
      <c r="G612" s="186">
        <f>SUM(G610:G611)</f>
        <v>69.97</v>
      </c>
      <c r="H612" s="186">
        <f>SUM(H610:H611)</f>
        <v>4992196.18</v>
      </c>
      <c r="I612" s="328"/>
      <c r="J612" s="186">
        <f>SUM(J610:J611)</f>
        <v>85.18248271391782</v>
      </c>
      <c r="K612" s="186">
        <f>SUM(K610:K611)</f>
        <v>6384556</v>
      </c>
    </row>
    <row r="613" spans="1:11" ht="12">
      <c r="A613" s="12">
        <v>9</v>
      </c>
      <c r="C613" s="13"/>
      <c r="E613" s="12">
        <v>9</v>
      </c>
      <c r="F613" s="14"/>
      <c r="G613" s="186"/>
      <c r="H613" s="138"/>
      <c r="I613" s="281"/>
      <c r="J613" s="139"/>
      <c r="K613" s="138"/>
    </row>
    <row r="614" spans="1:11" ht="12">
      <c r="A614" s="12">
        <v>10</v>
      </c>
      <c r="C614" s="13"/>
      <c r="E614" s="12">
        <v>10</v>
      </c>
      <c r="F614" s="14"/>
      <c r="G614" s="186"/>
      <c r="H614" s="138"/>
      <c r="I614" s="279"/>
      <c r="J614" s="139"/>
      <c r="K614" s="138"/>
    </row>
    <row r="615" spans="1:11" ht="12">
      <c r="A615" s="12">
        <v>11</v>
      </c>
      <c r="C615" s="13" t="s">
        <v>213</v>
      </c>
      <c r="E615" s="12">
        <v>11</v>
      </c>
      <c r="G615" s="134">
        <v>25.08</v>
      </c>
      <c r="H615" s="134">
        <v>1282507.3399999999</v>
      </c>
      <c r="I615" s="281"/>
      <c r="J615" s="139">
        <v>26.57584790119018</v>
      </c>
      <c r="K615" s="135">
        <v>1407924</v>
      </c>
    </row>
    <row r="616" spans="1:11" ht="12">
      <c r="A616" s="12">
        <v>12</v>
      </c>
      <c r="C616" s="13" t="s">
        <v>214</v>
      </c>
      <c r="E616" s="12">
        <v>12</v>
      </c>
      <c r="G616" s="188"/>
      <c r="H616" s="135">
        <v>404665.41000000003</v>
      </c>
      <c r="I616" s="279"/>
      <c r="J616" s="134"/>
      <c r="K616" s="135">
        <v>472515</v>
      </c>
    </row>
    <row r="617" spans="1:11" ht="12">
      <c r="A617" s="12">
        <v>13</v>
      </c>
      <c r="C617" s="13" t="s">
        <v>233</v>
      </c>
      <c r="E617" s="12">
        <v>13</v>
      </c>
      <c r="F617" s="14"/>
      <c r="G617" s="186">
        <f>SUM(G615:G616)</f>
        <v>25.08</v>
      </c>
      <c r="H617" s="186">
        <f>SUM(H615:H616)</f>
        <v>1687172.75</v>
      </c>
      <c r="I617" s="328"/>
      <c r="J617" s="186">
        <f>SUM(J615:J616)</f>
        <v>26.57584790119018</v>
      </c>
      <c r="K617" s="186">
        <f>SUM(K615:K616)</f>
        <v>1880439</v>
      </c>
    </row>
    <row r="618" spans="1:11" ht="12">
      <c r="A618" s="12">
        <v>14</v>
      </c>
      <c r="E618" s="12">
        <v>14</v>
      </c>
      <c r="F618" s="14"/>
      <c r="G618" s="186"/>
      <c r="H618" s="138"/>
      <c r="I618" s="328"/>
      <c r="J618" s="139"/>
      <c r="K618" s="138"/>
    </row>
    <row r="619" spans="1:11" ht="12">
      <c r="A619" s="12">
        <v>15</v>
      </c>
      <c r="C619" s="13" t="s">
        <v>216</v>
      </c>
      <c r="E619" s="12">
        <v>15</v>
      </c>
      <c r="F619" s="14"/>
      <c r="G619" s="186">
        <f>G612+G617</f>
        <v>95.05</v>
      </c>
      <c r="H619" s="186">
        <f>H612+H617</f>
        <v>6679368.93</v>
      </c>
      <c r="I619" s="328"/>
      <c r="J619" s="186">
        <f>J612+J617</f>
        <v>111.75833061510801</v>
      </c>
      <c r="K619" s="186">
        <f>K612+K617</f>
        <v>8264995</v>
      </c>
    </row>
    <row r="620" spans="1:11" ht="12">
      <c r="A620" s="12">
        <v>16</v>
      </c>
      <c r="E620" s="12">
        <v>16</v>
      </c>
      <c r="F620" s="14"/>
      <c r="G620" s="186"/>
      <c r="H620" s="138"/>
      <c r="I620" s="328"/>
      <c r="J620" s="139"/>
      <c r="K620" s="138"/>
    </row>
    <row r="621" spans="1:11" ht="12">
      <c r="A621" s="12">
        <v>17</v>
      </c>
      <c r="C621" s="13" t="s">
        <v>217</v>
      </c>
      <c r="E621" s="12">
        <v>17</v>
      </c>
      <c r="F621" s="14"/>
      <c r="G621" s="186"/>
      <c r="H621" s="138">
        <v>290610.60000000003</v>
      </c>
      <c r="I621" s="328"/>
      <c r="J621" s="139"/>
      <c r="K621" s="138">
        <v>148122</v>
      </c>
    </row>
    <row r="622" spans="1:11" ht="12">
      <c r="A622" s="12">
        <v>18</v>
      </c>
      <c r="C622" s="13"/>
      <c r="E622" s="12">
        <v>18</v>
      </c>
      <c r="F622" s="14"/>
      <c r="G622" s="186"/>
      <c r="H622" s="138"/>
      <c r="I622" s="328"/>
      <c r="J622" s="139"/>
      <c r="K622" s="138"/>
    </row>
    <row r="623" spans="1:11" ht="12">
      <c r="A623" s="12">
        <v>19</v>
      </c>
      <c r="C623" s="13" t="s">
        <v>218</v>
      </c>
      <c r="E623" s="12">
        <v>19</v>
      </c>
      <c r="F623" s="14"/>
      <c r="G623" s="186"/>
      <c r="H623" s="138">
        <v>116046.95999999999</v>
      </c>
      <c r="I623" s="328"/>
      <c r="J623" s="139"/>
      <c r="K623" s="138">
        <v>2000</v>
      </c>
    </row>
    <row r="624" spans="1:11" ht="12">
      <c r="A624" s="12">
        <v>20</v>
      </c>
      <c r="C624" s="13" t="s">
        <v>219</v>
      </c>
      <c r="E624" s="12">
        <v>20</v>
      </c>
      <c r="F624" s="14"/>
      <c r="G624" s="186"/>
      <c r="H624" s="138">
        <v>1329678.69</v>
      </c>
      <c r="I624" s="328"/>
      <c r="J624" s="139"/>
      <c r="K624" s="138">
        <v>1387836</v>
      </c>
    </row>
    <row r="625" spans="1:11" ht="12">
      <c r="A625" s="12">
        <v>21</v>
      </c>
      <c r="C625" s="13"/>
      <c r="E625" s="12">
        <v>21</v>
      </c>
      <c r="F625" s="14"/>
      <c r="G625" s="186"/>
      <c r="H625" s="138"/>
      <c r="I625" s="328"/>
      <c r="J625" s="139"/>
      <c r="K625" s="138"/>
    </row>
    <row r="626" spans="1:11" ht="12">
      <c r="A626" s="12">
        <v>22</v>
      </c>
      <c r="C626" s="13"/>
      <c r="E626" s="12">
        <v>22</v>
      </c>
      <c r="F626" s="14"/>
      <c r="G626" s="186"/>
      <c r="H626" s="138"/>
      <c r="I626" s="328"/>
      <c r="J626" s="139"/>
      <c r="K626" s="138"/>
    </row>
    <row r="627" spans="1:11" ht="12">
      <c r="A627" s="12">
        <v>23</v>
      </c>
      <c r="C627" s="13" t="s">
        <v>234</v>
      </c>
      <c r="E627" s="12">
        <v>23</v>
      </c>
      <c r="F627" s="14"/>
      <c r="G627" s="186"/>
      <c r="H627" s="138">
        <f>-700+700</f>
        <v>0</v>
      </c>
      <c r="I627" s="328"/>
      <c r="J627" s="139"/>
      <c r="K627" s="138"/>
    </row>
    <row r="628" spans="1:11" ht="12">
      <c r="A628" s="12">
        <v>24</v>
      </c>
      <c r="C628" s="13"/>
      <c r="E628" s="12">
        <v>24</v>
      </c>
      <c r="F628" s="14"/>
      <c r="G628" s="186"/>
      <c r="H628" s="138"/>
      <c r="I628" s="328"/>
      <c r="J628" s="139"/>
      <c r="K628" s="138"/>
    </row>
    <row r="629" spans="5:11" ht="12">
      <c r="E629" s="40"/>
      <c r="F629" s="308" t="s">
        <v>17</v>
      </c>
      <c r="G629" s="25" t="s">
        <v>17</v>
      </c>
      <c r="H629" s="25" t="s">
        <v>17</v>
      </c>
      <c r="I629" s="308" t="s">
        <v>17</v>
      </c>
      <c r="J629" s="25" t="s">
        <v>17</v>
      </c>
      <c r="K629" s="25" t="s">
        <v>17</v>
      </c>
    </row>
    <row r="630" spans="1:11" ht="12">
      <c r="A630" s="12">
        <v>25</v>
      </c>
      <c r="C630" s="13" t="s">
        <v>241</v>
      </c>
      <c r="E630" s="12">
        <v>25</v>
      </c>
      <c r="G630" s="134">
        <f>SUM(G619:G629)</f>
        <v>95.05</v>
      </c>
      <c r="H630" s="134">
        <f>SUM(H619:H629)</f>
        <v>8415705.18</v>
      </c>
      <c r="I630" s="135"/>
      <c r="J630" s="134">
        <f>SUM(J619:J629)</f>
        <v>111.75833061510801</v>
      </c>
      <c r="K630" s="134">
        <f>SUM(K619:K629)</f>
        <v>9802953</v>
      </c>
    </row>
    <row r="631" spans="5:11" ht="12">
      <c r="E631" s="40"/>
      <c r="F631" s="308" t="s">
        <v>17</v>
      </c>
      <c r="G631" s="24" t="s">
        <v>17</v>
      </c>
      <c r="H631" s="25" t="s">
        <v>17</v>
      </c>
      <c r="I631" s="308" t="s">
        <v>17</v>
      </c>
      <c r="J631" s="24" t="s">
        <v>17</v>
      </c>
      <c r="K631" s="25" t="s">
        <v>17</v>
      </c>
    </row>
    <row r="632" spans="3:11" ht="12">
      <c r="C632" s="1" t="s">
        <v>65</v>
      </c>
      <c r="E632" s="40"/>
      <c r="F632" s="308"/>
      <c r="G632" s="24"/>
      <c r="H632" s="25"/>
      <c r="I632" s="308"/>
      <c r="J632" s="24"/>
      <c r="K632" s="25"/>
    </row>
    <row r="634" ht="12">
      <c r="A634" s="13"/>
    </row>
    <row r="635" spans="1:11" s="41" customFormat="1" ht="12">
      <c r="A635" s="20" t="str">
        <f>$A$83</f>
        <v>Institution No.:  </v>
      </c>
      <c r="E635" s="42"/>
      <c r="G635" s="43"/>
      <c r="H635" s="44"/>
      <c r="J635" s="43"/>
      <c r="K635" s="19" t="s">
        <v>242</v>
      </c>
    </row>
    <row r="636" spans="1:11" s="41" customFormat="1" ht="12">
      <c r="A636" s="377" t="s">
        <v>243</v>
      </c>
      <c r="B636" s="377"/>
      <c r="C636" s="377"/>
      <c r="D636" s="377"/>
      <c r="E636" s="377"/>
      <c r="F636" s="377"/>
      <c r="G636" s="377"/>
      <c r="H636" s="377"/>
      <c r="I636" s="377"/>
      <c r="J636" s="377"/>
      <c r="K636" s="377"/>
    </row>
    <row r="637" spans="1:11" ht="12">
      <c r="A637" s="20" t="str">
        <f>$A$42</f>
        <v>NAME: </v>
      </c>
      <c r="C637" s="1" t="str">
        <f>$D$20</f>
        <v>University of Colorado</v>
      </c>
      <c r="F637" s="310"/>
      <c r="G637" s="304"/>
      <c r="H637" s="45"/>
      <c r="J637" s="18"/>
      <c r="K637" s="22" t="str">
        <f>$K$3</f>
        <v>Date: October 1, 2013</v>
      </c>
    </row>
    <row r="638" spans="1:11" ht="12">
      <c r="A638" s="23" t="s">
        <v>17</v>
      </c>
      <c r="B638" s="23" t="s">
        <v>17</v>
      </c>
      <c r="C638" s="23" t="s">
        <v>17</v>
      </c>
      <c r="D638" s="23" t="s">
        <v>17</v>
      </c>
      <c r="E638" s="23" t="s">
        <v>17</v>
      </c>
      <c r="F638" s="23" t="s">
        <v>17</v>
      </c>
      <c r="G638" s="24" t="s">
        <v>17</v>
      </c>
      <c r="H638" s="25" t="s">
        <v>17</v>
      </c>
      <c r="I638" s="23" t="s">
        <v>17</v>
      </c>
      <c r="J638" s="24" t="s">
        <v>17</v>
      </c>
      <c r="K638" s="25" t="s">
        <v>17</v>
      </c>
    </row>
    <row r="639" spans="1:11" ht="12">
      <c r="A639" s="26" t="s">
        <v>18</v>
      </c>
      <c r="E639" s="26" t="s">
        <v>18</v>
      </c>
      <c r="F639" s="27"/>
      <c r="G639" s="28"/>
      <c r="H639" s="29" t="s">
        <v>20</v>
      </c>
      <c r="I639" s="27"/>
      <c r="J639" s="28"/>
      <c r="K639" s="29" t="s">
        <v>21</v>
      </c>
    </row>
    <row r="640" spans="1:11" ht="12">
      <c r="A640" s="26" t="s">
        <v>22</v>
      </c>
      <c r="C640" s="30" t="s">
        <v>69</v>
      </c>
      <c r="E640" s="26" t="s">
        <v>22</v>
      </c>
      <c r="F640" s="27"/>
      <c r="G640" s="28" t="s">
        <v>24</v>
      </c>
      <c r="H640" s="29" t="s">
        <v>25</v>
      </c>
      <c r="I640" s="27"/>
      <c r="J640" s="28" t="s">
        <v>24</v>
      </c>
      <c r="K640" s="29" t="s">
        <v>26</v>
      </c>
    </row>
    <row r="641" spans="1:11" ht="12">
      <c r="A641" s="23" t="s">
        <v>17</v>
      </c>
      <c r="B641" s="23" t="s">
        <v>17</v>
      </c>
      <c r="C641" s="23" t="s">
        <v>17</v>
      </c>
      <c r="D641" s="23" t="s">
        <v>17</v>
      </c>
      <c r="E641" s="23" t="s">
        <v>17</v>
      </c>
      <c r="F641" s="23" t="s">
        <v>17</v>
      </c>
      <c r="G641" s="24" t="s">
        <v>17</v>
      </c>
      <c r="H641" s="25" t="s">
        <v>17</v>
      </c>
      <c r="I641" s="23" t="s">
        <v>17</v>
      </c>
      <c r="J641" s="24" t="s">
        <v>17</v>
      </c>
      <c r="K641" s="25" t="s">
        <v>17</v>
      </c>
    </row>
    <row r="642" spans="1:11" ht="12">
      <c r="A642" s="323">
        <v>1</v>
      </c>
      <c r="B642" s="324"/>
      <c r="C642" s="324" t="s">
        <v>229</v>
      </c>
      <c r="D642" s="324"/>
      <c r="E642" s="323">
        <v>1</v>
      </c>
      <c r="F642" s="325"/>
      <c r="G642" s="180"/>
      <c r="H642" s="181"/>
      <c r="I642" s="326"/>
      <c r="J642" s="183"/>
      <c r="K642" s="184"/>
    </row>
    <row r="643" spans="1:11" ht="12">
      <c r="A643" s="323">
        <v>2</v>
      </c>
      <c r="B643" s="324"/>
      <c r="C643" s="324" t="s">
        <v>229</v>
      </c>
      <c r="D643" s="324"/>
      <c r="E643" s="323">
        <v>2</v>
      </c>
      <c r="F643" s="325"/>
      <c r="G643" s="180"/>
      <c r="H643" s="181"/>
      <c r="I643" s="326"/>
      <c r="J643" s="183"/>
      <c r="K643" s="181"/>
    </row>
    <row r="644" spans="1:11" ht="12">
      <c r="A644" s="323">
        <v>3</v>
      </c>
      <c r="B644" s="324"/>
      <c r="C644" s="324" t="s">
        <v>229</v>
      </c>
      <c r="D644" s="324"/>
      <c r="E644" s="323">
        <v>3</v>
      </c>
      <c r="F644" s="325"/>
      <c r="G644" s="180"/>
      <c r="H644" s="181"/>
      <c r="I644" s="326"/>
      <c r="J644" s="183"/>
      <c r="K644" s="181"/>
    </row>
    <row r="645" spans="1:11" ht="12">
      <c r="A645" s="323">
        <v>4</v>
      </c>
      <c r="B645" s="324"/>
      <c r="C645" s="324" t="s">
        <v>229</v>
      </c>
      <c r="D645" s="324"/>
      <c r="E645" s="323">
        <v>4</v>
      </c>
      <c r="F645" s="325"/>
      <c r="G645" s="180"/>
      <c r="H645" s="181"/>
      <c r="I645" s="327"/>
      <c r="J645" s="183"/>
      <c r="K645" s="181"/>
    </row>
    <row r="646" spans="1:11" ht="12">
      <c r="A646" s="323">
        <v>5</v>
      </c>
      <c r="B646" s="324"/>
      <c r="C646" s="324" t="s">
        <v>229</v>
      </c>
      <c r="D646" s="324"/>
      <c r="E646" s="323">
        <v>5</v>
      </c>
      <c r="F646" s="325"/>
      <c r="G646" s="183"/>
      <c r="H646" s="181"/>
      <c r="I646" s="327"/>
      <c r="J646" s="183"/>
      <c r="K646" s="181"/>
    </row>
    <row r="647" spans="1:11" ht="12">
      <c r="A647" s="12">
        <v>6</v>
      </c>
      <c r="C647" s="13" t="s">
        <v>230</v>
      </c>
      <c r="E647" s="12">
        <v>6</v>
      </c>
      <c r="F647" s="14"/>
      <c r="G647" s="139">
        <v>109.59999999999998</v>
      </c>
      <c r="H647" s="138">
        <v>5867078.149999999</v>
      </c>
      <c r="I647" s="279"/>
      <c r="J647" s="139">
        <v>109.5858379164656</v>
      </c>
      <c r="K647" s="138">
        <v>6048175.95</v>
      </c>
    </row>
    <row r="648" spans="1:11" ht="12">
      <c r="A648" s="12">
        <v>7</v>
      </c>
      <c r="C648" s="13" t="s">
        <v>231</v>
      </c>
      <c r="E648" s="12">
        <v>7</v>
      </c>
      <c r="F648" s="14"/>
      <c r="G648" s="139"/>
      <c r="H648" s="138">
        <v>1768608.02</v>
      </c>
      <c r="I648" s="328"/>
      <c r="J648" s="139"/>
      <c r="K648" s="138">
        <v>2302119.02</v>
      </c>
    </row>
    <row r="649" spans="1:11" ht="12">
      <c r="A649" s="12">
        <v>8</v>
      </c>
      <c r="C649" s="13" t="s">
        <v>232</v>
      </c>
      <c r="E649" s="12">
        <v>8</v>
      </c>
      <c r="F649" s="14"/>
      <c r="G649" s="139">
        <f>SUM(G647:G648)</f>
        <v>109.59999999999998</v>
      </c>
      <c r="H649" s="139">
        <f>SUM(H647:H648)</f>
        <v>7635686.17</v>
      </c>
      <c r="I649" s="328"/>
      <c r="J649" s="186">
        <f>SUM(J647:J648)</f>
        <v>109.5858379164656</v>
      </c>
      <c r="K649" s="330">
        <f>SUM(K647:K648)</f>
        <v>8350294.970000001</v>
      </c>
    </row>
    <row r="650" spans="1:11" ht="12">
      <c r="A650" s="12">
        <v>9</v>
      </c>
      <c r="C650" s="13"/>
      <c r="E650" s="12">
        <v>9</v>
      </c>
      <c r="F650" s="14"/>
      <c r="G650" s="186"/>
      <c r="H650" s="138"/>
      <c r="I650" s="281"/>
      <c r="J650" s="139"/>
      <c r="K650" s="138"/>
    </row>
    <row r="651" spans="1:11" ht="12">
      <c r="A651" s="12">
        <v>10</v>
      </c>
      <c r="C651" s="13"/>
      <c r="E651" s="12">
        <v>10</v>
      </c>
      <c r="F651" s="14"/>
      <c r="G651" s="186"/>
      <c r="H651" s="138"/>
      <c r="I651" s="279"/>
      <c r="J651" s="139"/>
      <c r="K651" s="138"/>
    </row>
    <row r="652" spans="1:11" ht="12">
      <c r="A652" s="12">
        <v>11</v>
      </c>
      <c r="C652" s="13" t="s">
        <v>213</v>
      </c>
      <c r="E652" s="12">
        <v>11</v>
      </c>
      <c r="G652" s="134">
        <v>14.85</v>
      </c>
      <c r="H652" s="135">
        <v>1168897.7899999998</v>
      </c>
      <c r="I652" s="281"/>
      <c r="J652" s="139">
        <v>15.66749979122769</v>
      </c>
      <c r="K652" s="135">
        <v>1277643.05</v>
      </c>
    </row>
    <row r="653" spans="1:11" ht="12">
      <c r="A653" s="12">
        <v>12</v>
      </c>
      <c r="C653" s="13" t="s">
        <v>214</v>
      </c>
      <c r="E653" s="12">
        <v>12</v>
      </c>
      <c r="G653" s="188"/>
      <c r="H653" s="135">
        <v>926037.0399999998</v>
      </c>
      <c r="I653" s="279"/>
      <c r="J653" s="134"/>
      <c r="K653" s="135">
        <v>1020190.98</v>
      </c>
    </row>
    <row r="654" spans="1:11" ht="12">
      <c r="A654" s="12">
        <v>13</v>
      </c>
      <c r="C654" s="13" t="s">
        <v>233</v>
      </c>
      <c r="E654" s="12">
        <v>13</v>
      </c>
      <c r="F654" s="14"/>
      <c r="G654" s="139">
        <f>SUM(G652:G653)</f>
        <v>14.85</v>
      </c>
      <c r="H654" s="186">
        <f>SUM(H652:H653)</f>
        <v>2094934.8299999996</v>
      </c>
      <c r="I654" s="328"/>
      <c r="J654" s="186">
        <f>SUM(J652:J653)</f>
        <v>15.66749979122769</v>
      </c>
      <c r="K654" s="330">
        <f>SUM(K652:K653)</f>
        <v>2297834.0300000003</v>
      </c>
    </row>
    <row r="655" spans="1:11" ht="12">
      <c r="A655" s="12">
        <v>14</v>
      </c>
      <c r="E655" s="12">
        <v>14</v>
      </c>
      <c r="F655" s="14"/>
      <c r="G655" s="139"/>
      <c r="H655" s="138"/>
      <c r="I655" s="328"/>
      <c r="J655" s="139"/>
      <c r="K655" s="138"/>
    </row>
    <row r="656" spans="1:11" ht="12">
      <c r="A656" s="12">
        <v>15</v>
      </c>
      <c r="C656" s="13" t="s">
        <v>216</v>
      </c>
      <c r="E656" s="12">
        <v>15</v>
      </c>
      <c r="F656" s="14"/>
      <c r="G656" s="139">
        <f>G649+G654</f>
        <v>124.44999999999997</v>
      </c>
      <c r="H656" s="186">
        <f>H649+H654</f>
        <v>9730621</v>
      </c>
      <c r="I656" s="328"/>
      <c r="J656" s="186">
        <f>J649+J654</f>
        <v>125.25333770769328</v>
      </c>
      <c r="K656" s="330">
        <f>K649+K654</f>
        <v>10648129</v>
      </c>
    </row>
    <row r="657" spans="1:11" ht="12">
      <c r="A657" s="12">
        <v>16</v>
      </c>
      <c r="E657" s="12">
        <v>16</v>
      </c>
      <c r="F657" s="14"/>
      <c r="G657" s="186"/>
      <c r="H657" s="138"/>
      <c r="I657" s="328"/>
      <c r="J657" s="139"/>
      <c r="K657" s="138"/>
    </row>
    <row r="658" spans="1:11" ht="12">
      <c r="A658" s="12">
        <v>17</v>
      </c>
      <c r="C658" s="13" t="s">
        <v>217</v>
      </c>
      <c r="E658" s="12">
        <v>17</v>
      </c>
      <c r="F658" s="14"/>
      <c r="G658" s="186"/>
      <c r="H658" s="138">
        <v>151347.28</v>
      </c>
      <c r="I658" s="328"/>
      <c r="J658" s="139"/>
      <c r="K658" s="138">
        <v>141498</v>
      </c>
    </row>
    <row r="659" spans="1:11" ht="12">
      <c r="A659" s="12">
        <v>18</v>
      </c>
      <c r="C659" s="13"/>
      <c r="E659" s="12">
        <v>18</v>
      </c>
      <c r="F659" s="14"/>
      <c r="G659" s="186"/>
      <c r="H659" s="138"/>
      <c r="I659" s="328"/>
      <c r="J659" s="139"/>
      <c r="K659" s="138"/>
    </row>
    <row r="660" spans="1:11" ht="12">
      <c r="A660" s="12">
        <v>19</v>
      </c>
      <c r="C660" s="13" t="s">
        <v>218</v>
      </c>
      <c r="E660" s="12">
        <v>19</v>
      </c>
      <c r="F660" s="14"/>
      <c r="G660" s="186"/>
      <c r="H660" s="138">
        <v>241689.54</v>
      </c>
      <c r="I660" s="328"/>
      <c r="J660" s="139"/>
      <c r="K660" s="138"/>
    </row>
    <row r="661" spans="1:11" ht="12">
      <c r="A661" s="12">
        <v>20</v>
      </c>
      <c r="C661" s="13" t="s">
        <v>219</v>
      </c>
      <c r="E661" s="12">
        <v>20</v>
      </c>
      <c r="F661" s="14"/>
      <c r="G661" s="186"/>
      <c r="H661" s="138">
        <v>5012529.8</v>
      </c>
      <c r="I661" s="328"/>
      <c r="J661" s="139"/>
      <c r="K661" s="138">
        <v>5042351.879999999</v>
      </c>
    </row>
    <row r="662" spans="1:11" ht="12">
      <c r="A662" s="12">
        <v>21</v>
      </c>
      <c r="C662" s="13"/>
      <c r="E662" s="12">
        <v>21</v>
      </c>
      <c r="F662" s="14"/>
      <c r="G662" s="186"/>
      <c r="H662" s="138"/>
      <c r="I662" s="328"/>
      <c r="J662" s="139"/>
      <c r="K662" s="138"/>
    </row>
    <row r="663" spans="1:11" ht="12">
      <c r="A663" s="12">
        <v>22</v>
      </c>
      <c r="C663" s="13"/>
      <c r="E663" s="12">
        <v>22</v>
      </c>
      <c r="F663" s="14"/>
      <c r="G663" s="186"/>
      <c r="H663" s="138"/>
      <c r="I663" s="328"/>
      <c r="J663" s="139"/>
      <c r="K663" s="138"/>
    </row>
    <row r="664" spans="1:11" ht="12">
      <c r="A664" s="12">
        <v>23</v>
      </c>
      <c r="C664" s="13" t="s">
        <v>234</v>
      </c>
      <c r="E664" s="12">
        <v>23</v>
      </c>
      <c r="F664" s="14"/>
      <c r="G664" s="186"/>
      <c r="H664" s="138">
        <v>50673</v>
      </c>
      <c r="I664" s="328"/>
      <c r="J664" s="139"/>
      <c r="K664" s="138">
        <v>12600</v>
      </c>
    </row>
    <row r="665" spans="1:11" ht="12">
      <c r="A665" s="12">
        <v>24</v>
      </c>
      <c r="C665" s="13"/>
      <c r="E665" s="12">
        <v>24</v>
      </c>
      <c r="F665" s="14"/>
      <c r="G665" s="186"/>
      <c r="H665" s="138"/>
      <c r="I665" s="328"/>
      <c r="J665" s="139"/>
      <c r="K665" s="138"/>
    </row>
    <row r="666" spans="5:11" ht="12">
      <c r="E666" s="40"/>
      <c r="F666" s="308" t="s">
        <v>17</v>
      </c>
      <c r="G666" s="25" t="s">
        <v>17</v>
      </c>
      <c r="H666" s="25" t="s">
        <v>17</v>
      </c>
      <c r="I666" s="308" t="s">
        <v>17</v>
      </c>
      <c r="J666" s="25" t="s">
        <v>17</v>
      </c>
      <c r="K666" s="25" t="s">
        <v>17</v>
      </c>
    </row>
    <row r="667" spans="1:11" ht="12">
      <c r="A667" s="12">
        <v>25</v>
      </c>
      <c r="C667" s="13" t="s">
        <v>244</v>
      </c>
      <c r="E667" s="12">
        <v>25</v>
      </c>
      <c r="G667" s="134">
        <f>SUM(G656:G666)</f>
        <v>124.44999999999997</v>
      </c>
      <c r="H667" s="134">
        <f>SUM(H656:H666)</f>
        <v>15186860.619999997</v>
      </c>
      <c r="I667" s="135"/>
      <c r="J667" s="134">
        <f>SUM(J656:J666)</f>
        <v>125.25333770769328</v>
      </c>
      <c r="K667" s="134">
        <f>SUM(K656:K666)</f>
        <v>15844578.879999999</v>
      </c>
    </row>
    <row r="668" spans="5:11" ht="12">
      <c r="E668" s="40"/>
      <c r="F668" s="308" t="s">
        <v>17</v>
      </c>
      <c r="G668" s="24" t="s">
        <v>17</v>
      </c>
      <c r="H668" s="25" t="s">
        <v>17</v>
      </c>
      <c r="I668" s="308" t="s">
        <v>17</v>
      </c>
      <c r="J668" s="24" t="s">
        <v>17</v>
      </c>
      <c r="K668" s="25" t="s">
        <v>17</v>
      </c>
    </row>
    <row r="669" ht="12">
      <c r="C669" s="1" t="s">
        <v>65</v>
      </c>
    </row>
    <row r="672" spans="1:11" s="41" customFormat="1" ht="12">
      <c r="A672" s="20" t="str">
        <f>$A$83</f>
        <v>Institution No.:  </v>
      </c>
      <c r="E672" s="42"/>
      <c r="G672" s="43"/>
      <c r="H672" s="44"/>
      <c r="J672" s="43"/>
      <c r="K672" s="19" t="s">
        <v>245</v>
      </c>
    </row>
    <row r="673" spans="1:11" s="41" customFormat="1" ht="12">
      <c r="A673" s="377" t="s">
        <v>246</v>
      </c>
      <c r="B673" s="377"/>
      <c r="C673" s="377"/>
      <c r="D673" s="377"/>
      <c r="E673" s="377"/>
      <c r="F673" s="377"/>
      <c r="G673" s="377"/>
      <c r="H673" s="377"/>
      <c r="I673" s="377"/>
      <c r="J673" s="377"/>
      <c r="K673" s="377"/>
    </row>
    <row r="674" spans="1:11" ht="12">
      <c r="A674" s="20" t="str">
        <f>$A$42</f>
        <v>NAME: </v>
      </c>
      <c r="C674" s="1" t="str">
        <f>$D$20</f>
        <v>University of Colorado</v>
      </c>
      <c r="F674" s="310"/>
      <c r="G674" s="304"/>
      <c r="H674" s="305"/>
      <c r="J674" s="18"/>
      <c r="K674" s="22" t="str">
        <f>$K$3</f>
        <v>Date: October 1, 2013</v>
      </c>
    </row>
    <row r="675" spans="1:11" ht="12">
      <c r="A675" s="23" t="s">
        <v>17</v>
      </c>
      <c r="B675" s="23" t="s">
        <v>17</v>
      </c>
      <c r="C675" s="23" t="s">
        <v>17</v>
      </c>
      <c r="D675" s="23" t="s">
        <v>17</v>
      </c>
      <c r="E675" s="23" t="s">
        <v>17</v>
      </c>
      <c r="F675" s="23" t="s">
        <v>17</v>
      </c>
      <c r="G675" s="24" t="s">
        <v>17</v>
      </c>
      <c r="H675" s="25" t="s">
        <v>17</v>
      </c>
      <c r="I675" s="23" t="s">
        <v>17</v>
      </c>
      <c r="J675" s="24" t="s">
        <v>17</v>
      </c>
      <c r="K675" s="25" t="s">
        <v>17</v>
      </c>
    </row>
    <row r="676" spans="1:11" ht="12">
      <c r="A676" s="26" t="s">
        <v>18</v>
      </c>
      <c r="E676" s="26" t="s">
        <v>18</v>
      </c>
      <c r="F676" s="27"/>
      <c r="G676" s="28"/>
      <c r="H676" s="29" t="s">
        <v>20</v>
      </c>
      <c r="I676" s="27"/>
      <c r="J676" s="28"/>
      <c r="K676" s="29" t="s">
        <v>21</v>
      </c>
    </row>
    <row r="677" spans="1:11" ht="12">
      <c r="A677" s="26" t="s">
        <v>22</v>
      </c>
      <c r="C677" s="30" t="s">
        <v>69</v>
      </c>
      <c r="E677" s="26" t="s">
        <v>22</v>
      </c>
      <c r="F677" s="27"/>
      <c r="G677" s="28" t="s">
        <v>24</v>
      </c>
      <c r="H677" s="29" t="s">
        <v>25</v>
      </c>
      <c r="I677" s="27"/>
      <c r="J677" s="28" t="s">
        <v>24</v>
      </c>
      <c r="K677" s="29" t="s">
        <v>26</v>
      </c>
    </row>
    <row r="678" spans="1:11" ht="12">
      <c r="A678" s="23" t="s">
        <v>17</v>
      </c>
      <c r="B678" s="23" t="s">
        <v>17</v>
      </c>
      <c r="C678" s="23" t="s">
        <v>17</v>
      </c>
      <c r="D678" s="23" t="s">
        <v>17</v>
      </c>
      <c r="E678" s="23" t="s">
        <v>17</v>
      </c>
      <c r="F678" s="23" t="s">
        <v>17</v>
      </c>
      <c r="G678" s="24"/>
      <c r="H678" s="25"/>
      <c r="I678" s="23"/>
      <c r="J678" s="24"/>
      <c r="K678" s="25"/>
    </row>
    <row r="679" spans="1:11" ht="12">
      <c r="A679" s="323">
        <v>1</v>
      </c>
      <c r="B679" s="324"/>
      <c r="C679" s="324" t="s">
        <v>229</v>
      </c>
      <c r="D679" s="324"/>
      <c r="E679" s="323">
        <v>1</v>
      </c>
      <c r="F679" s="325"/>
      <c r="G679" s="180"/>
      <c r="H679" s="181"/>
      <c r="I679" s="326"/>
      <c r="J679" s="183"/>
      <c r="K679" s="184"/>
    </row>
    <row r="680" spans="1:11" ht="12">
      <c r="A680" s="323">
        <v>2</v>
      </c>
      <c r="B680" s="324"/>
      <c r="C680" s="324" t="s">
        <v>229</v>
      </c>
      <c r="D680" s="324"/>
      <c r="E680" s="323">
        <v>2</v>
      </c>
      <c r="F680" s="325"/>
      <c r="G680" s="180"/>
      <c r="H680" s="181"/>
      <c r="I680" s="326"/>
      <c r="J680" s="183"/>
      <c r="K680" s="181"/>
    </row>
    <row r="681" spans="1:11" ht="12">
      <c r="A681" s="323">
        <v>3</v>
      </c>
      <c r="B681" s="324"/>
      <c r="C681" s="324" t="s">
        <v>229</v>
      </c>
      <c r="D681" s="324"/>
      <c r="E681" s="323">
        <v>3</v>
      </c>
      <c r="F681" s="325"/>
      <c r="G681" s="180"/>
      <c r="H681" s="181"/>
      <c r="I681" s="326"/>
      <c r="J681" s="183"/>
      <c r="K681" s="181"/>
    </row>
    <row r="682" spans="1:11" ht="12">
      <c r="A682" s="323">
        <v>4</v>
      </c>
      <c r="B682" s="324"/>
      <c r="C682" s="324" t="s">
        <v>229</v>
      </c>
      <c r="D682" s="324"/>
      <c r="E682" s="323">
        <v>4</v>
      </c>
      <c r="F682" s="325"/>
      <c r="G682" s="180"/>
      <c r="H682" s="181"/>
      <c r="I682" s="327"/>
      <c r="J682" s="183"/>
      <c r="K682" s="181"/>
    </row>
    <row r="683" spans="1:11" ht="12">
      <c r="A683" s="323">
        <v>5</v>
      </c>
      <c r="B683" s="324"/>
      <c r="C683" s="324" t="s">
        <v>229</v>
      </c>
      <c r="D683" s="324"/>
      <c r="E683" s="323">
        <v>5</v>
      </c>
      <c r="F683" s="325"/>
      <c r="G683" s="180"/>
      <c r="H683" s="181"/>
      <c r="I683" s="327"/>
      <c r="J683" s="183"/>
      <c r="K683" s="181"/>
    </row>
    <row r="684" spans="1:11" ht="12">
      <c r="A684" s="12">
        <v>6</v>
      </c>
      <c r="C684" s="13" t="s">
        <v>230</v>
      </c>
      <c r="E684" s="12">
        <v>6</v>
      </c>
      <c r="F684" s="14"/>
      <c r="G684" s="264">
        <v>8.989999999999998</v>
      </c>
      <c r="H684" s="139">
        <v>747953.08</v>
      </c>
      <c r="I684" s="279"/>
      <c r="J684" s="139">
        <v>7.626954439462324</v>
      </c>
      <c r="K684" s="138">
        <v>654221</v>
      </c>
    </row>
    <row r="685" spans="1:11" ht="12">
      <c r="A685" s="12">
        <v>7</v>
      </c>
      <c r="C685" s="13" t="s">
        <v>231</v>
      </c>
      <c r="E685" s="12">
        <v>7</v>
      </c>
      <c r="F685" s="14"/>
      <c r="G685" s="264"/>
      <c r="H685" s="139">
        <v>186732.36</v>
      </c>
      <c r="I685" s="328"/>
      <c r="J685" s="139"/>
      <c r="K685" s="138">
        <v>184774</v>
      </c>
    </row>
    <row r="686" spans="1:11" ht="12">
      <c r="A686" s="12">
        <v>8</v>
      </c>
      <c r="C686" s="13" t="s">
        <v>232</v>
      </c>
      <c r="E686" s="12">
        <v>8</v>
      </c>
      <c r="F686" s="14"/>
      <c r="G686" s="264">
        <f>SUM(G684:G685)</f>
        <v>8.989999999999998</v>
      </c>
      <c r="H686" s="139">
        <f>SUM(H684:H685)</f>
        <v>934685.44</v>
      </c>
      <c r="I686" s="328"/>
      <c r="J686" s="264">
        <f>SUM(J684:J685)</f>
        <v>7.626954439462324</v>
      </c>
      <c r="K686" s="139">
        <f>SUM(K684:K685)</f>
        <v>838995</v>
      </c>
    </row>
    <row r="687" spans="1:11" ht="12">
      <c r="A687" s="12">
        <v>9</v>
      </c>
      <c r="C687" s="13"/>
      <c r="E687" s="12">
        <v>9</v>
      </c>
      <c r="F687" s="14"/>
      <c r="G687" s="264"/>
      <c r="H687" s="139"/>
      <c r="I687" s="281"/>
      <c r="J687" s="264"/>
      <c r="K687" s="138"/>
    </row>
    <row r="688" spans="1:11" ht="12">
      <c r="A688" s="12">
        <v>10</v>
      </c>
      <c r="C688" s="13"/>
      <c r="E688" s="12">
        <v>10</v>
      </c>
      <c r="F688" s="14"/>
      <c r="G688" s="264"/>
      <c r="H688" s="139"/>
      <c r="I688" s="279"/>
      <c r="J688" s="264"/>
      <c r="K688" s="138"/>
    </row>
    <row r="689" spans="1:11" ht="12">
      <c r="A689" s="12">
        <v>11</v>
      </c>
      <c r="C689" s="13" t="s">
        <v>213</v>
      </c>
      <c r="E689" s="12">
        <v>11</v>
      </c>
      <c r="G689" s="268">
        <v>28.25</v>
      </c>
      <c r="H689" s="139">
        <v>1435059.9</v>
      </c>
      <c r="I689" s="281"/>
      <c r="J689" s="264">
        <v>26.98109547599768</v>
      </c>
      <c r="K689" s="138">
        <v>1419943</v>
      </c>
    </row>
    <row r="690" spans="1:11" ht="12">
      <c r="A690" s="12">
        <v>12</v>
      </c>
      <c r="C690" s="13" t="s">
        <v>214</v>
      </c>
      <c r="E690" s="12">
        <v>12</v>
      </c>
      <c r="G690" s="268"/>
      <c r="H690" s="139">
        <v>457764.72</v>
      </c>
      <c r="I690" s="279"/>
      <c r="J690" s="268"/>
      <c r="K690" s="138">
        <v>204070</v>
      </c>
    </row>
    <row r="691" spans="1:11" ht="12">
      <c r="A691" s="12">
        <v>13</v>
      </c>
      <c r="C691" s="13" t="s">
        <v>233</v>
      </c>
      <c r="E691" s="12">
        <v>13</v>
      </c>
      <c r="F691" s="14"/>
      <c r="G691" s="264">
        <f>SUM(G689:G690)</f>
        <v>28.25</v>
      </c>
      <c r="H691" s="139">
        <f>SUM(H689:H690)</f>
        <v>1892824.6199999999</v>
      </c>
      <c r="I691" s="328"/>
      <c r="J691" s="264">
        <f>SUM(J689:J690)</f>
        <v>26.98109547599768</v>
      </c>
      <c r="K691" s="138">
        <f>SUM(K689:K690)</f>
        <v>1624013</v>
      </c>
    </row>
    <row r="692" spans="1:11" ht="12">
      <c r="A692" s="12">
        <v>14</v>
      </c>
      <c r="E692" s="12">
        <v>14</v>
      </c>
      <c r="F692" s="14"/>
      <c r="G692" s="264"/>
      <c r="H692" s="139"/>
      <c r="I692" s="328"/>
      <c r="J692" s="264"/>
      <c r="K692" s="138"/>
    </row>
    <row r="693" spans="1:11" ht="12">
      <c r="A693" s="12">
        <v>15</v>
      </c>
      <c r="C693" s="13" t="s">
        <v>216</v>
      </c>
      <c r="E693" s="12">
        <v>15</v>
      </c>
      <c r="F693" s="14"/>
      <c r="G693" s="264">
        <f>G686+G691</f>
        <v>37.239999999999995</v>
      </c>
      <c r="H693" s="139">
        <f>H686+H691</f>
        <v>2827510.0599999996</v>
      </c>
      <c r="I693" s="328"/>
      <c r="J693" s="264">
        <f>J686+J691</f>
        <v>34.60804991546</v>
      </c>
      <c r="K693" s="138">
        <f>K686+K691</f>
        <v>2463008</v>
      </c>
    </row>
    <row r="694" spans="1:11" ht="12">
      <c r="A694" s="12">
        <v>16</v>
      </c>
      <c r="E694" s="12">
        <v>16</v>
      </c>
      <c r="F694" s="14"/>
      <c r="G694" s="186"/>
      <c r="H694" s="139"/>
      <c r="I694" s="328"/>
      <c r="J694" s="139"/>
      <c r="K694" s="138"/>
    </row>
    <row r="695" spans="1:11" ht="12">
      <c r="A695" s="12">
        <v>17</v>
      </c>
      <c r="C695" s="13" t="s">
        <v>217</v>
      </c>
      <c r="E695" s="12">
        <v>17</v>
      </c>
      <c r="F695" s="14"/>
      <c r="G695" s="186"/>
      <c r="H695" s="139">
        <v>18929.45</v>
      </c>
      <c r="I695" s="328"/>
      <c r="J695" s="139"/>
      <c r="K695" s="138">
        <v>5790</v>
      </c>
    </row>
    <row r="696" spans="1:11" ht="12">
      <c r="A696" s="12">
        <v>18</v>
      </c>
      <c r="C696" s="13"/>
      <c r="E696" s="12">
        <v>18</v>
      </c>
      <c r="F696" s="14"/>
      <c r="G696" s="186"/>
      <c r="H696" s="139"/>
      <c r="I696" s="328"/>
      <c r="J696" s="139"/>
      <c r="K696" s="138"/>
    </row>
    <row r="697" spans="1:11" ht="12">
      <c r="A697" s="12">
        <v>19</v>
      </c>
      <c r="C697" s="13" t="s">
        <v>218</v>
      </c>
      <c r="E697" s="12">
        <v>19</v>
      </c>
      <c r="F697" s="14"/>
      <c r="G697" s="186"/>
      <c r="H697" s="139">
        <v>7874</v>
      </c>
      <c r="I697" s="328"/>
      <c r="J697" s="139"/>
      <c r="K697" s="138"/>
    </row>
    <row r="698" spans="1:11" ht="12">
      <c r="A698" s="12">
        <v>20</v>
      </c>
      <c r="C698" s="13" t="s">
        <v>219</v>
      </c>
      <c r="E698" s="12">
        <v>20</v>
      </c>
      <c r="F698" s="14"/>
      <c r="G698" s="186"/>
      <c r="H698" s="139">
        <v>6749142.810000001</v>
      </c>
      <c r="I698" s="328"/>
      <c r="J698" s="139"/>
      <c r="K698" s="138">
        <v>6859239</v>
      </c>
    </row>
    <row r="699" spans="1:11" ht="12">
      <c r="A699" s="12">
        <v>21</v>
      </c>
      <c r="C699" s="13" t="s">
        <v>247</v>
      </c>
      <c r="E699" s="12">
        <v>21</v>
      </c>
      <c r="F699" s="14"/>
      <c r="G699" s="186"/>
      <c r="H699" s="264">
        <v>751153</v>
      </c>
      <c r="I699" s="328"/>
      <c r="J699" s="139"/>
      <c r="K699" s="138">
        <v>689800</v>
      </c>
    </row>
    <row r="700" spans="1:11" ht="12">
      <c r="A700" s="12">
        <v>22</v>
      </c>
      <c r="C700" s="13"/>
      <c r="E700" s="12">
        <v>22</v>
      </c>
      <c r="F700" s="14"/>
      <c r="G700" s="186"/>
      <c r="H700" s="264"/>
      <c r="I700" s="328"/>
      <c r="J700" s="139"/>
      <c r="K700" s="138"/>
    </row>
    <row r="701" spans="1:11" ht="12">
      <c r="A701" s="12">
        <v>23</v>
      </c>
      <c r="C701" s="13" t="s">
        <v>234</v>
      </c>
      <c r="E701" s="12">
        <v>23</v>
      </c>
      <c r="F701" s="14"/>
      <c r="G701" s="186"/>
      <c r="H701" s="264">
        <v>8201</v>
      </c>
      <c r="I701" s="328"/>
      <c r="J701" s="139"/>
      <c r="K701" s="138"/>
    </row>
    <row r="702" spans="1:11" ht="12">
      <c r="A702" s="12">
        <v>24</v>
      </c>
      <c r="C702" s="13"/>
      <c r="E702" s="12">
        <v>24</v>
      </c>
      <c r="F702" s="14"/>
      <c r="G702" s="186"/>
      <c r="H702" s="138"/>
      <c r="I702" s="328"/>
      <c r="J702" s="139"/>
      <c r="K702" s="138"/>
    </row>
    <row r="703" spans="5:11" ht="12">
      <c r="E703" s="40"/>
      <c r="F703" s="308" t="s">
        <v>17</v>
      </c>
      <c r="G703" s="25" t="s">
        <v>17</v>
      </c>
      <c r="H703" s="25" t="s">
        <v>17</v>
      </c>
      <c r="I703" s="308" t="s">
        <v>17</v>
      </c>
      <c r="J703" s="25" t="s">
        <v>17</v>
      </c>
      <c r="K703" s="25" t="s">
        <v>17</v>
      </c>
    </row>
    <row r="704" spans="1:11" ht="12">
      <c r="A704" s="12">
        <v>25</v>
      </c>
      <c r="C704" s="13" t="s">
        <v>248</v>
      </c>
      <c r="E704" s="12">
        <v>25</v>
      </c>
      <c r="G704" s="134">
        <f>SUM(G693:G703)</f>
        <v>37.239999999999995</v>
      </c>
      <c r="H704" s="134">
        <f>SUM(H693:H703)</f>
        <v>10362810.32</v>
      </c>
      <c r="I704" s="135"/>
      <c r="J704" s="134">
        <f>SUM(J693:J703)</f>
        <v>34.60804991546</v>
      </c>
      <c r="K704" s="134">
        <f>SUM(K693:K703)</f>
        <v>10017837</v>
      </c>
    </row>
    <row r="705" spans="5:11" ht="12">
      <c r="E705" s="40"/>
      <c r="F705" s="308" t="s">
        <v>17</v>
      </c>
      <c r="G705" s="24" t="s">
        <v>17</v>
      </c>
      <c r="H705" s="25" t="s">
        <v>17</v>
      </c>
      <c r="I705" s="308" t="s">
        <v>17</v>
      </c>
      <c r="J705" s="24" t="s">
        <v>17</v>
      </c>
      <c r="K705" s="25" t="s">
        <v>17</v>
      </c>
    </row>
    <row r="706" spans="3:11" ht="12">
      <c r="C706" s="1" t="s">
        <v>65</v>
      </c>
      <c r="E706" s="40"/>
      <c r="F706" s="308"/>
      <c r="G706" s="24"/>
      <c r="H706" s="25"/>
      <c r="I706" s="308"/>
      <c r="J706" s="24"/>
      <c r="K706" s="25"/>
    </row>
    <row r="708" ht="12">
      <c r="A708" s="13"/>
    </row>
    <row r="709" spans="1:11" s="41" customFormat="1" ht="12">
      <c r="A709" s="20" t="str">
        <f>$A$83</f>
        <v>Institution No.:  </v>
      </c>
      <c r="E709" s="42"/>
      <c r="G709" s="43"/>
      <c r="H709" s="44"/>
      <c r="J709" s="43"/>
      <c r="K709" s="19" t="s">
        <v>249</v>
      </c>
    </row>
    <row r="710" spans="1:11" s="41" customFormat="1" ht="12">
      <c r="A710" s="377" t="s">
        <v>250</v>
      </c>
      <c r="B710" s="377"/>
      <c r="C710" s="377"/>
      <c r="D710" s="377"/>
      <c r="E710" s="377"/>
      <c r="F710" s="377"/>
      <c r="G710" s="377"/>
      <c r="H710" s="377"/>
      <c r="I710" s="377"/>
      <c r="J710" s="377"/>
      <c r="K710" s="377"/>
    </row>
    <row r="711" spans="1:11" ht="12">
      <c r="A711" s="20" t="str">
        <f>$A$42</f>
        <v>NAME: </v>
      </c>
      <c r="C711" s="1" t="str">
        <f>$D$20</f>
        <v>University of Colorado</v>
      </c>
      <c r="F711" s="310"/>
      <c r="G711" s="304"/>
      <c r="H711" s="305"/>
      <c r="J711" s="18"/>
      <c r="K711" s="22" t="str">
        <f>$K$3</f>
        <v>Date: October 1, 2013</v>
      </c>
    </row>
    <row r="712" spans="1:11" ht="12">
      <c r="A712" s="23" t="s">
        <v>17</v>
      </c>
      <c r="B712" s="23" t="s">
        <v>17</v>
      </c>
      <c r="C712" s="23" t="s">
        <v>17</v>
      </c>
      <c r="D712" s="23" t="s">
        <v>17</v>
      </c>
      <c r="E712" s="23" t="s">
        <v>17</v>
      </c>
      <c r="F712" s="23" t="s">
        <v>17</v>
      </c>
      <c r="G712" s="24" t="s">
        <v>17</v>
      </c>
      <c r="H712" s="25" t="s">
        <v>17</v>
      </c>
      <c r="I712" s="23" t="s">
        <v>17</v>
      </c>
      <c r="J712" s="24" t="s">
        <v>17</v>
      </c>
      <c r="K712" s="25" t="s">
        <v>17</v>
      </c>
    </row>
    <row r="713" spans="1:11" ht="12">
      <c r="A713" s="26" t="s">
        <v>18</v>
      </c>
      <c r="E713" s="26" t="s">
        <v>18</v>
      </c>
      <c r="F713" s="27"/>
      <c r="G713" s="28"/>
      <c r="H713" s="29" t="s">
        <v>20</v>
      </c>
      <c r="I713" s="27"/>
      <c r="J713" s="28"/>
      <c r="K713" s="29" t="s">
        <v>21</v>
      </c>
    </row>
    <row r="714" spans="1:11" ht="12">
      <c r="A714" s="26" t="s">
        <v>22</v>
      </c>
      <c r="C714" s="30" t="s">
        <v>69</v>
      </c>
      <c r="E714" s="26" t="s">
        <v>22</v>
      </c>
      <c r="G714" s="18"/>
      <c r="H714" s="29" t="s">
        <v>25</v>
      </c>
      <c r="J714" s="18"/>
      <c r="K714" s="29" t="s">
        <v>26</v>
      </c>
    </row>
    <row r="715" spans="1:11" ht="12">
      <c r="A715" s="23" t="s">
        <v>17</v>
      </c>
      <c r="B715" s="23" t="s">
        <v>17</v>
      </c>
      <c r="C715" s="23" t="s">
        <v>17</v>
      </c>
      <c r="D715" s="23" t="s">
        <v>17</v>
      </c>
      <c r="E715" s="23" t="s">
        <v>17</v>
      </c>
      <c r="F715" s="23" t="s">
        <v>17</v>
      </c>
      <c r="G715" s="24" t="s">
        <v>17</v>
      </c>
      <c r="H715" s="25" t="s">
        <v>17</v>
      </c>
      <c r="I715" s="23" t="s">
        <v>17</v>
      </c>
      <c r="J715" s="24" t="s">
        <v>17</v>
      </c>
      <c r="K715" s="25" t="s">
        <v>17</v>
      </c>
    </row>
    <row r="716" spans="1:11" ht="12">
      <c r="A716" s="12">
        <v>1</v>
      </c>
      <c r="C716" s="13" t="s">
        <v>251</v>
      </c>
      <c r="E716" s="12">
        <v>1</v>
      </c>
      <c r="F716" s="14"/>
      <c r="G716" s="169"/>
      <c r="H716" s="169">
        <v>13937572.4</v>
      </c>
      <c r="I716" s="169"/>
      <c r="J716" s="169"/>
      <c r="K716" s="169">
        <v>15275952</v>
      </c>
    </row>
    <row r="717" spans="1:11" ht="12">
      <c r="A717" s="12">
        <f aca="true" t="shared" si="3" ref="A717:A734">(A716+1)</f>
        <v>2</v>
      </c>
      <c r="C717" s="14"/>
      <c r="E717" s="12">
        <f aca="true" t="shared" si="4" ref="E717:E734">(E716+1)</f>
        <v>2</v>
      </c>
      <c r="F717" s="14"/>
      <c r="G717" s="15"/>
      <c r="H717" s="16"/>
      <c r="I717" s="14"/>
      <c r="J717" s="15"/>
      <c r="K717" s="16"/>
    </row>
    <row r="718" spans="1:11" ht="12">
      <c r="A718" s="12">
        <f t="shared" si="3"/>
        <v>3</v>
      </c>
      <c r="C718" s="14"/>
      <c r="E718" s="12">
        <f t="shared" si="4"/>
        <v>3</v>
      </c>
      <c r="F718" s="14"/>
      <c r="G718" s="15"/>
      <c r="H718" s="16"/>
      <c r="I718" s="14"/>
      <c r="J718" s="15"/>
      <c r="K718" s="16"/>
    </row>
    <row r="719" spans="1:11" ht="12">
      <c r="A719" s="12">
        <f t="shared" si="3"/>
        <v>4</v>
      </c>
      <c r="C719" s="14"/>
      <c r="E719" s="12">
        <f t="shared" si="4"/>
        <v>4</v>
      </c>
      <c r="F719" s="14"/>
      <c r="G719" s="15"/>
      <c r="H719" s="16"/>
      <c r="I719" s="14"/>
      <c r="J719" s="15"/>
      <c r="K719" s="16"/>
    </row>
    <row r="720" spans="1:11" ht="12">
      <c r="A720" s="12">
        <f t="shared" si="3"/>
        <v>5</v>
      </c>
      <c r="C720" s="14"/>
      <c r="E720" s="12">
        <f t="shared" si="4"/>
        <v>5</v>
      </c>
      <c r="F720" s="14"/>
      <c r="G720" s="15"/>
      <c r="H720" s="16"/>
      <c r="I720" s="14"/>
      <c r="J720" s="15"/>
      <c r="K720" s="16"/>
    </row>
    <row r="721" spans="1:11" ht="12">
      <c r="A721" s="12">
        <f t="shared" si="3"/>
        <v>6</v>
      </c>
      <c r="C721" s="14"/>
      <c r="E721" s="12">
        <f t="shared" si="4"/>
        <v>6</v>
      </c>
      <c r="F721" s="14"/>
      <c r="G721" s="15"/>
      <c r="H721" s="16"/>
      <c r="I721" s="14"/>
      <c r="J721" s="15"/>
      <c r="K721" s="16"/>
    </row>
    <row r="722" spans="1:11" ht="12">
      <c r="A722" s="12">
        <f t="shared" si="3"/>
        <v>7</v>
      </c>
      <c r="C722" s="14"/>
      <c r="E722" s="12">
        <f t="shared" si="4"/>
        <v>7</v>
      </c>
      <c r="F722" s="14"/>
      <c r="G722" s="15"/>
      <c r="H722" s="16"/>
      <c r="I722" s="14"/>
      <c r="J722" s="15"/>
      <c r="K722" s="16"/>
    </row>
    <row r="723" spans="1:11" ht="12">
      <c r="A723" s="12">
        <f t="shared" si="3"/>
        <v>8</v>
      </c>
      <c r="C723" s="14"/>
      <c r="E723" s="12">
        <f t="shared" si="4"/>
        <v>8</v>
      </c>
      <c r="F723" s="14"/>
      <c r="G723" s="15"/>
      <c r="H723" s="16"/>
      <c r="I723" s="14"/>
      <c r="J723" s="15"/>
      <c r="K723" s="16"/>
    </row>
    <row r="724" spans="1:11" ht="12">
      <c r="A724" s="12">
        <f t="shared" si="3"/>
        <v>9</v>
      </c>
      <c r="C724" s="14"/>
      <c r="E724" s="12">
        <f t="shared" si="4"/>
        <v>9</v>
      </c>
      <c r="F724" s="14"/>
      <c r="G724" s="15"/>
      <c r="H724" s="16"/>
      <c r="I724" s="14"/>
      <c r="J724" s="15"/>
      <c r="K724" s="16"/>
    </row>
    <row r="725" spans="1:11" ht="12">
      <c r="A725" s="12">
        <f t="shared" si="3"/>
        <v>10</v>
      </c>
      <c r="C725" s="14"/>
      <c r="E725" s="12">
        <f t="shared" si="4"/>
        <v>10</v>
      </c>
      <c r="F725" s="14"/>
      <c r="G725" s="15"/>
      <c r="H725" s="16"/>
      <c r="I725" s="14"/>
      <c r="J725" s="15"/>
      <c r="K725" s="16"/>
    </row>
    <row r="726" spans="1:11" ht="12">
      <c r="A726" s="12">
        <f t="shared" si="3"/>
        <v>11</v>
      </c>
      <c r="C726" s="14"/>
      <c r="E726" s="12">
        <f t="shared" si="4"/>
        <v>11</v>
      </c>
      <c r="G726" s="15"/>
      <c r="H726" s="16"/>
      <c r="I726" s="14"/>
      <c r="J726" s="15"/>
      <c r="K726" s="16"/>
    </row>
    <row r="727" spans="1:11" ht="12">
      <c r="A727" s="12">
        <f t="shared" si="3"/>
        <v>12</v>
      </c>
      <c r="C727" s="14"/>
      <c r="E727" s="12">
        <f t="shared" si="4"/>
        <v>12</v>
      </c>
      <c r="G727" s="15"/>
      <c r="H727" s="16"/>
      <c r="I727" s="14"/>
      <c r="J727" s="15"/>
      <c r="K727" s="16"/>
    </row>
    <row r="728" spans="1:11" ht="12">
      <c r="A728" s="12">
        <f t="shared" si="3"/>
        <v>13</v>
      </c>
      <c r="C728" s="14"/>
      <c r="E728" s="12">
        <f t="shared" si="4"/>
        <v>13</v>
      </c>
      <c r="F728" s="14"/>
      <c r="G728" s="15"/>
      <c r="H728" s="16"/>
      <c r="I728" s="14"/>
      <c r="J728" s="15"/>
      <c r="K728" s="16"/>
    </row>
    <row r="729" spans="1:11" ht="12">
      <c r="A729" s="12">
        <f t="shared" si="3"/>
        <v>14</v>
      </c>
      <c r="C729" s="14"/>
      <c r="E729" s="12">
        <f t="shared" si="4"/>
        <v>14</v>
      </c>
      <c r="F729" s="14"/>
      <c r="G729" s="15"/>
      <c r="H729" s="16"/>
      <c r="I729" s="14"/>
      <c r="J729" s="15"/>
      <c r="K729" s="16"/>
    </row>
    <row r="730" spans="1:11" ht="12">
      <c r="A730" s="12">
        <f t="shared" si="3"/>
        <v>15</v>
      </c>
      <c r="C730" s="14"/>
      <c r="E730" s="12">
        <f t="shared" si="4"/>
        <v>15</v>
      </c>
      <c r="F730" s="14"/>
      <c r="G730" s="15"/>
      <c r="H730" s="16"/>
      <c r="I730" s="14"/>
      <c r="J730" s="15"/>
      <c r="K730" s="16"/>
    </row>
    <row r="731" spans="1:11" ht="12">
      <c r="A731" s="12">
        <f t="shared" si="3"/>
        <v>16</v>
      </c>
      <c r="C731" s="14"/>
      <c r="E731" s="12">
        <f t="shared" si="4"/>
        <v>16</v>
      </c>
      <c r="F731" s="14"/>
      <c r="G731" s="15"/>
      <c r="H731" s="16"/>
      <c r="I731" s="14"/>
      <c r="J731" s="15"/>
      <c r="K731" s="16"/>
    </row>
    <row r="732" spans="1:11" ht="12">
      <c r="A732" s="12">
        <f t="shared" si="3"/>
        <v>17</v>
      </c>
      <c r="C732" s="14"/>
      <c r="E732" s="12">
        <f t="shared" si="4"/>
        <v>17</v>
      </c>
      <c r="F732" s="14"/>
      <c r="G732" s="15"/>
      <c r="H732" s="16"/>
      <c r="I732" s="14"/>
      <c r="J732" s="15"/>
      <c r="K732" s="16"/>
    </row>
    <row r="733" spans="1:11" ht="12">
      <c r="A733" s="12">
        <f t="shared" si="3"/>
        <v>18</v>
      </c>
      <c r="C733" s="14"/>
      <c r="E733" s="12">
        <f t="shared" si="4"/>
        <v>18</v>
      </c>
      <c r="F733" s="14"/>
      <c r="G733" s="15"/>
      <c r="H733" s="16"/>
      <c r="I733" s="14"/>
      <c r="J733" s="15"/>
      <c r="K733" s="16"/>
    </row>
    <row r="734" spans="1:11" ht="12">
      <c r="A734" s="12">
        <f t="shared" si="3"/>
        <v>19</v>
      </c>
      <c r="C734" s="14"/>
      <c r="E734" s="12">
        <f t="shared" si="4"/>
        <v>19</v>
      </c>
      <c r="F734" s="14"/>
      <c r="G734" s="15"/>
      <c r="H734" s="16"/>
      <c r="I734" s="14"/>
      <c r="J734" s="15"/>
      <c r="K734" s="16"/>
    </row>
    <row r="735" spans="1:11" ht="12">
      <c r="A735" s="12">
        <v>20</v>
      </c>
      <c r="E735" s="12">
        <v>20</v>
      </c>
      <c r="F735" s="308"/>
      <c r="G735" s="24"/>
      <c r="H735" s="25"/>
      <c r="I735" s="308"/>
      <c r="J735" s="24"/>
      <c r="K735" s="25"/>
    </row>
    <row r="736" spans="1:11" ht="12">
      <c r="A736" s="12">
        <v>21</v>
      </c>
      <c r="E736" s="12">
        <v>21</v>
      </c>
      <c r="F736" s="308"/>
      <c r="G736" s="24"/>
      <c r="H736" s="45"/>
      <c r="I736" s="308"/>
      <c r="J736" s="24"/>
      <c r="K736" s="45"/>
    </row>
    <row r="737" spans="1:11" ht="12">
      <c r="A737" s="12">
        <v>22</v>
      </c>
      <c r="E737" s="12">
        <v>22</v>
      </c>
      <c r="G737" s="18"/>
      <c r="H737" s="45"/>
      <c r="J737" s="18"/>
      <c r="K737" s="45"/>
    </row>
    <row r="738" spans="1:11" ht="12">
      <c r="A738" s="12">
        <v>23</v>
      </c>
      <c r="D738" s="331"/>
      <c r="E738" s="12">
        <v>23</v>
      </c>
      <c r="H738" s="45"/>
      <c r="K738" s="45"/>
    </row>
    <row r="739" spans="1:11" ht="12">
      <c r="A739" s="12">
        <v>24</v>
      </c>
      <c r="D739" s="331"/>
      <c r="E739" s="12">
        <v>24</v>
      </c>
      <c r="H739" s="45"/>
      <c r="K739" s="45"/>
    </row>
    <row r="740" spans="6:11" ht="12">
      <c r="F740" s="308" t="s">
        <v>17</v>
      </c>
      <c r="G740" s="24" t="s">
        <v>17</v>
      </c>
      <c r="H740" s="25"/>
      <c r="I740" s="308"/>
      <c r="J740" s="24"/>
      <c r="K740" s="25"/>
    </row>
    <row r="741" spans="1:11" ht="12">
      <c r="A741" s="12">
        <v>25</v>
      </c>
      <c r="C741" s="13" t="s">
        <v>252</v>
      </c>
      <c r="E741" s="12">
        <v>25</v>
      </c>
      <c r="G741" s="164"/>
      <c r="H741" s="165">
        <f>SUM(H716:H739)</f>
        <v>13937572.4</v>
      </c>
      <c r="I741" s="165"/>
      <c r="J741" s="164"/>
      <c r="K741" s="165">
        <f>SUM(K716:K739)</f>
        <v>15275952</v>
      </c>
    </row>
    <row r="742" spans="4:11" ht="12">
      <c r="D742" s="331"/>
      <c r="F742" s="308" t="s">
        <v>17</v>
      </c>
      <c r="G742" s="24" t="s">
        <v>17</v>
      </c>
      <c r="H742" s="25"/>
      <c r="I742" s="308"/>
      <c r="J742" s="24"/>
      <c r="K742" s="25"/>
    </row>
    <row r="743" spans="6:11" ht="12">
      <c r="F743" s="308"/>
      <c r="G743" s="24"/>
      <c r="H743" s="25"/>
      <c r="I743" s="308"/>
      <c r="J743" s="24"/>
      <c r="K743" s="25"/>
    </row>
    <row r="744" spans="3:11" ht="24.75" customHeight="1">
      <c r="C744" s="353" t="s">
        <v>253</v>
      </c>
      <c r="D744" s="353"/>
      <c r="E744" s="353"/>
      <c r="F744" s="353"/>
      <c r="G744" s="353"/>
      <c r="H744" s="353"/>
      <c r="I744" s="353"/>
      <c r="J744" s="353"/>
      <c r="K744" s="291"/>
    </row>
    <row r="745" spans="1:11" s="61" customFormat="1" ht="12">
      <c r="A745" s="1"/>
      <c r="B745" s="1"/>
      <c r="C745" s="1"/>
      <c r="D745" s="1"/>
      <c r="E745" s="1"/>
      <c r="F745" s="1"/>
      <c r="G745" s="18"/>
      <c r="H745" s="45"/>
      <c r="I745" s="1"/>
      <c r="J745" s="18"/>
      <c r="K745" s="45"/>
    </row>
    <row r="746" ht="12">
      <c r="A746" s="13"/>
    </row>
    <row r="747" spans="1:11" ht="12">
      <c r="A747" s="20" t="str">
        <f>$A$83</f>
        <v>Institution No.:  </v>
      </c>
      <c r="B747" s="41"/>
      <c r="C747" s="41"/>
      <c r="D747" s="41"/>
      <c r="E747" s="42"/>
      <c r="F747" s="41"/>
      <c r="G747" s="43"/>
      <c r="H747" s="44"/>
      <c r="I747" s="41"/>
      <c r="J747" s="43"/>
      <c r="K747" s="19" t="s">
        <v>254</v>
      </c>
    </row>
    <row r="748" spans="1:11" s="41" customFormat="1" ht="12">
      <c r="A748" s="377" t="s">
        <v>255</v>
      </c>
      <c r="B748" s="377"/>
      <c r="C748" s="377"/>
      <c r="D748" s="377"/>
      <c r="E748" s="377"/>
      <c r="F748" s="377"/>
      <c r="G748" s="377"/>
      <c r="H748" s="377"/>
      <c r="I748" s="377"/>
      <c r="J748" s="377"/>
      <c r="K748" s="377"/>
    </row>
    <row r="749" spans="1:11" s="41" customFormat="1" ht="12">
      <c r="A749" s="20" t="str">
        <f>$A$42</f>
        <v>NAME: </v>
      </c>
      <c r="B749" s="1"/>
      <c r="C749" s="1" t="str">
        <f>$D$20</f>
        <v>University of Colorado</v>
      </c>
      <c r="D749" s="1"/>
      <c r="E749" s="1"/>
      <c r="F749" s="1"/>
      <c r="G749" s="318"/>
      <c r="H749" s="45"/>
      <c r="I749" s="1"/>
      <c r="J749" s="18"/>
      <c r="K749" s="22" t="str">
        <f>$K$3</f>
        <v>Date: October 1, 2013</v>
      </c>
    </row>
    <row r="750" spans="1:11" ht="12">
      <c r="A750" s="23" t="s">
        <v>17</v>
      </c>
      <c r="B750" s="23" t="s">
        <v>17</v>
      </c>
      <c r="C750" s="23" t="s">
        <v>17</v>
      </c>
      <c r="D750" s="23" t="s">
        <v>17</v>
      </c>
      <c r="E750" s="23" t="s">
        <v>17</v>
      </c>
      <c r="F750" s="23" t="s">
        <v>17</v>
      </c>
      <c r="G750" s="24" t="s">
        <v>17</v>
      </c>
      <c r="H750" s="25" t="s">
        <v>17</v>
      </c>
      <c r="I750" s="23" t="s">
        <v>17</v>
      </c>
      <c r="J750" s="24" t="s">
        <v>17</v>
      </c>
      <c r="K750" s="25" t="s">
        <v>17</v>
      </c>
    </row>
    <row r="751" spans="1:11" ht="12">
      <c r="A751" s="26" t="s">
        <v>18</v>
      </c>
      <c r="E751" s="26" t="s">
        <v>18</v>
      </c>
      <c r="F751" s="27"/>
      <c r="G751" s="28"/>
      <c r="H751" s="29" t="s">
        <v>20</v>
      </c>
      <c r="I751" s="27"/>
      <c r="J751" s="28"/>
      <c r="K751" s="29" t="s">
        <v>21</v>
      </c>
    </row>
    <row r="752" spans="1:11" ht="12">
      <c r="A752" s="26" t="s">
        <v>22</v>
      </c>
      <c r="C752" s="30" t="s">
        <v>69</v>
      </c>
      <c r="E752" s="26" t="s">
        <v>22</v>
      </c>
      <c r="F752" s="27"/>
      <c r="G752" s="28" t="s">
        <v>24</v>
      </c>
      <c r="H752" s="29" t="s">
        <v>25</v>
      </c>
      <c r="I752" s="27"/>
      <c r="J752" s="28" t="s">
        <v>24</v>
      </c>
      <c r="K752" s="29" t="s">
        <v>26</v>
      </c>
    </row>
    <row r="753" spans="1:11" ht="12">
      <c r="A753" s="23" t="s">
        <v>17</v>
      </c>
      <c r="B753" s="23" t="s">
        <v>17</v>
      </c>
      <c r="C753" s="23" t="s">
        <v>17</v>
      </c>
      <c r="D753" s="23" t="s">
        <v>17</v>
      </c>
      <c r="E753" s="23" t="s">
        <v>17</v>
      </c>
      <c r="F753" s="23" t="s">
        <v>17</v>
      </c>
      <c r="G753" s="24" t="s">
        <v>17</v>
      </c>
      <c r="H753" s="25" t="s">
        <v>17</v>
      </c>
      <c r="I753" s="23" t="s">
        <v>17</v>
      </c>
      <c r="J753" s="24" t="s">
        <v>17</v>
      </c>
      <c r="K753" s="25" t="s">
        <v>17</v>
      </c>
    </row>
    <row r="754" spans="1:11" ht="12">
      <c r="A754" s="323">
        <v>1</v>
      </c>
      <c r="B754" s="332"/>
      <c r="C754" s="324" t="s">
        <v>229</v>
      </c>
      <c r="D754" s="332"/>
      <c r="E754" s="323">
        <v>1</v>
      </c>
      <c r="F754" s="332"/>
      <c r="G754" s="333"/>
      <c r="H754" s="334"/>
      <c r="I754" s="332"/>
      <c r="J754" s="333"/>
      <c r="K754" s="334"/>
    </row>
    <row r="755" spans="1:11" ht="12">
      <c r="A755" s="323">
        <v>2</v>
      </c>
      <c r="B755" s="332"/>
      <c r="C755" s="324" t="s">
        <v>229</v>
      </c>
      <c r="D755" s="332"/>
      <c r="E755" s="323">
        <v>2</v>
      </c>
      <c r="F755" s="332"/>
      <c r="G755" s="333"/>
      <c r="H755" s="334"/>
      <c r="I755" s="332"/>
      <c r="J755" s="333"/>
      <c r="K755" s="334"/>
    </row>
    <row r="756" spans="1:11" ht="12">
      <c r="A756" s="323">
        <v>3</v>
      </c>
      <c r="B756" s="324"/>
      <c r="C756" s="324" t="s">
        <v>229</v>
      </c>
      <c r="D756" s="324"/>
      <c r="E756" s="323">
        <v>3</v>
      </c>
      <c r="F756" s="325"/>
      <c r="G756" s="193"/>
      <c r="H756" s="184"/>
      <c r="I756" s="184"/>
      <c r="J756" s="193"/>
      <c r="K756" s="184"/>
    </row>
    <row r="757" spans="1:11" ht="12">
      <c r="A757" s="323">
        <v>4</v>
      </c>
      <c r="B757" s="324"/>
      <c r="C757" s="324" t="s">
        <v>229</v>
      </c>
      <c r="D757" s="324"/>
      <c r="E757" s="323">
        <v>4</v>
      </c>
      <c r="F757" s="325"/>
      <c r="G757" s="193"/>
      <c r="H757" s="184"/>
      <c r="I757" s="184"/>
      <c r="J757" s="193"/>
      <c r="K757" s="184"/>
    </row>
    <row r="758" spans="1:11" ht="12">
      <c r="A758" s="323">
        <v>5</v>
      </c>
      <c r="B758" s="324"/>
      <c r="C758" s="324" t="s">
        <v>229</v>
      </c>
      <c r="D758" s="324"/>
      <c r="E758" s="324">
        <v>5</v>
      </c>
      <c r="F758" s="324"/>
      <c r="G758" s="335"/>
      <c r="H758" s="336"/>
      <c r="I758" s="324"/>
      <c r="J758" s="335"/>
      <c r="K758" s="336"/>
    </row>
    <row r="759" spans="1:11" ht="12">
      <c r="A759" s="12">
        <v>6</v>
      </c>
      <c r="C759" s="13" t="s">
        <v>209</v>
      </c>
      <c r="E759" s="12">
        <v>6</v>
      </c>
      <c r="F759" s="14"/>
      <c r="G759" s="167"/>
      <c r="H759" s="167"/>
      <c r="I759" s="169"/>
      <c r="J759" s="167"/>
      <c r="K759" s="167"/>
    </row>
    <row r="760" spans="1:11" ht="12">
      <c r="A760" s="12">
        <v>7</v>
      </c>
      <c r="C760" s="13" t="s">
        <v>210</v>
      </c>
      <c r="E760" s="12">
        <v>7</v>
      </c>
      <c r="F760" s="14"/>
      <c r="G760" s="167"/>
      <c r="H760" s="169"/>
      <c r="I760" s="169"/>
      <c r="J760" s="167"/>
      <c r="K760" s="169"/>
    </row>
    <row r="761" spans="1:11" ht="12">
      <c r="A761" s="12">
        <v>8</v>
      </c>
      <c r="C761" s="13" t="s">
        <v>256</v>
      </c>
      <c r="E761" s="12">
        <v>8</v>
      </c>
      <c r="F761" s="14"/>
      <c r="G761" s="167"/>
      <c r="H761" s="169"/>
      <c r="I761" s="169"/>
      <c r="J761" s="167"/>
      <c r="K761" s="169"/>
    </row>
    <row r="762" spans="1:11" ht="12">
      <c r="A762" s="12">
        <v>9</v>
      </c>
      <c r="C762" s="13" t="s">
        <v>224</v>
      </c>
      <c r="E762" s="12">
        <v>9</v>
      </c>
      <c r="F762" s="14"/>
      <c r="G762" s="167">
        <f>SUM(G759:G761)</f>
        <v>0</v>
      </c>
      <c r="H762" s="167">
        <f>SUM(H759:H761)</f>
        <v>0</v>
      </c>
      <c r="I762" s="167"/>
      <c r="J762" s="167">
        <f>SUM(J759:J761)</f>
        <v>0</v>
      </c>
      <c r="K762" s="167">
        <f>SUM(K759:K761)</f>
        <v>0</v>
      </c>
    </row>
    <row r="763" spans="1:11" ht="12">
      <c r="A763" s="12">
        <v>10</v>
      </c>
      <c r="C763" s="13"/>
      <c r="E763" s="12">
        <v>10</v>
      </c>
      <c r="F763" s="14"/>
      <c r="G763" s="167"/>
      <c r="H763" s="169"/>
      <c r="I763" s="169"/>
      <c r="J763" s="167"/>
      <c r="K763" s="169"/>
    </row>
    <row r="764" spans="1:11" ht="12">
      <c r="A764" s="12">
        <v>11</v>
      </c>
      <c r="C764" s="13" t="s">
        <v>213</v>
      </c>
      <c r="E764" s="12">
        <v>11</v>
      </c>
      <c r="F764" s="14"/>
      <c r="G764" s="167"/>
      <c r="H764" s="169"/>
      <c r="I764" s="169"/>
      <c r="J764" s="167"/>
      <c r="K764" s="169"/>
    </row>
    <row r="765" spans="1:11" ht="12">
      <c r="A765" s="12">
        <v>12</v>
      </c>
      <c r="C765" s="13" t="s">
        <v>214</v>
      </c>
      <c r="E765" s="12">
        <v>12</v>
      </c>
      <c r="F765" s="14"/>
      <c r="G765" s="167"/>
      <c r="H765" s="169"/>
      <c r="I765" s="169"/>
      <c r="J765" s="167"/>
      <c r="K765" s="169"/>
    </row>
    <row r="766" spans="1:11" ht="12">
      <c r="A766" s="12">
        <v>13</v>
      </c>
      <c r="C766" s="13" t="s">
        <v>225</v>
      </c>
      <c r="E766" s="12">
        <v>13</v>
      </c>
      <c r="F766" s="14"/>
      <c r="G766" s="167">
        <f>SUM(G764:G765)</f>
        <v>0</v>
      </c>
      <c r="H766" s="167">
        <f>SUM(H764:H765)</f>
        <v>0</v>
      </c>
      <c r="I766" s="164"/>
      <c r="J766" s="167">
        <f>SUM(J764:J765)</f>
        <v>0</v>
      </c>
      <c r="K766" s="167">
        <f>SUM(K764:K765)</f>
        <v>0</v>
      </c>
    </row>
    <row r="767" spans="1:11" ht="12">
      <c r="A767" s="12">
        <v>14</v>
      </c>
      <c r="E767" s="12">
        <v>14</v>
      </c>
      <c r="F767" s="14"/>
      <c r="G767" s="170"/>
      <c r="H767" s="169"/>
      <c r="I767" s="165"/>
      <c r="J767" s="170"/>
      <c r="K767" s="169"/>
    </row>
    <row r="768" spans="1:11" ht="12">
      <c r="A768" s="12">
        <v>15</v>
      </c>
      <c r="C768" s="13" t="s">
        <v>216</v>
      </c>
      <c r="E768" s="12">
        <v>15</v>
      </c>
      <c r="G768" s="171">
        <f>SUM(G762+G766)</f>
        <v>0</v>
      </c>
      <c r="H768" s="165">
        <f>SUM(H762+H766)</f>
        <v>0</v>
      </c>
      <c r="I768" s="165"/>
      <c r="J768" s="171">
        <f>SUM(J762+J766)</f>
        <v>0</v>
      </c>
      <c r="K768" s="165">
        <f>SUM(K762+K766)</f>
        <v>0</v>
      </c>
    </row>
    <row r="769" spans="1:16" ht="12">
      <c r="A769" s="12">
        <v>16</v>
      </c>
      <c r="E769" s="12">
        <v>16</v>
      </c>
      <c r="G769" s="171"/>
      <c r="H769" s="165"/>
      <c r="I769" s="165"/>
      <c r="J769" s="171"/>
      <c r="K769" s="165"/>
      <c r="P769" s="1" t="s">
        <v>51</v>
      </c>
    </row>
    <row r="770" spans="1:11" ht="12">
      <c r="A770" s="12">
        <v>17</v>
      </c>
      <c r="C770" s="13" t="s">
        <v>217</v>
      </c>
      <c r="E770" s="12">
        <v>17</v>
      </c>
      <c r="F770" s="14"/>
      <c r="G770" s="167"/>
      <c r="H770" s="169"/>
      <c r="I770" s="169"/>
      <c r="J770" s="167"/>
      <c r="K770" s="169"/>
    </row>
    <row r="771" spans="1:11" ht="12">
      <c r="A771" s="12">
        <v>18</v>
      </c>
      <c r="E771" s="12">
        <v>18</v>
      </c>
      <c r="F771" s="14"/>
      <c r="G771" s="167"/>
      <c r="H771" s="169"/>
      <c r="I771" s="169"/>
      <c r="J771" s="167"/>
      <c r="K771" s="169"/>
    </row>
    <row r="772" spans="1:11" ht="12">
      <c r="A772" s="12">
        <v>19</v>
      </c>
      <c r="C772" s="13" t="s">
        <v>218</v>
      </c>
      <c r="E772" s="12">
        <v>19</v>
      </c>
      <c r="F772" s="14"/>
      <c r="G772" s="167"/>
      <c r="H772" s="169"/>
      <c r="I772" s="169"/>
      <c r="J772" s="167"/>
      <c r="K772" s="169"/>
    </row>
    <row r="773" spans="1:11" ht="12">
      <c r="A773" s="12">
        <v>20</v>
      </c>
      <c r="C773" s="320" t="s">
        <v>219</v>
      </c>
      <c r="E773" s="12">
        <v>20</v>
      </c>
      <c r="F773" s="14"/>
      <c r="G773" s="167"/>
      <c r="H773" s="169"/>
      <c r="I773" s="169"/>
      <c r="J773" s="167"/>
      <c r="K773" s="169"/>
    </row>
    <row r="774" spans="1:11" ht="12">
      <c r="A774" s="12">
        <v>21</v>
      </c>
      <c r="C774" s="320"/>
      <c r="E774" s="12">
        <v>21</v>
      </c>
      <c r="F774" s="14"/>
      <c r="G774" s="167"/>
      <c r="H774" s="169"/>
      <c r="I774" s="169"/>
      <c r="J774" s="167"/>
      <c r="K774" s="169"/>
    </row>
    <row r="775" spans="1:11" ht="12">
      <c r="A775" s="12">
        <v>22</v>
      </c>
      <c r="C775" s="13"/>
      <c r="E775" s="12">
        <v>22</v>
      </c>
      <c r="G775" s="167"/>
      <c r="H775" s="169"/>
      <c r="I775" s="169"/>
      <c r="J775" s="167"/>
      <c r="K775" s="169"/>
    </row>
    <row r="776" spans="1:11" ht="12">
      <c r="A776" s="12">
        <v>23</v>
      </c>
      <c r="C776" s="13" t="s">
        <v>220</v>
      </c>
      <c r="E776" s="12">
        <v>23</v>
      </c>
      <c r="G776" s="167"/>
      <c r="H776" s="169"/>
      <c r="I776" s="169"/>
      <c r="J776" s="167"/>
      <c r="K776" s="169"/>
    </row>
    <row r="777" spans="1:11" ht="12">
      <c r="A777" s="12">
        <v>24</v>
      </c>
      <c r="C777" s="13"/>
      <c r="E777" s="12">
        <v>24</v>
      </c>
      <c r="G777" s="167"/>
      <c r="H777" s="169"/>
      <c r="I777" s="169"/>
      <c r="J777" s="167"/>
      <c r="K777" s="169"/>
    </row>
    <row r="778" spans="1:11" ht="12">
      <c r="A778" s="12"/>
      <c r="E778" s="12">
        <v>25</v>
      </c>
      <c r="F778" s="308" t="s">
        <v>17</v>
      </c>
      <c r="G778" s="321"/>
      <c r="H778" s="25"/>
      <c r="I778" s="308"/>
      <c r="J778" s="321"/>
      <c r="K778" s="25"/>
    </row>
    <row r="779" spans="1:11" ht="12">
      <c r="A779" s="12">
        <v>25</v>
      </c>
      <c r="C779" s="13" t="s">
        <v>257</v>
      </c>
      <c r="E779" s="12"/>
      <c r="G779" s="165">
        <f>SUM(G768:G777)</f>
        <v>0</v>
      </c>
      <c r="H779" s="165">
        <f>SUM(H768:H777)</f>
        <v>0</v>
      </c>
      <c r="I779" s="175"/>
      <c r="J779" s="165">
        <f>SUM(J768:J777)</f>
        <v>0</v>
      </c>
      <c r="K779" s="165">
        <f>SUM(K768:K777)</f>
        <v>0</v>
      </c>
    </row>
    <row r="780" spans="6:11" ht="12">
      <c r="F780" s="308" t="s">
        <v>17</v>
      </c>
      <c r="G780" s="24"/>
      <c r="H780" s="25"/>
      <c r="I780" s="308"/>
      <c r="J780" s="24"/>
      <c r="K780" s="25"/>
    </row>
    <row r="781" spans="1:3" ht="12">
      <c r="A781" s="13"/>
      <c r="C781" s="1" t="s">
        <v>65</v>
      </c>
    </row>
    <row r="783" spans="1:11" ht="12">
      <c r="A783" s="13"/>
      <c r="H783" s="45"/>
      <c r="K783" s="45"/>
    </row>
    <row r="784" spans="1:11" ht="12">
      <c r="A784" s="20" t="str">
        <f>$A$83</f>
        <v>Institution No.:  </v>
      </c>
      <c r="B784" s="41"/>
      <c r="C784" s="41"/>
      <c r="D784" s="41"/>
      <c r="E784" s="42"/>
      <c r="F784" s="41"/>
      <c r="G784" s="43"/>
      <c r="H784" s="44"/>
      <c r="I784" s="41"/>
      <c r="J784" s="43"/>
      <c r="K784" s="19" t="s">
        <v>258</v>
      </c>
    </row>
    <row r="785" spans="1:11" ht="12">
      <c r="A785" s="378" t="s">
        <v>259</v>
      </c>
      <c r="B785" s="378"/>
      <c r="C785" s="378"/>
      <c r="D785" s="378"/>
      <c r="E785" s="378"/>
      <c r="F785" s="378"/>
      <c r="G785" s="378"/>
      <c r="H785" s="378"/>
      <c r="I785" s="378"/>
      <c r="J785" s="378"/>
      <c r="K785" s="378"/>
    </row>
    <row r="786" spans="1:11" ht="12">
      <c r="A786" s="20" t="str">
        <f>$A$42</f>
        <v>NAME: </v>
      </c>
      <c r="C786" s="1" t="str">
        <f>$D$20</f>
        <v>University of Colorado</v>
      </c>
      <c r="H786" s="337"/>
      <c r="J786" s="18"/>
      <c r="K786" s="22" t="str">
        <f>$K$3</f>
        <v>Date: October 1, 2013</v>
      </c>
    </row>
    <row r="787" spans="1:11" ht="12">
      <c r="A787" s="23" t="s">
        <v>17</v>
      </c>
      <c r="B787" s="23" t="s">
        <v>17</v>
      </c>
      <c r="C787" s="23" t="s">
        <v>17</v>
      </c>
      <c r="D787" s="23" t="s">
        <v>17</v>
      </c>
      <c r="E787" s="23" t="s">
        <v>17</v>
      </c>
      <c r="F787" s="23" t="s">
        <v>17</v>
      </c>
      <c r="G787" s="24" t="s">
        <v>17</v>
      </c>
      <c r="H787" s="25" t="s">
        <v>17</v>
      </c>
      <c r="I787" s="23" t="s">
        <v>17</v>
      </c>
      <c r="J787" s="24" t="s">
        <v>17</v>
      </c>
      <c r="K787" s="25" t="s">
        <v>17</v>
      </c>
    </row>
    <row r="788" spans="1:11" ht="12">
      <c r="A788" s="26" t="s">
        <v>18</v>
      </c>
      <c r="E788" s="26" t="s">
        <v>18</v>
      </c>
      <c r="F788" s="27"/>
      <c r="G788" s="28"/>
      <c r="H788" s="29" t="s">
        <v>20</v>
      </c>
      <c r="I788" s="27"/>
      <c r="J788" s="28"/>
      <c r="K788" s="29" t="s">
        <v>21</v>
      </c>
    </row>
    <row r="789" spans="1:11" ht="12">
      <c r="A789" s="26" t="s">
        <v>22</v>
      </c>
      <c r="C789" s="30" t="s">
        <v>69</v>
      </c>
      <c r="E789" s="26" t="s">
        <v>22</v>
      </c>
      <c r="F789" s="27"/>
      <c r="G789" s="28"/>
      <c r="H789" s="29" t="s">
        <v>25</v>
      </c>
      <c r="I789" s="27"/>
      <c r="J789" s="28"/>
      <c r="K789" s="29" t="s">
        <v>26</v>
      </c>
    </row>
    <row r="790" spans="1:11" ht="12">
      <c r="A790" s="23" t="s">
        <v>17</v>
      </c>
      <c r="B790" s="23" t="s">
        <v>17</v>
      </c>
      <c r="C790" s="23" t="s">
        <v>17</v>
      </c>
      <c r="D790" s="23" t="s">
        <v>17</v>
      </c>
      <c r="E790" s="23" t="s">
        <v>17</v>
      </c>
      <c r="F790" s="23" t="s">
        <v>17</v>
      </c>
      <c r="G790" s="24" t="s">
        <v>17</v>
      </c>
      <c r="H790" s="25" t="s">
        <v>17</v>
      </c>
      <c r="I790" s="23" t="s">
        <v>17</v>
      </c>
      <c r="J790" s="24" t="s">
        <v>17</v>
      </c>
      <c r="K790" s="25" t="s">
        <v>17</v>
      </c>
    </row>
    <row r="791" spans="1:11" ht="12">
      <c r="A791" s="311">
        <v>1</v>
      </c>
      <c r="C791" s="1" t="s">
        <v>260</v>
      </c>
      <c r="E791" s="311">
        <v>1</v>
      </c>
      <c r="F791" s="14"/>
      <c r="G791" s="169"/>
      <c r="H791" s="169">
        <v>4309139</v>
      </c>
      <c r="I791" s="169"/>
      <c r="J791" s="169"/>
      <c r="K791" s="169">
        <f>2196891.59</f>
        <v>2196891.59</v>
      </c>
    </row>
    <row r="792" spans="1:11" ht="12">
      <c r="A792" s="311">
        <v>2</v>
      </c>
      <c r="E792" s="311">
        <v>2</v>
      </c>
      <c r="F792" s="14"/>
      <c r="G792" s="169"/>
      <c r="H792" s="169"/>
      <c r="I792" s="169"/>
      <c r="J792" s="169"/>
      <c r="K792" s="169"/>
    </row>
    <row r="793" spans="1:11" ht="12">
      <c r="A793" s="311">
        <v>3</v>
      </c>
      <c r="C793" s="14"/>
      <c r="E793" s="311">
        <v>3</v>
      </c>
      <c r="F793" s="14"/>
      <c r="G793" s="169"/>
      <c r="H793" s="169"/>
      <c r="I793" s="169"/>
      <c r="J793" s="169"/>
      <c r="K793" s="169"/>
    </row>
    <row r="794" spans="1:11" ht="12">
      <c r="A794" s="311">
        <v>4</v>
      </c>
      <c r="C794" s="14"/>
      <c r="E794" s="311">
        <v>4</v>
      </c>
      <c r="F794" s="14"/>
      <c r="G794" s="169"/>
      <c r="H794" s="169"/>
      <c r="I794" s="169"/>
      <c r="J794" s="169"/>
      <c r="K794" s="169"/>
    </row>
    <row r="795" spans="1:11" ht="12">
      <c r="A795" s="311">
        <v>5</v>
      </c>
      <c r="C795" s="13"/>
      <c r="E795" s="311">
        <v>5</v>
      </c>
      <c r="F795" s="14"/>
      <c r="G795" s="169"/>
      <c r="H795" s="169"/>
      <c r="I795" s="169"/>
      <c r="J795" s="169"/>
      <c r="K795" s="169"/>
    </row>
    <row r="796" spans="1:11" ht="12">
      <c r="A796" s="311">
        <v>6</v>
      </c>
      <c r="C796" s="14"/>
      <c r="E796" s="311">
        <v>6</v>
      </c>
      <c r="F796" s="14"/>
      <c r="G796" s="169"/>
      <c r="H796" s="169"/>
      <c r="I796" s="169"/>
      <c r="J796" s="169"/>
      <c r="K796" s="169"/>
    </row>
    <row r="797" spans="1:11" ht="12">
      <c r="A797" s="311">
        <v>7</v>
      </c>
      <c r="C797" s="14"/>
      <c r="E797" s="311">
        <v>7</v>
      </c>
      <c r="F797" s="14"/>
      <c r="G797" s="169"/>
      <c r="H797" s="169"/>
      <c r="I797" s="169"/>
      <c r="J797" s="169"/>
      <c r="K797" s="169"/>
    </row>
    <row r="798" spans="1:11" ht="12">
      <c r="A798" s="311">
        <v>8</v>
      </c>
      <c r="E798" s="311">
        <v>8</v>
      </c>
      <c r="F798" s="14"/>
      <c r="G798" s="169"/>
      <c r="H798" s="169"/>
      <c r="I798" s="169"/>
      <c r="J798" s="169"/>
      <c r="K798" s="169"/>
    </row>
    <row r="799" spans="1:11" ht="12">
      <c r="A799" s="311">
        <v>9</v>
      </c>
      <c r="E799" s="311">
        <v>9</v>
      </c>
      <c r="F799" s="14"/>
      <c r="G799" s="169"/>
      <c r="H799" s="169"/>
      <c r="I799" s="169"/>
      <c r="J799" s="169"/>
      <c r="K799" s="169"/>
    </row>
    <row r="800" spans="1:11" ht="12">
      <c r="A800" s="314"/>
      <c r="E800" s="314"/>
      <c r="F800" s="308" t="s">
        <v>17</v>
      </c>
      <c r="G800" s="329" t="s">
        <v>17</v>
      </c>
      <c r="H800" s="329"/>
      <c r="I800" s="329"/>
      <c r="J800" s="329"/>
      <c r="K800" s="329"/>
    </row>
    <row r="801" spans="1:11" ht="12">
      <c r="A801" s="311">
        <v>10</v>
      </c>
      <c r="C801" s="1" t="s">
        <v>261</v>
      </c>
      <c r="E801" s="311">
        <v>10</v>
      </c>
      <c r="G801" s="164"/>
      <c r="H801" s="169">
        <f>SUM(H791:H799)</f>
        <v>4309139</v>
      </c>
      <c r="I801" s="165"/>
      <c r="J801" s="164"/>
      <c r="K801" s="169">
        <f>SUM(K791:K799)</f>
        <v>2196891.59</v>
      </c>
    </row>
    <row r="802" spans="1:11" ht="12">
      <c r="A802" s="311"/>
      <c r="E802" s="311"/>
      <c r="F802" s="308" t="s">
        <v>17</v>
      </c>
      <c r="G802" s="329" t="s">
        <v>17</v>
      </c>
      <c r="H802" s="329"/>
      <c r="I802" s="329"/>
      <c r="J802" s="329"/>
      <c r="K802" s="329"/>
    </row>
    <row r="803" spans="1:11" ht="12">
      <c r="A803" s="311">
        <v>11</v>
      </c>
      <c r="C803" s="14"/>
      <c r="E803" s="311">
        <v>11</v>
      </c>
      <c r="F803" s="14"/>
      <c r="G803" s="169"/>
      <c r="H803" s="169"/>
      <c r="I803" s="169"/>
      <c r="J803" s="169"/>
      <c r="K803" s="169"/>
    </row>
    <row r="804" spans="1:11" ht="12">
      <c r="A804" s="311">
        <v>12</v>
      </c>
      <c r="C804" s="13" t="s">
        <v>262</v>
      </c>
      <c r="E804" s="311">
        <v>12</v>
      </c>
      <c r="F804" s="14"/>
      <c r="G804" s="169"/>
      <c r="H804" s="169">
        <v>-191070.1299999999</v>
      </c>
      <c r="I804" s="169"/>
      <c r="J804" s="169"/>
      <c r="K804" s="169">
        <v>7635325.41</v>
      </c>
    </row>
    <row r="805" spans="1:11" ht="12">
      <c r="A805" s="311">
        <v>13</v>
      </c>
      <c r="C805" s="14" t="s">
        <v>263</v>
      </c>
      <c r="E805" s="311">
        <v>13</v>
      </c>
      <c r="F805" s="14"/>
      <c r="G805" s="169"/>
      <c r="H805" s="169"/>
      <c r="I805" s="169"/>
      <c r="J805" s="169"/>
      <c r="K805" s="169"/>
    </row>
    <row r="806" spans="1:11" ht="12">
      <c r="A806" s="311">
        <v>14</v>
      </c>
      <c r="E806" s="311">
        <v>14</v>
      </c>
      <c r="F806" s="14"/>
      <c r="G806" s="169"/>
      <c r="H806" s="169"/>
      <c r="I806" s="169"/>
      <c r="J806" s="169"/>
      <c r="K806" s="169"/>
    </row>
    <row r="807" spans="1:11" ht="12">
      <c r="A807" s="311">
        <v>15</v>
      </c>
      <c r="E807" s="311">
        <v>15</v>
      </c>
      <c r="F807" s="14"/>
      <c r="G807" s="169"/>
      <c r="H807" s="169"/>
      <c r="I807" s="169"/>
      <c r="J807" s="169"/>
      <c r="K807" s="169"/>
    </row>
    <row r="808" spans="1:11" ht="12">
      <c r="A808" s="311">
        <v>16</v>
      </c>
      <c r="E808" s="311">
        <v>16</v>
      </c>
      <c r="F808" s="14"/>
      <c r="G808" s="169"/>
      <c r="H808" s="169"/>
      <c r="I808" s="169"/>
      <c r="J808" s="169"/>
      <c r="K808" s="169"/>
    </row>
    <row r="809" spans="1:11" ht="12">
      <c r="A809" s="311">
        <v>17</v>
      </c>
      <c r="C809" s="312"/>
      <c r="D809" s="313"/>
      <c r="E809" s="311">
        <v>17</v>
      </c>
      <c r="F809" s="14"/>
      <c r="G809" s="169"/>
      <c r="H809" s="169"/>
      <c r="I809" s="169"/>
      <c r="J809" s="169"/>
      <c r="K809" s="169"/>
    </row>
    <row r="810" spans="1:11" ht="12">
      <c r="A810" s="311">
        <v>18</v>
      </c>
      <c r="C810" s="313"/>
      <c r="D810" s="313"/>
      <c r="E810" s="311">
        <v>18</v>
      </c>
      <c r="F810" s="14"/>
      <c r="G810" s="169"/>
      <c r="H810" s="169"/>
      <c r="I810" s="169"/>
      <c r="J810" s="169"/>
      <c r="K810" s="169"/>
    </row>
    <row r="811" spans="1:11" ht="12">
      <c r="A811" s="311"/>
      <c r="C811" s="338"/>
      <c r="D811" s="313"/>
      <c r="E811" s="311"/>
      <c r="F811" s="308" t="s">
        <v>17</v>
      </c>
      <c r="G811" s="24" t="s">
        <v>17</v>
      </c>
      <c r="H811" s="25"/>
      <c r="I811" s="308"/>
      <c r="J811" s="24"/>
      <c r="K811" s="25"/>
    </row>
    <row r="812" spans="1:11" ht="12">
      <c r="A812" s="311">
        <v>19</v>
      </c>
      <c r="C812" s="1" t="s">
        <v>265</v>
      </c>
      <c r="D812" s="313"/>
      <c r="E812" s="311">
        <v>19</v>
      </c>
      <c r="G812" s="165"/>
      <c r="H812" s="165">
        <f>SUM(H803:H810)</f>
        <v>-191070.1299999999</v>
      </c>
      <c r="I812" s="169"/>
      <c r="J812" s="169"/>
      <c r="K812" s="165">
        <f>SUM(K803:K810)</f>
        <v>7635325.41</v>
      </c>
    </row>
    <row r="813" spans="1:11" ht="12">
      <c r="A813" s="311"/>
      <c r="C813" s="338"/>
      <c r="D813" s="313"/>
      <c r="E813" s="311"/>
      <c r="F813" s="308" t="s">
        <v>17</v>
      </c>
      <c r="G813" s="24" t="s">
        <v>17</v>
      </c>
      <c r="H813" s="25"/>
      <c r="I813" s="308"/>
      <c r="J813" s="24"/>
      <c r="K813" s="25"/>
    </row>
    <row r="814" spans="1:8" ht="12">
      <c r="A814" s="311"/>
      <c r="C814" s="313"/>
      <c r="D814" s="313"/>
      <c r="E814" s="311"/>
      <c r="H814" s="16"/>
    </row>
    <row r="815" spans="1:11" ht="12">
      <c r="A815" s="311">
        <v>20</v>
      </c>
      <c r="C815" s="13" t="s">
        <v>266</v>
      </c>
      <c r="E815" s="311">
        <v>20</v>
      </c>
      <c r="G815" s="164"/>
      <c r="H815" s="165">
        <f>SUM(H801,H812)</f>
        <v>4118068.87</v>
      </c>
      <c r="I815" s="165"/>
      <c r="J815" s="164"/>
      <c r="K815" s="165">
        <f>SUM(K801,K812)</f>
        <v>9832217</v>
      </c>
    </row>
    <row r="816" spans="3:11" ht="12">
      <c r="C816" s="34" t="s">
        <v>267</v>
      </c>
      <c r="E816" s="40"/>
      <c r="F816" s="308" t="s">
        <v>17</v>
      </c>
      <c r="G816" s="24" t="s">
        <v>17</v>
      </c>
      <c r="H816" s="25"/>
      <c r="I816" s="308"/>
      <c r="J816" s="24"/>
      <c r="K816" s="25"/>
    </row>
    <row r="817" ht="12">
      <c r="C817" s="13" t="s">
        <v>51</v>
      </c>
    </row>
    <row r="818" spans="4:11" ht="12">
      <c r="D818" s="13"/>
      <c r="G818" s="18"/>
      <c r="H818" s="45"/>
      <c r="I818" s="57"/>
      <c r="J818" s="18"/>
      <c r="K818" s="45"/>
    </row>
    <row r="819" spans="4:11" ht="12">
      <c r="D819" s="13"/>
      <c r="G819" s="18"/>
      <c r="H819" s="45"/>
      <c r="I819" s="57"/>
      <c r="J819" s="18"/>
      <c r="K819" s="45"/>
    </row>
    <row r="820" spans="4:11" ht="12">
      <c r="D820" s="13"/>
      <c r="G820" s="18"/>
      <c r="H820" s="45"/>
      <c r="I820" s="57"/>
      <c r="J820" s="18"/>
      <c r="K820" s="45"/>
    </row>
    <row r="821" spans="4:11" ht="12">
      <c r="D821" s="13"/>
      <c r="G821" s="18"/>
      <c r="H821" s="45"/>
      <c r="I821" s="57"/>
      <c r="J821" s="18"/>
      <c r="K821" s="45"/>
    </row>
    <row r="822" spans="4:11" ht="12">
      <c r="D822" s="13"/>
      <c r="G822" s="18"/>
      <c r="H822" s="45"/>
      <c r="I822" s="57"/>
      <c r="J822" s="18"/>
      <c r="K822" s="45"/>
    </row>
    <row r="823" spans="4:11" ht="12">
      <c r="D823" s="13"/>
      <c r="G823" s="18"/>
      <c r="H823" s="45"/>
      <c r="I823" s="57"/>
      <c r="J823" s="18"/>
      <c r="K823" s="45"/>
    </row>
    <row r="824" spans="4:11" ht="12">
      <c r="D824" s="13"/>
      <c r="G824" s="18"/>
      <c r="H824" s="45"/>
      <c r="I824" s="57"/>
      <c r="J824" s="18"/>
      <c r="K824" s="45"/>
    </row>
    <row r="825" spans="4:11" ht="12">
      <c r="D825" s="13"/>
      <c r="G825" s="18"/>
      <c r="H825" s="45"/>
      <c r="I825" s="57"/>
      <c r="J825" s="18"/>
      <c r="K825" s="45"/>
    </row>
    <row r="826" spans="4:11" ht="12">
      <c r="D826" s="13"/>
      <c r="G826" s="18"/>
      <c r="H826" s="45"/>
      <c r="I826" s="57"/>
      <c r="J826" s="18"/>
      <c r="K826" s="45"/>
    </row>
    <row r="827" spans="4:11" ht="12">
      <c r="D827" s="13"/>
      <c r="G827" s="18"/>
      <c r="H827" s="45"/>
      <c r="I827" s="57"/>
      <c r="J827" s="18"/>
      <c r="K827" s="45"/>
    </row>
    <row r="828" spans="4:11" ht="12">
      <c r="D828" s="13"/>
      <c r="G828" s="18"/>
      <c r="H828" s="45"/>
      <c r="I828" s="57"/>
      <c r="J828" s="18"/>
      <c r="K828" s="45"/>
    </row>
    <row r="829" spans="4:11" ht="12">
      <c r="D829" s="13"/>
      <c r="G829" s="18"/>
      <c r="H829" s="45"/>
      <c r="I829" s="57"/>
      <c r="J829" s="18"/>
      <c r="K829" s="45"/>
    </row>
    <row r="830" spans="4:11" ht="12">
      <c r="D830" s="13"/>
      <c r="G830" s="18"/>
      <c r="H830" s="45"/>
      <c r="I830" s="57"/>
      <c r="J830" s="18"/>
      <c r="K830" s="45"/>
    </row>
    <row r="831" spans="4:11" ht="12">
      <c r="D831" s="13"/>
      <c r="G831" s="18"/>
      <c r="H831" s="45"/>
      <c r="I831" s="57"/>
      <c r="J831" s="18"/>
      <c r="K831" s="45"/>
    </row>
    <row r="832" spans="4:11" ht="12">
      <c r="D832" s="13"/>
      <c r="G832" s="18"/>
      <c r="H832" s="45"/>
      <c r="I832" s="57"/>
      <c r="J832" s="18"/>
      <c r="K832" s="45"/>
    </row>
    <row r="833" spans="4:11" ht="12">
      <c r="D833" s="13"/>
      <c r="G833" s="18"/>
      <c r="H833" s="45"/>
      <c r="I833" s="57"/>
      <c r="J833" s="18"/>
      <c r="K833" s="45"/>
    </row>
    <row r="834" spans="4:11" ht="12">
      <c r="D834" s="13"/>
      <c r="G834" s="18"/>
      <c r="H834" s="45"/>
      <c r="I834" s="57"/>
      <c r="J834" s="18"/>
      <c r="K834" s="45"/>
    </row>
    <row r="835" spans="4:11" ht="12">
      <c r="D835" s="13"/>
      <c r="G835" s="18"/>
      <c r="H835" s="45"/>
      <c r="I835" s="57"/>
      <c r="J835" s="18"/>
      <c r="K835" s="45"/>
    </row>
    <row r="836" spans="4:11" ht="12">
      <c r="D836" s="13"/>
      <c r="G836" s="18"/>
      <c r="H836" s="45"/>
      <c r="I836" s="57"/>
      <c r="J836" s="18"/>
      <c r="K836" s="45"/>
    </row>
    <row r="837" spans="4:11" ht="12">
      <c r="D837" s="13"/>
      <c r="G837" s="18"/>
      <c r="H837" s="45"/>
      <c r="I837" s="57"/>
      <c r="J837" s="18"/>
      <c r="K837" s="45"/>
    </row>
    <row r="838" spans="4:11" ht="12">
      <c r="D838" s="13"/>
      <c r="G838" s="18"/>
      <c r="H838" s="45"/>
      <c r="I838" s="57"/>
      <c r="J838" s="18"/>
      <c r="K838" s="45"/>
    </row>
    <row r="839" spans="4:11" ht="12">
      <c r="D839" s="13"/>
      <c r="G839" s="18"/>
      <c r="H839" s="45"/>
      <c r="I839" s="57"/>
      <c r="J839" s="18"/>
      <c r="K839" s="45"/>
    </row>
    <row r="840" spans="4:11" ht="12">
      <c r="D840" s="13"/>
      <c r="G840" s="18"/>
      <c r="H840" s="45"/>
      <c r="I840" s="57"/>
      <c r="J840" s="18"/>
      <c r="K840" s="45"/>
    </row>
    <row r="841" spans="4:11" ht="12">
      <c r="D841" s="13"/>
      <c r="G841" s="18"/>
      <c r="H841" s="45"/>
      <c r="I841" s="57"/>
      <c r="J841" s="18"/>
      <c r="K841" s="45"/>
    </row>
    <row r="842" spans="4:11" ht="12">
      <c r="D842" s="13"/>
      <c r="G842" s="18"/>
      <c r="H842" s="45"/>
      <c r="I842" s="57"/>
      <c r="J842" s="18"/>
      <c r="K842" s="45"/>
    </row>
    <row r="881" spans="4:11" ht="12">
      <c r="D881" s="27"/>
      <c r="F881" s="40"/>
      <c r="G881" s="18"/>
      <c r="H881" s="45"/>
      <c r="J881" s="18"/>
      <c r="K881" s="45"/>
    </row>
  </sheetData>
  <sheetProtection/>
  <mergeCells count="30">
    <mergeCell ref="A41:K41"/>
    <mergeCell ref="A5:K5"/>
    <mergeCell ref="A8:K8"/>
    <mergeCell ref="A9:K9"/>
    <mergeCell ref="A20:C20"/>
    <mergeCell ref="A36:K36"/>
    <mergeCell ref="C321:J321"/>
    <mergeCell ref="C79:J79"/>
    <mergeCell ref="A84:K84"/>
    <mergeCell ref="C121:J121"/>
    <mergeCell ref="A128:K128"/>
    <mergeCell ref="C135:D135"/>
    <mergeCell ref="C139:D139"/>
    <mergeCell ref="A175:K175"/>
    <mergeCell ref="C213:I213"/>
    <mergeCell ref="C219:F219"/>
    <mergeCell ref="B227:K227"/>
    <mergeCell ref="B265:L266"/>
    <mergeCell ref="A785:K785"/>
    <mergeCell ref="A411:K411"/>
    <mergeCell ref="A449:K449"/>
    <mergeCell ref="A488:K488"/>
    <mergeCell ref="A525:K525"/>
    <mergeCell ref="A562:K562"/>
    <mergeCell ref="A599:K599"/>
    <mergeCell ref="A636:K636"/>
    <mergeCell ref="A673:K673"/>
    <mergeCell ref="A710:K710"/>
    <mergeCell ref="C744:J744"/>
    <mergeCell ref="A748:K748"/>
  </mergeCells>
  <printOptions horizontalCentered="1"/>
  <pageMargins left="0.17" right="0.17" top="0.47" bottom="0.53" header="0.5" footer="0.24"/>
  <pageSetup fitToHeight="47" horizontalDpi="600" verticalDpi="600" orientation="landscape" scale="70" r:id="rId1"/>
  <rowBreaks count="19" manualBreakCount="19">
    <brk id="39" max="12" man="1"/>
    <brk id="82" max="12" man="1"/>
    <brk id="124" max="12" man="1"/>
    <brk id="172" max="12" man="1"/>
    <brk id="224" max="12" man="1"/>
    <brk id="274" max="12" man="1"/>
    <brk id="323" max="10" man="1"/>
    <brk id="355" max="12" man="1"/>
    <brk id="407" max="12" man="1"/>
    <brk id="446" max="12" man="1"/>
    <brk id="485" max="255" man="1"/>
    <brk id="522" max="12" man="1"/>
    <brk id="559" max="12" man="1"/>
    <brk id="596" max="12" man="1"/>
    <brk id="633" max="12" man="1"/>
    <brk id="670" max="12" man="1"/>
    <brk id="707" max="12" man="1"/>
    <brk id="746" max="12" man="1"/>
    <brk id="782" max="255" man="1"/>
  </rowBreaks>
</worksheet>
</file>

<file path=xl/worksheets/sheet6.xml><?xml version="1.0" encoding="utf-8"?>
<worksheet xmlns="http://schemas.openxmlformats.org/spreadsheetml/2006/main" xmlns:r="http://schemas.openxmlformats.org/officeDocument/2006/relationships">
  <sheetPr transitionEvaluation="1" transitionEntry="1"/>
  <dimension ref="A2:IT881"/>
  <sheetViews>
    <sheetView showGridLines="0" view="pageBreakPreview" zoomScaleNormal="75" zoomScaleSheetLayoutView="100" zoomScalePageLayoutView="0" workbookViewId="0" topLeftCell="A1">
      <selection activeCell="C28" sqref="C28"/>
    </sheetView>
  </sheetViews>
  <sheetFormatPr defaultColWidth="11.00390625" defaultRowHeight="12"/>
  <cols>
    <col min="1" max="1" width="5.28125" style="1" customWidth="1"/>
    <col min="2" max="2" width="2.140625" style="1" customWidth="1"/>
    <col min="3" max="3" width="35.00390625" style="1" customWidth="1"/>
    <col min="4" max="4" width="32.7109375" style="1" customWidth="1"/>
    <col min="5" max="5" width="9.28125" style="1" customWidth="1"/>
    <col min="6" max="6" width="8.57421875" style="1" customWidth="1"/>
    <col min="7" max="7" width="17.00390625" style="2" customWidth="1"/>
    <col min="8" max="8" width="17.00390625" style="3" customWidth="1"/>
    <col min="9" max="9" width="7.57421875" style="1" customWidth="1"/>
    <col min="10" max="10" width="15.140625" style="2" customWidth="1"/>
    <col min="11" max="11" width="19.421875" style="3" customWidth="1"/>
    <col min="12" max="16384" width="11.00390625" style="1" customWidth="1"/>
  </cols>
  <sheetData>
    <row r="1" ht="12"/>
    <row r="2" ht="12">
      <c r="K2" s="4" t="s">
        <v>0</v>
      </c>
    </row>
    <row r="3" ht="12">
      <c r="K3" s="5" t="s">
        <v>1</v>
      </c>
    </row>
    <row r="4" ht="12"/>
    <row r="5" spans="1:11" ht="45">
      <c r="A5" s="356" t="s">
        <v>2</v>
      </c>
      <c r="B5" s="356"/>
      <c r="C5" s="356"/>
      <c r="D5" s="356"/>
      <c r="E5" s="356"/>
      <c r="F5" s="356"/>
      <c r="G5" s="356"/>
      <c r="H5" s="356"/>
      <c r="I5" s="356"/>
      <c r="J5" s="356"/>
      <c r="K5" s="356"/>
    </row>
    <row r="6" ht="12"/>
    <row r="7" ht="12"/>
    <row r="8" spans="1:11" s="6" customFormat="1" ht="33">
      <c r="A8" s="357" t="s">
        <v>3</v>
      </c>
      <c r="B8" s="357"/>
      <c r="C8" s="357"/>
      <c r="D8" s="357"/>
      <c r="E8" s="357"/>
      <c r="F8" s="357"/>
      <c r="G8" s="357"/>
      <c r="H8" s="357"/>
      <c r="I8" s="357"/>
      <c r="J8" s="357"/>
      <c r="K8" s="357"/>
    </row>
    <row r="9" spans="1:11" s="6" customFormat="1" ht="33">
      <c r="A9" s="357" t="s">
        <v>4</v>
      </c>
      <c r="B9" s="357"/>
      <c r="C9" s="357"/>
      <c r="D9" s="357"/>
      <c r="E9" s="357"/>
      <c r="F9" s="357"/>
      <c r="G9" s="357"/>
      <c r="H9" s="357"/>
      <c r="I9" s="357"/>
      <c r="J9" s="357"/>
      <c r="K9" s="357"/>
    </row>
    <row r="10" ht="12"/>
    <row r="11" ht="12"/>
    <row r="12" ht="12"/>
    <row r="13" ht="12"/>
    <row r="14" ht="12"/>
    <row r="15" ht="12"/>
    <row r="16" ht="12"/>
    <row r="17" ht="12"/>
    <row r="18" ht="12"/>
    <row r="19" ht="12"/>
    <row r="20" spans="1:11" ht="12.75" thickBot="1">
      <c r="A20" s="358" t="s">
        <v>5</v>
      </c>
      <c r="B20" s="358"/>
      <c r="C20" s="358"/>
      <c r="D20" s="7" t="s">
        <v>78</v>
      </c>
      <c r="E20" s="8"/>
      <c r="F20" s="8"/>
      <c r="G20" s="8"/>
      <c r="H20" s="8"/>
      <c r="I20" s="8"/>
      <c r="J20" s="8"/>
      <c r="K20" s="8"/>
    </row>
    <row r="21" spans="3:4" ht="12.75" thickBot="1">
      <c r="C21" s="9" t="s">
        <v>7</v>
      </c>
      <c r="D21" s="10" t="s">
        <v>280</v>
      </c>
    </row>
    <row r="22" spans="3:4" ht="12.75" thickBot="1">
      <c r="C22" s="9" t="s">
        <v>9</v>
      </c>
      <c r="D22" s="11"/>
    </row>
    <row r="23" spans="3:4" ht="12.75" thickBot="1">
      <c r="C23" s="9" t="s">
        <v>10</v>
      </c>
      <c r="D23" s="11"/>
    </row>
    <row r="24" ht="12"/>
    <row r="25" ht="12"/>
    <row r="26" ht="12"/>
    <row r="27" ht="12"/>
    <row r="28" ht="12"/>
    <row r="29" ht="12"/>
    <row r="30" ht="12"/>
    <row r="31" ht="12">
      <c r="C31" s="1" t="s">
        <v>12</v>
      </c>
    </row>
    <row r="32" ht="12"/>
    <row r="33" ht="12"/>
    <row r="34" ht="12"/>
    <row r="35" ht="12"/>
    <row r="36" spans="1:11" ht="27">
      <c r="A36" s="359" t="s">
        <v>279</v>
      </c>
      <c r="B36" s="359"/>
      <c r="C36" s="359"/>
      <c r="D36" s="359"/>
      <c r="E36" s="359"/>
      <c r="F36" s="359"/>
      <c r="G36" s="359"/>
      <c r="H36" s="359"/>
      <c r="I36" s="359"/>
      <c r="J36" s="359"/>
      <c r="K36" s="359"/>
    </row>
    <row r="37" ht="12"/>
    <row r="38" ht="12"/>
    <row r="39" spans="1:11" ht="12">
      <c r="A39" s="12"/>
      <c r="C39" s="13"/>
      <c r="E39" s="12"/>
      <c r="F39" s="14"/>
      <c r="G39" s="15"/>
      <c r="H39" s="16"/>
      <c r="I39" s="14"/>
      <c r="J39" s="15"/>
      <c r="K39" s="16"/>
    </row>
    <row r="40" spans="1:11" ht="12">
      <c r="A40" s="17"/>
      <c r="G40" s="18"/>
      <c r="K40" s="19" t="s">
        <v>14</v>
      </c>
    </row>
    <row r="41" spans="1:11" ht="12">
      <c r="A41" s="360" t="s">
        <v>15</v>
      </c>
      <c r="B41" s="360"/>
      <c r="C41" s="360"/>
      <c r="D41" s="360"/>
      <c r="E41" s="360"/>
      <c r="F41" s="360"/>
      <c r="G41" s="360"/>
      <c r="H41" s="360"/>
      <c r="I41" s="360"/>
      <c r="J41" s="360"/>
      <c r="K41" s="360"/>
    </row>
    <row r="42" spans="1:11" ht="12">
      <c r="A42" s="20" t="s">
        <v>16</v>
      </c>
      <c r="C42" s="1" t="str">
        <f>$D$20</f>
        <v>University of Colorado</v>
      </c>
      <c r="G42" s="18"/>
      <c r="I42" s="21"/>
      <c r="J42" s="18"/>
      <c r="K42" s="22" t="str">
        <f>$K$3</f>
        <v>Date: October 1, 2013</v>
      </c>
    </row>
    <row r="43" spans="1:11" ht="12">
      <c r="A43" s="23" t="s">
        <v>17</v>
      </c>
      <c r="B43" s="23" t="s">
        <v>17</v>
      </c>
      <c r="C43" s="23" t="s">
        <v>17</v>
      </c>
      <c r="D43" s="23" t="s">
        <v>17</v>
      </c>
      <c r="E43" s="23" t="s">
        <v>17</v>
      </c>
      <c r="F43" s="23" t="s">
        <v>17</v>
      </c>
      <c r="G43" s="24" t="s">
        <v>17</v>
      </c>
      <c r="H43" s="25" t="s">
        <v>17</v>
      </c>
      <c r="I43" s="23" t="s">
        <v>17</v>
      </c>
      <c r="J43" s="24" t="s">
        <v>17</v>
      </c>
      <c r="K43" s="25" t="s">
        <v>17</v>
      </c>
    </row>
    <row r="44" spans="1:11" ht="12">
      <c r="A44" s="26" t="s">
        <v>18</v>
      </c>
      <c r="C44" s="13" t="s">
        <v>19</v>
      </c>
      <c r="E44" s="26" t="s">
        <v>18</v>
      </c>
      <c r="F44" s="27"/>
      <c r="G44" s="28"/>
      <c r="H44" s="29" t="s">
        <v>20</v>
      </c>
      <c r="I44" s="27"/>
      <c r="J44" s="28"/>
      <c r="K44" s="29" t="s">
        <v>21</v>
      </c>
    </row>
    <row r="45" spans="1:11" ht="12">
      <c r="A45" s="26" t="s">
        <v>22</v>
      </c>
      <c r="C45" s="30" t="s">
        <v>23</v>
      </c>
      <c r="E45" s="26" t="s">
        <v>22</v>
      </c>
      <c r="F45" s="27"/>
      <c r="G45" s="28" t="s">
        <v>24</v>
      </c>
      <c r="H45" s="29" t="s">
        <v>25</v>
      </c>
      <c r="I45" s="27"/>
      <c r="J45" s="28" t="s">
        <v>24</v>
      </c>
      <c r="K45" s="29" t="s">
        <v>26</v>
      </c>
    </row>
    <row r="46" spans="1:11" ht="12">
      <c r="A46" s="23" t="s">
        <v>17</v>
      </c>
      <c r="B46" s="23" t="s">
        <v>17</v>
      </c>
      <c r="C46" s="23" t="s">
        <v>17</v>
      </c>
      <c r="D46" s="23" t="s">
        <v>17</v>
      </c>
      <c r="E46" s="23" t="s">
        <v>17</v>
      </c>
      <c r="F46" s="23" t="s">
        <v>17</v>
      </c>
      <c r="G46" s="24" t="s">
        <v>17</v>
      </c>
      <c r="H46" s="25" t="s">
        <v>17</v>
      </c>
      <c r="I46" s="23" t="s">
        <v>17</v>
      </c>
      <c r="J46" s="24" t="s">
        <v>17</v>
      </c>
      <c r="K46" s="25" t="s">
        <v>17</v>
      </c>
    </row>
    <row r="47" spans="1:11" ht="12">
      <c r="A47" s="12">
        <v>1</v>
      </c>
      <c r="C47" s="13" t="s">
        <v>27</v>
      </c>
      <c r="D47" s="31" t="s">
        <v>28</v>
      </c>
      <c r="E47" s="12">
        <v>1</v>
      </c>
      <c r="G47" s="32">
        <v>0</v>
      </c>
      <c r="H47" s="32">
        <v>0</v>
      </c>
      <c r="I47" s="279"/>
      <c r="J47" s="32">
        <v>0</v>
      </c>
      <c r="K47" s="32">
        <v>0</v>
      </c>
    </row>
    <row r="48" spans="1:11" ht="12">
      <c r="A48" s="12">
        <v>2</v>
      </c>
      <c r="C48" s="13" t="s">
        <v>29</v>
      </c>
      <c r="D48" s="31" t="s">
        <v>30</v>
      </c>
      <c r="E48" s="12">
        <v>2</v>
      </c>
      <c r="G48" s="32">
        <v>0</v>
      </c>
      <c r="H48" s="32">
        <v>0</v>
      </c>
      <c r="I48" s="279"/>
      <c r="J48" s="32">
        <v>0</v>
      </c>
      <c r="K48" s="32">
        <v>0</v>
      </c>
    </row>
    <row r="49" spans="1:11" ht="12">
      <c r="A49" s="12">
        <v>3</v>
      </c>
      <c r="C49" s="13" t="s">
        <v>31</v>
      </c>
      <c r="D49" s="31" t="s">
        <v>32</v>
      </c>
      <c r="E49" s="12">
        <v>3</v>
      </c>
      <c r="G49" s="32">
        <v>0</v>
      </c>
      <c r="H49" s="32">
        <v>0</v>
      </c>
      <c r="I49" s="279"/>
      <c r="J49" s="32">
        <v>0</v>
      </c>
      <c r="K49" s="32">
        <v>0</v>
      </c>
    </row>
    <row r="50" spans="1:11" ht="12">
      <c r="A50" s="12">
        <v>4</v>
      </c>
      <c r="C50" s="13" t="s">
        <v>33</v>
      </c>
      <c r="D50" s="31" t="s">
        <v>34</v>
      </c>
      <c r="E50" s="12">
        <v>4</v>
      </c>
      <c r="G50" s="32">
        <v>0</v>
      </c>
      <c r="H50" s="32">
        <v>0</v>
      </c>
      <c r="I50" s="279"/>
      <c r="J50" s="32">
        <v>0</v>
      </c>
      <c r="K50" s="32">
        <v>0</v>
      </c>
    </row>
    <row r="51" spans="1:11" ht="12">
      <c r="A51" s="12">
        <v>5</v>
      </c>
      <c r="C51" s="13" t="s">
        <v>35</v>
      </c>
      <c r="D51" s="31" t="s">
        <v>36</v>
      </c>
      <c r="E51" s="12">
        <v>5</v>
      </c>
      <c r="G51" s="32">
        <v>0</v>
      </c>
      <c r="H51" s="32">
        <v>0</v>
      </c>
      <c r="I51" s="279"/>
      <c r="J51" s="32">
        <v>0</v>
      </c>
      <c r="K51" s="32">
        <v>0</v>
      </c>
    </row>
    <row r="52" spans="1:11" ht="12">
      <c r="A52" s="12">
        <v>6</v>
      </c>
      <c r="C52" s="13" t="s">
        <v>37</v>
      </c>
      <c r="D52" s="31" t="s">
        <v>38</v>
      </c>
      <c r="E52" s="12">
        <v>6</v>
      </c>
      <c r="G52" s="32">
        <v>0</v>
      </c>
      <c r="H52" s="32">
        <v>0</v>
      </c>
      <c r="I52" s="279"/>
      <c r="J52" s="32">
        <v>0</v>
      </c>
      <c r="K52" s="32">
        <v>0</v>
      </c>
    </row>
    <row r="53" spans="1:11" ht="12">
      <c r="A53" s="12">
        <v>7</v>
      </c>
      <c r="C53" s="13" t="s">
        <v>39</v>
      </c>
      <c r="D53" s="31" t="s">
        <v>40</v>
      </c>
      <c r="E53" s="12">
        <v>7</v>
      </c>
      <c r="G53" s="32">
        <v>0</v>
      </c>
      <c r="H53" s="32">
        <v>0</v>
      </c>
      <c r="I53" s="279"/>
      <c r="J53" s="32">
        <v>0</v>
      </c>
      <c r="K53" s="32">
        <v>0</v>
      </c>
    </row>
    <row r="54" spans="1:11" ht="12">
      <c r="A54" s="12">
        <v>8</v>
      </c>
      <c r="C54" s="13" t="s">
        <v>41</v>
      </c>
      <c r="D54" s="31" t="s">
        <v>42</v>
      </c>
      <c r="E54" s="12">
        <v>8</v>
      </c>
      <c r="G54" s="32">
        <v>0</v>
      </c>
      <c r="H54" s="32">
        <v>0</v>
      </c>
      <c r="I54" s="279"/>
      <c r="J54" s="32">
        <v>0</v>
      </c>
      <c r="K54" s="32">
        <v>0</v>
      </c>
    </row>
    <row r="55" spans="1:11" ht="12">
      <c r="A55" s="12">
        <v>9</v>
      </c>
      <c r="C55" s="13" t="s">
        <v>43</v>
      </c>
      <c r="D55" s="31" t="s">
        <v>44</v>
      </c>
      <c r="E55" s="12">
        <v>9</v>
      </c>
      <c r="G55" s="33">
        <v>0</v>
      </c>
      <c r="H55" s="33">
        <v>0</v>
      </c>
      <c r="I55" s="279" t="s">
        <v>51</v>
      </c>
      <c r="J55" s="33">
        <v>0</v>
      </c>
      <c r="K55" s="33">
        <v>0</v>
      </c>
    </row>
    <row r="56" spans="1:11" ht="12">
      <c r="A56" s="12">
        <v>10</v>
      </c>
      <c r="C56" s="13" t="s">
        <v>45</v>
      </c>
      <c r="D56" s="31" t="s">
        <v>46</v>
      </c>
      <c r="E56" s="12">
        <v>10</v>
      </c>
      <c r="G56" s="32">
        <v>0</v>
      </c>
      <c r="H56" s="32">
        <v>0</v>
      </c>
      <c r="I56" s="279"/>
      <c r="J56" s="32">
        <v>0</v>
      </c>
      <c r="K56" s="32">
        <v>0</v>
      </c>
    </row>
    <row r="57" spans="1:11" ht="12">
      <c r="A57" s="12"/>
      <c r="C57" s="13"/>
      <c r="D57" s="31"/>
      <c r="E57" s="12"/>
      <c r="F57" s="23" t="s">
        <v>17</v>
      </c>
      <c r="G57" s="24" t="s">
        <v>17</v>
      </c>
      <c r="H57" s="280"/>
      <c r="I57" s="37"/>
      <c r="J57" s="24"/>
      <c r="K57" s="280"/>
    </row>
    <row r="58" spans="1:11" ht="15" customHeight="1">
      <c r="A58" s="1">
        <v>11</v>
      </c>
      <c r="C58" s="13" t="s">
        <v>47</v>
      </c>
      <c r="E58" s="1">
        <v>11</v>
      </c>
      <c r="G58" s="32">
        <v>0</v>
      </c>
      <c r="H58" s="33">
        <v>0</v>
      </c>
      <c r="I58" s="279"/>
      <c r="J58" s="32">
        <v>0</v>
      </c>
      <c r="K58" s="33">
        <v>0</v>
      </c>
    </row>
    <row r="59" spans="1:11" ht="12">
      <c r="A59" s="12"/>
      <c r="E59" s="12"/>
      <c r="F59" s="23" t="s">
        <v>17</v>
      </c>
      <c r="G59" s="24" t="s">
        <v>17</v>
      </c>
      <c r="H59" s="25"/>
      <c r="I59" s="37"/>
      <c r="J59" s="24"/>
      <c r="K59" s="25"/>
    </row>
    <row r="60" spans="1:11" ht="12">
      <c r="A60" s="12"/>
      <c r="E60" s="12"/>
      <c r="F60" s="23"/>
      <c r="G60" s="18"/>
      <c r="H60" s="25"/>
      <c r="I60" s="37"/>
      <c r="J60" s="18"/>
      <c r="K60" s="25"/>
    </row>
    <row r="61" spans="1:11" ht="12">
      <c r="A61" s="1">
        <v>12</v>
      </c>
      <c r="C61" s="13" t="s">
        <v>48</v>
      </c>
      <c r="E61" s="1">
        <v>12</v>
      </c>
      <c r="G61" s="281"/>
      <c r="H61" s="281"/>
      <c r="I61" s="279"/>
      <c r="J61" s="32"/>
      <c r="K61" s="281"/>
    </row>
    <row r="62" spans="1:15" ht="12">
      <c r="A62" s="12">
        <v>13</v>
      </c>
      <c r="C62" s="13" t="s">
        <v>49</v>
      </c>
      <c r="D62" s="31" t="s">
        <v>50</v>
      </c>
      <c r="E62" s="12">
        <v>13</v>
      </c>
      <c r="G62" s="36"/>
      <c r="H62" s="282">
        <v>0</v>
      </c>
      <c r="I62" s="279"/>
      <c r="J62" s="36"/>
      <c r="K62" s="282">
        <v>0</v>
      </c>
      <c r="O62" s="1" t="s">
        <v>51</v>
      </c>
    </row>
    <row r="63" spans="1:11" ht="12">
      <c r="A63" s="12">
        <v>14</v>
      </c>
      <c r="C63" s="13" t="s">
        <v>52</v>
      </c>
      <c r="D63" s="31" t="s">
        <v>53</v>
      </c>
      <c r="E63" s="12">
        <v>14</v>
      </c>
      <c r="G63" s="36"/>
      <c r="H63" s="282">
        <v>0</v>
      </c>
      <c r="I63" s="279"/>
      <c r="J63" s="36"/>
      <c r="K63" s="282">
        <v>0</v>
      </c>
    </row>
    <row r="64" spans="1:11" ht="12">
      <c r="A64" s="12">
        <v>15</v>
      </c>
      <c r="C64" s="13" t="s">
        <v>54</v>
      </c>
      <c r="D64" s="31"/>
      <c r="E64" s="12">
        <v>15</v>
      </c>
      <c r="G64" s="36"/>
      <c r="H64" s="282">
        <v>0</v>
      </c>
      <c r="I64" s="279"/>
      <c r="J64" s="36"/>
      <c r="K64" s="282">
        <v>0</v>
      </c>
    </row>
    <row r="65" spans="1:11" ht="12">
      <c r="A65" s="12">
        <v>16</v>
      </c>
      <c r="C65" s="13" t="s">
        <v>55</v>
      </c>
      <c r="D65" s="31"/>
      <c r="E65" s="12">
        <v>16</v>
      </c>
      <c r="G65" s="36"/>
      <c r="H65" s="282">
        <v>0</v>
      </c>
      <c r="I65" s="279"/>
      <c r="J65" s="36"/>
      <c r="K65" s="282">
        <v>0</v>
      </c>
    </row>
    <row r="66" spans="1:254" ht="12">
      <c r="A66" s="31">
        <v>17</v>
      </c>
      <c r="B66" s="31"/>
      <c r="C66" s="34" t="s">
        <v>56</v>
      </c>
      <c r="D66" s="31"/>
      <c r="E66" s="31">
        <v>17</v>
      </c>
      <c r="F66" s="31"/>
      <c r="G66" s="32"/>
      <c r="H66" s="33">
        <v>0</v>
      </c>
      <c r="I66" s="34"/>
      <c r="J66" s="32"/>
      <c r="K66" s="33">
        <v>0</v>
      </c>
      <c r="L66" s="31"/>
      <c r="M66" s="34"/>
      <c r="N66" s="31"/>
      <c r="O66" s="34"/>
      <c r="P66" s="31"/>
      <c r="Q66" s="34"/>
      <c r="R66" s="31"/>
      <c r="S66" s="34"/>
      <c r="T66" s="31"/>
      <c r="U66" s="34"/>
      <c r="V66" s="31"/>
      <c r="W66" s="34"/>
      <c r="X66" s="31"/>
      <c r="Y66" s="34"/>
      <c r="Z66" s="31"/>
      <c r="AA66" s="34"/>
      <c r="AB66" s="31"/>
      <c r="AC66" s="34"/>
      <c r="AD66" s="31"/>
      <c r="AE66" s="34"/>
      <c r="AF66" s="31"/>
      <c r="AG66" s="34"/>
      <c r="AH66" s="31"/>
      <c r="AI66" s="34"/>
      <c r="AJ66" s="31"/>
      <c r="AK66" s="34"/>
      <c r="AL66" s="31"/>
      <c r="AM66" s="34"/>
      <c r="AN66" s="31"/>
      <c r="AO66" s="34"/>
      <c r="AP66" s="31"/>
      <c r="AQ66" s="34"/>
      <c r="AR66" s="31"/>
      <c r="AS66" s="34"/>
      <c r="AT66" s="31"/>
      <c r="AU66" s="34"/>
      <c r="AV66" s="31"/>
      <c r="AW66" s="34"/>
      <c r="AX66" s="31"/>
      <c r="AY66" s="34"/>
      <c r="AZ66" s="31"/>
      <c r="BA66" s="34"/>
      <c r="BB66" s="31"/>
      <c r="BC66" s="34"/>
      <c r="BD66" s="31"/>
      <c r="BE66" s="34"/>
      <c r="BF66" s="31"/>
      <c r="BG66" s="34"/>
      <c r="BH66" s="31"/>
      <c r="BI66" s="34"/>
      <c r="BJ66" s="31"/>
      <c r="BK66" s="34"/>
      <c r="BL66" s="31"/>
      <c r="BM66" s="34"/>
      <c r="BN66" s="31"/>
      <c r="BO66" s="34"/>
      <c r="BP66" s="31"/>
      <c r="BQ66" s="34"/>
      <c r="BR66" s="31"/>
      <c r="BS66" s="34"/>
      <c r="BT66" s="31"/>
      <c r="BU66" s="34"/>
      <c r="BV66" s="31"/>
      <c r="BW66" s="34"/>
      <c r="BX66" s="31"/>
      <c r="BY66" s="34"/>
      <c r="BZ66" s="31"/>
      <c r="CA66" s="34"/>
      <c r="CB66" s="31"/>
      <c r="CC66" s="34"/>
      <c r="CD66" s="31"/>
      <c r="CE66" s="34"/>
      <c r="CF66" s="31"/>
      <c r="CG66" s="34"/>
      <c r="CH66" s="31"/>
      <c r="CI66" s="34"/>
      <c r="CJ66" s="31"/>
      <c r="CK66" s="34"/>
      <c r="CL66" s="31"/>
      <c r="CM66" s="34"/>
      <c r="CN66" s="31"/>
      <c r="CO66" s="34"/>
      <c r="CP66" s="31"/>
      <c r="CQ66" s="34"/>
      <c r="CR66" s="31"/>
      <c r="CS66" s="34"/>
      <c r="CT66" s="31"/>
      <c r="CU66" s="34"/>
      <c r="CV66" s="31"/>
      <c r="CW66" s="34"/>
      <c r="CX66" s="31"/>
      <c r="CY66" s="34"/>
      <c r="CZ66" s="31"/>
      <c r="DA66" s="34"/>
      <c r="DB66" s="31"/>
      <c r="DC66" s="34"/>
      <c r="DD66" s="31"/>
      <c r="DE66" s="34"/>
      <c r="DF66" s="31"/>
      <c r="DG66" s="34"/>
      <c r="DH66" s="31"/>
      <c r="DI66" s="34"/>
      <c r="DJ66" s="31"/>
      <c r="DK66" s="34"/>
      <c r="DL66" s="31"/>
      <c r="DM66" s="34"/>
      <c r="DN66" s="31"/>
      <c r="DO66" s="34"/>
      <c r="DP66" s="31"/>
      <c r="DQ66" s="34"/>
      <c r="DR66" s="31"/>
      <c r="DS66" s="34"/>
      <c r="DT66" s="31"/>
      <c r="DU66" s="34"/>
      <c r="DV66" s="31"/>
      <c r="DW66" s="34"/>
      <c r="DX66" s="31"/>
      <c r="DY66" s="34"/>
      <c r="DZ66" s="31"/>
      <c r="EA66" s="34"/>
      <c r="EB66" s="31"/>
      <c r="EC66" s="34"/>
      <c r="ED66" s="31"/>
      <c r="EE66" s="34"/>
      <c r="EF66" s="31"/>
      <c r="EG66" s="34"/>
      <c r="EH66" s="31"/>
      <c r="EI66" s="34"/>
      <c r="EJ66" s="31"/>
      <c r="EK66" s="34"/>
      <c r="EL66" s="31"/>
      <c r="EM66" s="34"/>
      <c r="EN66" s="31"/>
      <c r="EO66" s="34"/>
      <c r="EP66" s="31"/>
      <c r="EQ66" s="34"/>
      <c r="ER66" s="31"/>
      <c r="ES66" s="34"/>
      <c r="ET66" s="31"/>
      <c r="EU66" s="34"/>
      <c r="EV66" s="31"/>
      <c r="EW66" s="34"/>
      <c r="EX66" s="31"/>
      <c r="EY66" s="34"/>
      <c r="EZ66" s="31"/>
      <c r="FA66" s="34"/>
      <c r="FB66" s="31"/>
      <c r="FC66" s="34"/>
      <c r="FD66" s="31"/>
      <c r="FE66" s="34"/>
      <c r="FF66" s="31"/>
      <c r="FG66" s="34"/>
      <c r="FH66" s="31"/>
      <c r="FI66" s="34"/>
      <c r="FJ66" s="31"/>
      <c r="FK66" s="34"/>
      <c r="FL66" s="31"/>
      <c r="FM66" s="34"/>
      <c r="FN66" s="31"/>
      <c r="FO66" s="34"/>
      <c r="FP66" s="31"/>
      <c r="FQ66" s="34"/>
      <c r="FR66" s="31"/>
      <c r="FS66" s="34"/>
      <c r="FT66" s="31"/>
      <c r="FU66" s="34"/>
      <c r="FV66" s="31"/>
      <c r="FW66" s="34"/>
      <c r="FX66" s="31"/>
      <c r="FY66" s="34"/>
      <c r="FZ66" s="31"/>
      <c r="GA66" s="34"/>
      <c r="GB66" s="31"/>
      <c r="GC66" s="34"/>
      <c r="GD66" s="31"/>
      <c r="GE66" s="34"/>
      <c r="GF66" s="31"/>
      <c r="GG66" s="34"/>
      <c r="GH66" s="31"/>
      <c r="GI66" s="34"/>
      <c r="GJ66" s="31"/>
      <c r="GK66" s="34"/>
      <c r="GL66" s="31"/>
      <c r="GM66" s="34"/>
      <c r="GN66" s="31"/>
      <c r="GO66" s="34"/>
      <c r="GP66" s="31"/>
      <c r="GQ66" s="34"/>
      <c r="GR66" s="31"/>
      <c r="GS66" s="34"/>
      <c r="GT66" s="31"/>
      <c r="GU66" s="34"/>
      <c r="GV66" s="31"/>
      <c r="GW66" s="34"/>
      <c r="GX66" s="31"/>
      <c r="GY66" s="34"/>
      <c r="GZ66" s="31"/>
      <c r="HA66" s="34"/>
      <c r="HB66" s="31"/>
      <c r="HC66" s="34"/>
      <c r="HD66" s="31"/>
      <c r="HE66" s="34"/>
      <c r="HF66" s="31"/>
      <c r="HG66" s="34"/>
      <c r="HH66" s="31"/>
      <c r="HI66" s="34"/>
      <c r="HJ66" s="31"/>
      <c r="HK66" s="34"/>
      <c r="HL66" s="31"/>
      <c r="HM66" s="34"/>
      <c r="HN66" s="31"/>
      <c r="HO66" s="34"/>
      <c r="HP66" s="31"/>
      <c r="HQ66" s="34"/>
      <c r="HR66" s="31"/>
      <c r="HS66" s="34"/>
      <c r="HT66" s="31"/>
      <c r="HU66" s="34"/>
      <c r="HV66" s="31"/>
      <c r="HW66" s="34"/>
      <c r="HX66" s="31"/>
      <c r="HY66" s="34"/>
      <c r="HZ66" s="31"/>
      <c r="IA66" s="34"/>
      <c r="IB66" s="31"/>
      <c r="IC66" s="34"/>
      <c r="ID66" s="31"/>
      <c r="IE66" s="34"/>
      <c r="IF66" s="31"/>
      <c r="IG66" s="34"/>
      <c r="IH66" s="31"/>
      <c r="II66" s="34"/>
      <c r="IJ66" s="31"/>
      <c r="IK66" s="34"/>
      <c r="IL66" s="31"/>
      <c r="IM66" s="34"/>
      <c r="IN66" s="31"/>
      <c r="IO66" s="34"/>
      <c r="IP66" s="31"/>
      <c r="IQ66" s="34"/>
      <c r="IR66" s="31"/>
      <c r="IS66" s="34"/>
      <c r="IT66" s="31"/>
    </row>
    <row r="67" spans="1:11" ht="12">
      <c r="A67" s="12">
        <v>18</v>
      </c>
      <c r="C67" s="13" t="s">
        <v>57</v>
      </c>
      <c r="D67" s="31"/>
      <c r="E67" s="12">
        <v>18</v>
      </c>
      <c r="G67" s="36"/>
      <c r="H67" s="282">
        <v>0</v>
      </c>
      <c r="I67" s="279"/>
      <c r="J67" s="36"/>
      <c r="K67" s="282">
        <v>0</v>
      </c>
    </row>
    <row r="68" spans="1:11" ht="12">
      <c r="A68" s="12">
        <v>19</v>
      </c>
      <c r="C68" s="13" t="s">
        <v>58</v>
      </c>
      <c r="D68" s="31"/>
      <c r="E68" s="12">
        <v>19</v>
      </c>
      <c r="G68" s="36"/>
      <c r="H68" s="282">
        <v>0</v>
      </c>
      <c r="I68" s="279"/>
      <c r="J68" s="36"/>
      <c r="K68" s="282">
        <v>0</v>
      </c>
    </row>
    <row r="69" spans="1:11" ht="12">
      <c r="A69" s="12">
        <v>20</v>
      </c>
      <c r="C69" s="13" t="s">
        <v>59</v>
      </c>
      <c r="D69" s="31"/>
      <c r="E69" s="12">
        <v>20</v>
      </c>
      <c r="G69" s="36"/>
      <c r="H69" s="282">
        <v>0</v>
      </c>
      <c r="I69" s="279"/>
      <c r="J69" s="36"/>
      <c r="K69" s="282">
        <v>0</v>
      </c>
    </row>
    <row r="70" spans="1:11" ht="12">
      <c r="A70" s="31">
        <v>21</v>
      </c>
      <c r="C70" s="13" t="s">
        <v>60</v>
      </c>
      <c r="D70" s="31"/>
      <c r="E70" s="12">
        <v>21</v>
      </c>
      <c r="G70" s="36"/>
      <c r="H70" s="282">
        <v>0</v>
      </c>
      <c r="I70" s="279"/>
      <c r="J70" s="36"/>
      <c r="K70" s="282">
        <v>0</v>
      </c>
    </row>
    <row r="71" spans="1:11" ht="12">
      <c r="A71" s="31">
        <v>22</v>
      </c>
      <c r="C71" s="13" t="s">
        <v>61</v>
      </c>
      <c r="D71" s="31"/>
      <c r="E71" s="12">
        <v>22</v>
      </c>
      <c r="G71" s="36"/>
      <c r="H71" s="282">
        <v>0</v>
      </c>
      <c r="I71" s="279" t="s">
        <v>51</v>
      </c>
      <c r="J71" s="36"/>
      <c r="K71" s="282">
        <v>0</v>
      </c>
    </row>
    <row r="72" spans="1:11" ht="12">
      <c r="A72" s="12">
        <v>23</v>
      </c>
      <c r="C72" s="35"/>
      <c r="E72" s="12">
        <v>23</v>
      </c>
      <c r="F72" s="23" t="s">
        <v>17</v>
      </c>
      <c r="G72" s="24"/>
      <c r="H72" s="25"/>
      <c r="I72" s="37"/>
      <c r="J72" s="24"/>
      <c r="K72" s="25"/>
    </row>
    <row r="73" spans="1:5" ht="12">
      <c r="A73" s="12">
        <v>24</v>
      </c>
      <c r="C73" s="35"/>
      <c r="D73" s="13"/>
      <c r="E73" s="12">
        <v>24</v>
      </c>
    </row>
    <row r="74" spans="1:11" ht="12">
      <c r="A74" s="12">
        <v>25</v>
      </c>
      <c r="C74" s="13" t="s">
        <v>62</v>
      </c>
      <c r="D74" s="31"/>
      <c r="E74" s="12">
        <v>25</v>
      </c>
      <c r="G74" s="36"/>
      <c r="H74" s="282">
        <v>0</v>
      </c>
      <c r="I74" s="279"/>
      <c r="J74" s="36"/>
      <c r="K74" s="282">
        <v>0</v>
      </c>
    </row>
    <row r="75" spans="1:11" ht="12">
      <c r="A75" s="1">
        <v>26</v>
      </c>
      <c r="E75" s="1">
        <v>26</v>
      </c>
      <c r="F75" s="23" t="s">
        <v>17</v>
      </c>
      <c r="G75" s="24"/>
      <c r="H75" s="25"/>
      <c r="I75" s="37"/>
      <c r="J75" s="24"/>
      <c r="K75" s="25"/>
    </row>
    <row r="76" spans="1:11" ht="15" customHeight="1">
      <c r="A76" s="12">
        <v>27</v>
      </c>
      <c r="C76" s="13" t="s">
        <v>63</v>
      </c>
      <c r="E76" s="12">
        <v>27</v>
      </c>
      <c r="F76" s="21"/>
      <c r="G76" s="32"/>
      <c r="H76" s="33">
        <v>0</v>
      </c>
      <c r="I76" s="281"/>
      <c r="J76" s="32"/>
      <c r="K76" s="33">
        <v>0</v>
      </c>
    </row>
    <row r="77" spans="6:11" ht="12">
      <c r="F77" s="23"/>
      <c r="G77" s="24"/>
      <c r="H77" s="25"/>
      <c r="I77" s="37"/>
      <c r="J77" s="24"/>
      <c r="K77" s="25"/>
    </row>
    <row r="78" spans="6:11" ht="12">
      <c r="F78" s="23"/>
      <c r="G78" s="24"/>
      <c r="H78" s="25"/>
      <c r="I78" s="37"/>
      <c r="J78" s="24"/>
      <c r="K78" s="25"/>
    </row>
    <row r="79" spans="1:11" ht="30.75" customHeight="1">
      <c r="A79" s="38"/>
      <c r="B79" s="38"/>
      <c r="C79" s="353" t="s">
        <v>64</v>
      </c>
      <c r="D79" s="353"/>
      <c r="E79" s="353"/>
      <c r="F79" s="353"/>
      <c r="G79" s="353"/>
      <c r="H79" s="353"/>
      <c r="I79" s="353"/>
      <c r="J79" s="353"/>
      <c r="K79" s="39"/>
    </row>
    <row r="80" spans="4:11" ht="12">
      <c r="D80" s="31"/>
      <c r="F80" s="23"/>
      <c r="G80" s="24"/>
      <c r="I80" s="37"/>
      <c r="J80" s="24"/>
      <c r="K80" s="25"/>
    </row>
    <row r="81" spans="3:11" ht="12">
      <c r="C81" s="1" t="s">
        <v>65</v>
      </c>
      <c r="D81" s="31"/>
      <c r="F81" s="23"/>
      <c r="G81" s="24"/>
      <c r="I81" s="37"/>
      <c r="J81" s="24"/>
      <c r="K81" s="25"/>
    </row>
    <row r="82" spans="1:11" ht="12">
      <c r="A82" s="12"/>
      <c r="C82" s="13"/>
      <c r="E82" s="12"/>
      <c r="F82" s="14"/>
      <c r="G82" s="15"/>
      <c r="H82" s="16"/>
      <c r="I82" s="14"/>
      <c r="J82" s="15"/>
      <c r="K82" s="16"/>
    </row>
    <row r="83" spans="1:11" ht="12">
      <c r="A83" s="20" t="s">
        <v>80</v>
      </c>
      <c r="G83" s="18"/>
      <c r="K83" s="19" t="s">
        <v>81</v>
      </c>
    </row>
    <row r="84" spans="1:11" s="41" customFormat="1" ht="12">
      <c r="A84" s="360" t="s">
        <v>82</v>
      </c>
      <c r="B84" s="360"/>
      <c r="C84" s="360"/>
      <c r="D84" s="360"/>
      <c r="E84" s="360"/>
      <c r="F84" s="360"/>
      <c r="G84" s="360"/>
      <c r="H84" s="360"/>
      <c r="I84" s="360"/>
      <c r="J84" s="360"/>
      <c r="K84" s="360"/>
    </row>
    <row r="85" spans="1:11" ht="12">
      <c r="A85" s="20" t="str">
        <f>$A$42</f>
        <v>NAME: </v>
      </c>
      <c r="C85" s="1" t="str">
        <f>$D$20</f>
        <v>University of Colorado</v>
      </c>
      <c r="G85" s="18"/>
      <c r="I85" s="21"/>
      <c r="J85" s="18"/>
      <c r="K85" s="22" t="str">
        <f>$K$3</f>
        <v>Date: October 1, 2013</v>
      </c>
    </row>
    <row r="86" spans="1:11" ht="12">
      <c r="A86" s="23" t="s">
        <v>17</v>
      </c>
      <c r="B86" s="23" t="s">
        <v>17</v>
      </c>
      <c r="C86" s="23" t="s">
        <v>17</v>
      </c>
      <c r="D86" s="23" t="s">
        <v>17</v>
      </c>
      <c r="E86" s="23" t="s">
        <v>17</v>
      </c>
      <c r="F86" s="23" t="s">
        <v>17</v>
      </c>
      <c r="G86" s="24" t="s">
        <v>17</v>
      </c>
      <c r="H86" s="25" t="s">
        <v>17</v>
      </c>
      <c r="I86" s="23" t="s">
        <v>17</v>
      </c>
      <c r="J86" s="24" t="s">
        <v>17</v>
      </c>
      <c r="K86" s="25" t="s">
        <v>17</v>
      </c>
    </row>
    <row r="87" spans="1:11" ht="12">
      <c r="A87" s="26" t="s">
        <v>18</v>
      </c>
      <c r="C87" s="13" t="s">
        <v>19</v>
      </c>
      <c r="E87" s="26" t="s">
        <v>18</v>
      </c>
      <c r="F87" s="27"/>
      <c r="G87" s="28"/>
      <c r="H87" s="29" t="s">
        <v>20</v>
      </c>
      <c r="I87" s="27"/>
      <c r="J87" s="28"/>
      <c r="K87" s="29" t="s">
        <v>21</v>
      </c>
    </row>
    <row r="88" spans="1:11" ht="12">
      <c r="A88" s="26" t="s">
        <v>22</v>
      </c>
      <c r="C88" s="30" t="s">
        <v>23</v>
      </c>
      <c r="E88" s="26" t="s">
        <v>22</v>
      </c>
      <c r="F88" s="27"/>
      <c r="G88" s="28" t="s">
        <v>24</v>
      </c>
      <c r="H88" s="29" t="s">
        <v>25</v>
      </c>
      <c r="I88" s="27"/>
      <c r="J88" s="28" t="s">
        <v>24</v>
      </c>
      <c r="K88" s="29" t="s">
        <v>26</v>
      </c>
    </row>
    <row r="89" spans="1:11" ht="12">
      <c r="A89" s="23" t="s">
        <v>17</v>
      </c>
      <c r="B89" s="23" t="s">
        <v>17</v>
      </c>
      <c r="C89" s="23" t="s">
        <v>17</v>
      </c>
      <c r="D89" s="23" t="s">
        <v>17</v>
      </c>
      <c r="E89" s="23" t="s">
        <v>17</v>
      </c>
      <c r="F89" s="23" t="s">
        <v>17</v>
      </c>
      <c r="G89" s="24" t="s">
        <v>17</v>
      </c>
      <c r="H89" s="24" t="s">
        <v>17</v>
      </c>
      <c r="I89" s="23" t="s">
        <v>17</v>
      </c>
      <c r="J89" s="24" t="s">
        <v>17</v>
      </c>
      <c r="K89" s="25" t="s">
        <v>17</v>
      </c>
    </row>
    <row r="90" spans="1:11" ht="12">
      <c r="A90" s="12">
        <v>1</v>
      </c>
      <c r="C90" s="13" t="s">
        <v>27</v>
      </c>
      <c r="D90" s="31" t="s">
        <v>28</v>
      </c>
      <c r="E90" s="12">
        <v>1</v>
      </c>
      <c r="G90" s="36">
        <f>+G480</f>
        <v>451.27</v>
      </c>
      <c r="H90" s="36">
        <f>+H480</f>
        <v>96214556.99000001</v>
      </c>
      <c r="I90" s="279"/>
      <c r="J90" s="36">
        <f>+J480</f>
        <v>463.9695531579163</v>
      </c>
      <c r="K90" s="36">
        <f>+K480</f>
        <v>98864762.08</v>
      </c>
    </row>
    <row r="91" spans="1:11" ht="12">
      <c r="A91" s="12">
        <v>2</v>
      </c>
      <c r="C91" s="13" t="s">
        <v>29</v>
      </c>
      <c r="D91" s="31" t="s">
        <v>30</v>
      </c>
      <c r="E91" s="12">
        <v>2</v>
      </c>
      <c r="G91" s="36">
        <f>+G519</f>
        <v>5.960000000000001</v>
      </c>
      <c r="H91" s="36">
        <f>+H519</f>
        <v>681494.7000000001</v>
      </c>
      <c r="I91" s="279"/>
      <c r="J91" s="36">
        <f>+J519</f>
        <v>0.8382082461523899</v>
      </c>
      <c r="K91" s="36">
        <f>+K519</f>
        <v>94944</v>
      </c>
    </row>
    <row r="92" spans="1:11" ht="12">
      <c r="A92" s="12">
        <v>3</v>
      </c>
      <c r="C92" s="13" t="s">
        <v>31</v>
      </c>
      <c r="D92" s="31" t="s">
        <v>32</v>
      </c>
      <c r="E92" s="12">
        <v>3</v>
      </c>
      <c r="G92" s="36">
        <f>+G556</f>
        <v>0</v>
      </c>
      <c r="H92" s="36">
        <f>+H556</f>
        <v>0</v>
      </c>
      <c r="I92" s="279"/>
      <c r="J92" s="36">
        <f>+J556</f>
        <v>0</v>
      </c>
      <c r="K92" s="36">
        <f>+K556</f>
        <v>0</v>
      </c>
    </row>
    <row r="93" spans="1:11" ht="12">
      <c r="A93" s="12">
        <v>4</v>
      </c>
      <c r="C93" s="13" t="s">
        <v>33</v>
      </c>
      <c r="D93" s="31" t="s">
        <v>34</v>
      </c>
      <c r="E93" s="12">
        <v>4</v>
      </c>
      <c r="G93" s="36">
        <f>+G593</f>
        <v>192.56000000000003</v>
      </c>
      <c r="H93" s="36">
        <f>+H593</f>
        <v>26733332.110000003</v>
      </c>
      <c r="I93" s="279"/>
      <c r="J93" s="36">
        <f>+J593</f>
        <v>192.30142941621074</v>
      </c>
      <c r="K93" s="36">
        <f>+K593</f>
        <v>25208125.84</v>
      </c>
    </row>
    <row r="94" spans="1:11" ht="12">
      <c r="A94" s="12">
        <v>5</v>
      </c>
      <c r="C94" s="13" t="s">
        <v>35</v>
      </c>
      <c r="D94" s="31" t="s">
        <v>36</v>
      </c>
      <c r="E94" s="12">
        <v>5</v>
      </c>
      <c r="G94" s="36">
        <f>+G630</f>
        <v>11.26</v>
      </c>
      <c r="H94" s="36">
        <f>+H630</f>
        <v>1376284.82</v>
      </c>
      <c r="I94" s="279"/>
      <c r="J94" s="36">
        <f>+J630</f>
        <v>14.163448454222923</v>
      </c>
      <c r="K94" s="36">
        <f>+K630</f>
        <v>1749018</v>
      </c>
    </row>
    <row r="95" spans="1:11" ht="12">
      <c r="A95" s="12">
        <v>6</v>
      </c>
      <c r="C95" s="13" t="s">
        <v>37</v>
      </c>
      <c r="D95" s="31" t="s">
        <v>38</v>
      </c>
      <c r="E95" s="12">
        <v>6</v>
      </c>
      <c r="G95" s="36">
        <f>+G667</f>
        <v>168.64</v>
      </c>
      <c r="H95" s="36">
        <f>+H667</f>
        <v>24403270.459999993</v>
      </c>
      <c r="I95" s="279"/>
      <c r="J95" s="36">
        <f>+J667</f>
        <v>163.3974118915923</v>
      </c>
      <c r="K95" s="36">
        <f>+K667</f>
        <v>24695926.119999997</v>
      </c>
    </row>
    <row r="96" spans="1:15" ht="12">
      <c r="A96" s="12">
        <v>7</v>
      </c>
      <c r="C96" s="13" t="s">
        <v>39</v>
      </c>
      <c r="D96" s="31" t="s">
        <v>40</v>
      </c>
      <c r="E96" s="12">
        <v>7</v>
      </c>
      <c r="G96" s="36">
        <f>+G704</f>
        <v>160.4</v>
      </c>
      <c r="H96" s="36">
        <f>+H704</f>
        <v>17487409.34</v>
      </c>
      <c r="I96" s="279"/>
      <c r="J96" s="36">
        <f>+J704</f>
        <v>154.9329379954986</v>
      </c>
      <c r="K96" s="36">
        <f>+K704</f>
        <v>17584953</v>
      </c>
      <c r="O96" s="1" t="s">
        <v>51</v>
      </c>
    </row>
    <row r="97" spans="1:11" ht="12">
      <c r="A97" s="12">
        <v>8</v>
      </c>
      <c r="C97" s="13" t="s">
        <v>41</v>
      </c>
      <c r="D97" s="31" t="s">
        <v>42</v>
      </c>
      <c r="E97" s="12">
        <v>8</v>
      </c>
      <c r="G97" s="36">
        <f>+G741</f>
        <v>0</v>
      </c>
      <c r="H97" s="36">
        <f>+H741</f>
        <v>1218858.31</v>
      </c>
      <c r="I97" s="279"/>
      <c r="J97" s="36">
        <f>+J741</f>
        <v>0</v>
      </c>
      <c r="K97" s="36">
        <f>+K741</f>
        <v>1298316</v>
      </c>
    </row>
    <row r="98" spans="1:11" ht="12">
      <c r="A98" s="12">
        <v>9</v>
      </c>
      <c r="C98" s="13" t="s">
        <v>43</v>
      </c>
      <c r="D98" s="31" t="s">
        <v>44</v>
      </c>
      <c r="E98" s="12">
        <v>9</v>
      </c>
      <c r="G98" s="282">
        <f>+G779</f>
        <v>0</v>
      </c>
      <c r="H98" s="282">
        <f>+H779</f>
        <v>0</v>
      </c>
      <c r="I98" s="279" t="s">
        <v>51</v>
      </c>
      <c r="J98" s="282">
        <f>+J779</f>
        <v>0</v>
      </c>
      <c r="K98" s="282">
        <f>+K779</f>
        <v>0</v>
      </c>
    </row>
    <row r="99" spans="1:11" ht="12">
      <c r="A99" s="12">
        <v>10</v>
      </c>
      <c r="C99" s="13" t="s">
        <v>45</v>
      </c>
      <c r="D99" s="31" t="s">
        <v>46</v>
      </c>
      <c r="E99" s="12">
        <v>10</v>
      </c>
      <c r="G99" s="36">
        <f>+G815</f>
        <v>0</v>
      </c>
      <c r="H99" s="36">
        <f>+H815</f>
        <v>42471786.25</v>
      </c>
      <c r="I99" s="279"/>
      <c r="J99" s="36">
        <f>+J815</f>
        <v>0</v>
      </c>
      <c r="K99" s="36">
        <f>+K815</f>
        <v>47512084</v>
      </c>
    </row>
    <row r="100" spans="1:11" ht="12">
      <c r="A100" s="12"/>
      <c r="C100" s="13"/>
      <c r="D100" s="31"/>
      <c r="E100" s="12"/>
      <c r="F100" s="23" t="s">
        <v>17</v>
      </c>
      <c r="G100" s="24" t="s">
        <v>17</v>
      </c>
      <c r="H100" s="280"/>
      <c r="I100" s="37"/>
      <c r="J100" s="24"/>
      <c r="K100" s="280"/>
    </row>
    <row r="101" spans="1:11" ht="12">
      <c r="A101" s="1">
        <v>11</v>
      </c>
      <c r="C101" s="13" t="s">
        <v>83</v>
      </c>
      <c r="E101" s="1">
        <v>11</v>
      </c>
      <c r="G101" s="36">
        <f>SUM(G90:G99)</f>
        <v>990.0899999999999</v>
      </c>
      <c r="H101" s="282">
        <f>SUM(H90:H99)</f>
        <v>210586992.98</v>
      </c>
      <c r="I101" s="279"/>
      <c r="J101" s="36">
        <f>SUM(J90:J99)</f>
        <v>989.6029891615933</v>
      </c>
      <c r="K101" s="282">
        <f>SUM(K90:K99)</f>
        <v>217008129.04</v>
      </c>
    </row>
    <row r="102" spans="1:11" ht="12">
      <c r="A102" s="12"/>
      <c r="E102" s="12"/>
      <c r="F102" s="23" t="s">
        <v>17</v>
      </c>
      <c r="G102" s="24" t="s">
        <v>17</v>
      </c>
      <c r="H102" s="25"/>
      <c r="I102" s="37"/>
      <c r="J102" s="24"/>
      <c r="K102" s="25"/>
    </row>
    <row r="103" spans="1:11" ht="12">
      <c r="A103" s="12"/>
      <c r="E103" s="12"/>
      <c r="F103" s="23"/>
      <c r="G103" s="18"/>
      <c r="H103" s="25"/>
      <c r="I103" s="37"/>
      <c r="J103" s="18"/>
      <c r="K103" s="25"/>
    </row>
    <row r="104" spans="1:11" ht="12">
      <c r="A104" s="1">
        <v>12</v>
      </c>
      <c r="C104" s="13" t="s">
        <v>48</v>
      </c>
      <c r="E104" s="1">
        <v>12</v>
      </c>
      <c r="G104" s="281"/>
      <c r="H104" s="281"/>
      <c r="I104" s="279"/>
      <c r="J104" s="36"/>
      <c r="K104" s="281"/>
    </row>
    <row r="105" spans="1:11" ht="12">
      <c r="A105" s="12">
        <v>13</v>
      </c>
      <c r="C105" s="13" t="s">
        <v>49</v>
      </c>
      <c r="D105" s="31" t="s">
        <v>50</v>
      </c>
      <c r="E105" s="12">
        <v>13</v>
      </c>
      <c r="G105" s="36"/>
      <c r="H105" s="282">
        <f>+H442</f>
        <v>0</v>
      </c>
      <c r="I105" s="279"/>
      <c r="J105" s="36"/>
      <c r="K105" s="282">
        <f>+K442</f>
        <v>0</v>
      </c>
    </row>
    <row r="106" spans="1:11" ht="12">
      <c r="A106" s="12">
        <v>14</v>
      </c>
      <c r="C106" s="13" t="s">
        <v>52</v>
      </c>
      <c r="D106" s="31" t="s">
        <v>84</v>
      </c>
      <c r="E106" s="12">
        <v>14</v>
      </c>
      <c r="G106" s="36"/>
      <c r="H106" s="49">
        <v>49688134</v>
      </c>
      <c r="I106" s="279"/>
      <c r="J106" s="36"/>
      <c r="K106" s="49">
        <v>50836790</v>
      </c>
    </row>
    <row r="107" spans="1:11" ht="12">
      <c r="A107" s="12">
        <v>15</v>
      </c>
      <c r="C107" s="13" t="s">
        <v>54</v>
      </c>
      <c r="D107" s="31"/>
      <c r="E107" s="12">
        <v>15</v>
      </c>
      <c r="G107" s="36"/>
      <c r="H107" s="285">
        <v>847321</v>
      </c>
      <c r="I107" s="279"/>
      <c r="J107" s="36"/>
      <c r="K107" s="285">
        <f>975568</f>
        <v>975568</v>
      </c>
    </row>
    <row r="108" spans="1:11" ht="12">
      <c r="A108" s="12">
        <v>16</v>
      </c>
      <c r="C108" s="13" t="s">
        <v>55</v>
      </c>
      <c r="D108" s="31"/>
      <c r="E108" s="12">
        <v>16</v>
      </c>
      <c r="G108" s="36"/>
      <c r="H108" s="282">
        <f>+H308-H107</f>
        <v>4955421.29</v>
      </c>
      <c r="I108" s="279"/>
      <c r="J108" s="36"/>
      <c r="K108" s="285">
        <f>5130066</f>
        <v>5130066</v>
      </c>
    </row>
    <row r="109" spans="1:254" ht="12">
      <c r="A109" s="31">
        <v>17</v>
      </c>
      <c r="B109" s="31"/>
      <c r="C109" s="34" t="s">
        <v>85</v>
      </c>
      <c r="D109" s="31" t="s">
        <v>86</v>
      </c>
      <c r="E109" s="31">
        <v>17</v>
      </c>
      <c r="F109" s="31"/>
      <c r="G109" s="36"/>
      <c r="H109" s="282">
        <f>SUM(H107:H108)</f>
        <v>5802742.29</v>
      </c>
      <c r="I109" s="34"/>
      <c r="J109" s="36"/>
      <c r="K109" s="282">
        <f>SUM(K107:K108)</f>
        <v>6105634</v>
      </c>
      <c r="L109" s="31"/>
      <c r="M109" s="34"/>
      <c r="N109" s="31"/>
      <c r="O109" s="34"/>
      <c r="P109" s="31"/>
      <c r="Q109" s="34"/>
      <c r="R109" s="31"/>
      <c r="S109" s="34"/>
      <c r="T109" s="31"/>
      <c r="U109" s="34"/>
      <c r="V109" s="31"/>
      <c r="W109" s="34"/>
      <c r="X109" s="31"/>
      <c r="Y109" s="34"/>
      <c r="Z109" s="31"/>
      <c r="AA109" s="34"/>
      <c r="AB109" s="31"/>
      <c r="AC109" s="34"/>
      <c r="AD109" s="31"/>
      <c r="AE109" s="34"/>
      <c r="AF109" s="31"/>
      <c r="AG109" s="34"/>
      <c r="AH109" s="31"/>
      <c r="AI109" s="34"/>
      <c r="AJ109" s="31"/>
      <c r="AK109" s="34"/>
      <c r="AL109" s="31"/>
      <c r="AM109" s="34"/>
      <c r="AN109" s="31"/>
      <c r="AO109" s="34"/>
      <c r="AP109" s="31"/>
      <c r="AQ109" s="34"/>
      <c r="AR109" s="31"/>
      <c r="AS109" s="34"/>
      <c r="AT109" s="31"/>
      <c r="AU109" s="34"/>
      <c r="AV109" s="31"/>
      <c r="AW109" s="34"/>
      <c r="AX109" s="31"/>
      <c r="AY109" s="34"/>
      <c r="AZ109" s="31"/>
      <c r="BA109" s="34"/>
      <c r="BB109" s="31"/>
      <c r="BC109" s="34"/>
      <c r="BD109" s="31"/>
      <c r="BE109" s="34"/>
      <c r="BF109" s="31"/>
      <c r="BG109" s="34"/>
      <c r="BH109" s="31"/>
      <c r="BI109" s="34"/>
      <c r="BJ109" s="31"/>
      <c r="BK109" s="34"/>
      <c r="BL109" s="31"/>
      <c r="BM109" s="34"/>
      <c r="BN109" s="31"/>
      <c r="BO109" s="34"/>
      <c r="BP109" s="31"/>
      <c r="BQ109" s="34"/>
      <c r="BR109" s="31"/>
      <c r="BS109" s="34"/>
      <c r="BT109" s="31"/>
      <c r="BU109" s="34"/>
      <c r="BV109" s="31"/>
      <c r="BW109" s="34"/>
      <c r="BX109" s="31"/>
      <c r="BY109" s="34"/>
      <c r="BZ109" s="31"/>
      <c r="CA109" s="34"/>
      <c r="CB109" s="31"/>
      <c r="CC109" s="34"/>
      <c r="CD109" s="31"/>
      <c r="CE109" s="34"/>
      <c r="CF109" s="31"/>
      <c r="CG109" s="34"/>
      <c r="CH109" s="31"/>
      <c r="CI109" s="34"/>
      <c r="CJ109" s="31"/>
      <c r="CK109" s="34"/>
      <c r="CL109" s="31"/>
      <c r="CM109" s="34"/>
      <c r="CN109" s="31"/>
      <c r="CO109" s="34"/>
      <c r="CP109" s="31"/>
      <c r="CQ109" s="34"/>
      <c r="CR109" s="31"/>
      <c r="CS109" s="34"/>
      <c r="CT109" s="31"/>
      <c r="CU109" s="34"/>
      <c r="CV109" s="31"/>
      <c r="CW109" s="34"/>
      <c r="CX109" s="31"/>
      <c r="CY109" s="34"/>
      <c r="CZ109" s="31"/>
      <c r="DA109" s="34"/>
      <c r="DB109" s="31"/>
      <c r="DC109" s="34"/>
      <c r="DD109" s="31"/>
      <c r="DE109" s="34"/>
      <c r="DF109" s="31"/>
      <c r="DG109" s="34"/>
      <c r="DH109" s="31"/>
      <c r="DI109" s="34"/>
      <c r="DJ109" s="31"/>
      <c r="DK109" s="34"/>
      <c r="DL109" s="31"/>
      <c r="DM109" s="34"/>
      <c r="DN109" s="31"/>
      <c r="DO109" s="34"/>
      <c r="DP109" s="31"/>
      <c r="DQ109" s="34"/>
      <c r="DR109" s="31"/>
      <c r="DS109" s="34"/>
      <c r="DT109" s="31"/>
      <c r="DU109" s="34"/>
      <c r="DV109" s="31"/>
      <c r="DW109" s="34"/>
      <c r="DX109" s="31"/>
      <c r="DY109" s="34"/>
      <c r="DZ109" s="31"/>
      <c r="EA109" s="34"/>
      <c r="EB109" s="31"/>
      <c r="EC109" s="34"/>
      <c r="ED109" s="31"/>
      <c r="EE109" s="34"/>
      <c r="EF109" s="31"/>
      <c r="EG109" s="34"/>
      <c r="EH109" s="31"/>
      <c r="EI109" s="34"/>
      <c r="EJ109" s="31"/>
      <c r="EK109" s="34"/>
      <c r="EL109" s="31"/>
      <c r="EM109" s="34"/>
      <c r="EN109" s="31"/>
      <c r="EO109" s="34"/>
      <c r="EP109" s="31"/>
      <c r="EQ109" s="34"/>
      <c r="ER109" s="31"/>
      <c r="ES109" s="34"/>
      <c r="ET109" s="31"/>
      <c r="EU109" s="34"/>
      <c r="EV109" s="31"/>
      <c r="EW109" s="34"/>
      <c r="EX109" s="31"/>
      <c r="EY109" s="34"/>
      <c r="EZ109" s="31"/>
      <c r="FA109" s="34"/>
      <c r="FB109" s="31"/>
      <c r="FC109" s="34"/>
      <c r="FD109" s="31"/>
      <c r="FE109" s="34"/>
      <c r="FF109" s="31"/>
      <c r="FG109" s="34"/>
      <c r="FH109" s="31"/>
      <c r="FI109" s="34"/>
      <c r="FJ109" s="31"/>
      <c r="FK109" s="34"/>
      <c r="FL109" s="31"/>
      <c r="FM109" s="34"/>
      <c r="FN109" s="31"/>
      <c r="FO109" s="34"/>
      <c r="FP109" s="31"/>
      <c r="FQ109" s="34"/>
      <c r="FR109" s="31"/>
      <c r="FS109" s="34"/>
      <c r="FT109" s="31"/>
      <c r="FU109" s="34"/>
      <c r="FV109" s="31"/>
      <c r="FW109" s="34"/>
      <c r="FX109" s="31"/>
      <c r="FY109" s="34"/>
      <c r="FZ109" s="31"/>
      <c r="GA109" s="34"/>
      <c r="GB109" s="31"/>
      <c r="GC109" s="34"/>
      <c r="GD109" s="31"/>
      <c r="GE109" s="34"/>
      <c r="GF109" s="31"/>
      <c r="GG109" s="34"/>
      <c r="GH109" s="31"/>
      <c r="GI109" s="34"/>
      <c r="GJ109" s="31"/>
      <c r="GK109" s="34"/>
      <c r="GL109" s="31"/>
      <c r="GM109" s="34"/>
      <c r="GN109" s="31"/>
      <c r="GO109" s="34"/>
      <c r="GP109" s="31"/>
      <c r="GQ109" s="34"/>
      <c r="GR109" s="31"/>
      <c r="GS109" s="34"/>
      <c r="GT109" s="31"/>
      <c r="GU109" s="34"/>
      <c r="GV109" s="31"/>
      <c r="GW109" s="34"/>
      <c r="GX109" s="31"/>
      <c r="GY109" s="34"/>
      <c r="GZ109" s="31"/>
      <c r="HA109" s="34"/>
      <c r="HB109" s="31"/>
      <c r="HC109" s="34"/>
      <c r="HD109" s="31"/>
      <c r="HE109" s="34"/>
      <c r="HF109" s="31"/>
      <c r="HG109" s="34"/>
      <c r="HH109" s="31"/>
      <c r="HI109" s="34"/>
      <c r="HJ109" s="31"/>
      <c r="HK109" s="34"/>
      <c r="HL109" s="31"/>
      <c r="HM109" s="34"/>
      <c r="HN109" s="31"/>
      <c r="HO109" s="34"/>
      <c r="HP109" s="31"/>
      <c r="HQ109" s="34"/>
      <c r="HR109" s="31"/>
      <c r="HS109" s="34"/>
      <c r="HT109" s="31"/>
      <c r="HU109" s="34"/>
      <c r="HV109" s="31"/>
      <c r="HW109" s="34"/>
      <c r="HX109" s="31"/>
      <c r="HY109" s="34"/>
      <c r="HZ109" s="31"/>
      <c r="IA109" s="34"/>
      <c r="IB109" s="31"/>
      <c r="IC109" s="34"/>
      <c r="ID109" s="31"/>
      <c r="IE109" s="34"/>
      <c r="IF109" s="31"/>
      <c r="IG109" s="34"/>
      <c r="IH109" s="31"/>
      <c r="II109" s="34"/>
      <c r="IJ109" s="31"/>
      <c r="IK109" s="34"/>
      <c r="IL109" s="31"/>
      <c r="IM109" s="34"/>
      <c r="IN109" s="31"/>
      <c r="IO109" s="34"/>
      <c r="IP109" s="31"/>
      <c r="IQ109" s="34"/>
      <c r="IR109" s="31"/>
      <c r="IS109" s="34"/>
      <c r="IT109" s="31"/>
    </row>
    <row r="110" spans="1:11" ht="12">
      <c r="A110" s="12">
        <v>18</v>
      </c>
      <c r="C110" s="13" t="s">
        <v>57</v>
      </c>
      <c r="D110" s="31" t="s">
        <v>86</v>
      </c>
      <c r="E110" s="12">
        <v>18</v>
      </c>
      <c r="G110" s="36"/>
      <c r="H110" s="282">
        <f>+H307</f>
        <v>42685289.300000004</v>
      </c>
      <c r="I110" s="279"/>
      <c r="J110" s="36"/>
      <c r="K110" s="285">
        <v>46465121</v>
      </c>
    </row>
    <row r="111" spans="1:11" ht="12">
      <c r="A111" s="12">
        <v>19</v>
      </c>
      <c r="C111" s="13" t="s">
        <v>58</v>
      </c>
      <c r="D111" s="31" t="s">
        <v>86</v>
      </c>
      <c r="E111" s="12">
        <v>19</v>
      </c>
      <c r="G111" s="36"/>
      <c r="H111" s="282">
        <f>+H313</f>
        <v>17353446.82</v>
      </c>
      <c r="I111" s="279"/>
      <c r="J111" s="36"/>
      <c r="K111" s="285">
        <v>18497969</v>
      </c>
    </row>
    <row r="112" spans="1:11" ht="12">
      <c r="A112" s="12">
        <v>20</v>
      </c>
      <c r="C112" s="13" t="s">
        <v>59</v>
      </c>
      <c r="D112" s="31" t="s">
        <v>86</v>
      </c>
      <c r="E112" s="12">
        <v>20</v>
      </c>
      <c r="G112" s="36"/>
      <c r="H112" s="282">
        <f>H109+H110+H111</f>
        <v>65841478.410000004</v>
      </c>
      <c r="I112" s="279"/>
      <c r="J112" s="36"/>
      <c r="K112" s="282">
        <f>K109+K110+K111</f>
        <v>71068724</v>
      </c>
    </row>
    <row r="113" spans="1:12" ht="12">
      <c r="A113" s="31">
        <v>21</v>
      </c>
      <c r="C113" s="13" t="s">
        <v>87</v>
      </c>
      <c r="D113" s="31" t="s">
        <v>88</v>
      </c>
      <c r="E113" s="12">
        <v>21</v>
      </c>
      <c r="G113" s="36"/>
      <c r="H113" s="282">
        <f>+H352-H333</f>
        <v>14171456</v>
      </c>
      <c r="I113" s="279"/>
      <c r="J113" s="36"/>
      <c r="K113" s="282">
        <f>+K352-K333</f>
        <v>13872246</v>
      </c>
      <c r="L113" s="1" t="s">
        <v>51</v>
      </c>
    </row>
    <row r="114" spans="1:11" ht="12">
      <c r="A114" s="31">
        <v>22</v>
      </c>
      <c r="C114" s="13" t="s">
        <v>61</v>
      </c>
      <c r="D114" s="31"/>
      <c r="E114" s="12">
        <v>22</v>
      </c>
      <c r="G114" s="36"/>
      <c r="H114" s="282">
        <f>H333</f>
        <v>0</v>
      </c>
      <c r="I114" s="279" t="s">
        <v>51</v>
      </c>
      <c r="J114" s="36"/>
      <c r="K114" s="282">
        <f>K333</f>
        <v>0</v>
      </c>
    </row>
    <row r="115" spans="1:17" ht="12">
      <c r="A115" s="12">
        <v>23</v>
      </c>
      <c r="C115" s="35"/>
      <c r="E115" s="12">
        <v>23</v>
      </c>
      <c r="F115" s="23" t="s">
        <v>17</v>
      </c>
      <c r="G115" s="24"/>
      <c r="H115" s="25"/>
      <c r="I115" s="37"/>
      <c r="J115" s="24"/>
      <c r="K115" s="25"/>
      <c r="Q115" s="1" t="s">
        <v>51</v>
      </c>
    </row>
    <row r="116" spans="1:5" ht="12">
      <c r="A116" s="12">
        <v>24</v>
      </c>
      <c r="C116" s="35"/>
      <c r="D116" s="13"/>
      <c r="E116" s="12">
        <v>24</v>
      </c>
    </row>
    <row r="117" spans="1:11" ht="12">
      <c r="A117" s="12">
        <v>25</v>
      </c>
      <c r="C117" s="13" t="s">
        <v>62</v>
      </c>
      <c r="D117" s="31" t="s">
        <v>89</v>
      </c>
      <c r="E117" s="12">
        <v>25</v>
      </c>
      <c r="G117" s="36"/>
      <c r="H117" s="282">
        <f>+H398</f>
        <v>80885924.31</v>
      </c>
      <c r="I117" s="279"/>
      <c r="J117" s="36"/>
      <c r="K117" s="282">
        <f>+K398</f>
        <v>81230369.03999999</v>
      </c>
    </row>
    <row r="118" spans="1:11" ht="12">
      <c r="A118" s="1">
        <v>26</v>
      </c>
      <c r="E118" s="1">
        <v>26</v>
      </c>
      <c r="F118" s="23" t="s">
        <v>17</v>
      </c>
      <c r="G118" s="24"/>
      <c r="H118" s="25"/>
      <c r="I118" s="37"/>
      <c r="J118" s="24"/>
      <c r="K118" s="25"/>
    </row>
    <row r="119" spans="1:17" ht="12">
      <c r="A119" s="12">
        <v>27</v>
      </c>
      <c r="C119" s="13" t="s">
        <v>63</v>
      </c>
      <c r="E119" s="12">
        <v>27</v>
      </c>
      <c r="F119" s="21"/>
      <c r="G119" s="36"/>
      <c r="H119" s="282">
        <f>H105+H106+H112+H113+H114+H117</f>
        <v>210586992.72</v>
      </c>
      <c r="I119" s="281"/>
      <c r="J119" s="286"/>
      <c r="K119" s="282">
        <f>K105+K106+K112+K113+K114+K117</f>
        <v>217008129.04</v>
      </c>
      <c r="L119" s="56"/>
      <c r="M119" s="56"/>
      <c r="N119" s="56"/>
      <c r="O119" s="56"/>
      <c r="P119" s="56"/>
      <c r="Q119" s="56"/>
    </row>
    <row r="120" spans="1:11" ht="12">
      <c r="A120" s="12"/>
      <c r="C120" s="13"/>
      <c r="E120" s="12"/>
      <c r="F120" s="287" t="s">
        <v>90</v>
      </c>
      <c r="G120" s="288"/>
      <c r="H120" s="288"/>
      <c r="I120" s="288"/>
      <c r="J120" s="289"/>
      <c r="K120" s="290"/>
    </row>
    <row r="121" spans="3:11" ht="29.25" customHeight="1">
      <c r="C121" s="353" t="s">
        <v>64</v>
      </c>
      <c r="D121" s="353"/>
      <c r="E121" s="353"/>
      <c r="F121" s="353"/>
      <c r="G121" s="353"/>
      <c r="H121" s="353"/>
      <c r="I121" s="353"/>
      <c r="J121" s="353"/>
      <c r="K121" s="291"/>
    </row>
    <row r="122" spans="4:13" ht="12">
      <c r="D122" s="31"/>
      <c r="F122" s="23"/>
      <c r="G122" s="24"/>
      <c r="H122" s="3">
        <f>H119-H101</f>
        <v>-0.25999999046325684</v>
      </c>
      <c r="I122" s="37"/>
      <c r="J122" s="24"/>
      <c r="K122" s="3">
        <f>K119-K101</f>
        <v>0</v>
      </c>
      <c r="M122" s="1" t="s">
        <v>51</v>
      </c>
    </row>
    <row r="123" spans="3:11" ht="12">
      <c r="C123" s="1" t="s">
        <v>65</v>
      </c>
      <c r="G123" s="1"/>
      <c r="H123" s="1"/>
      <c r="J123" s="1"/>
      <c r="K123" s="1"/>
    </row>
    <row r="124" spans="4:11" ht="12">
      <c r="D124" s="31"/>
      <c r="F124" s="23"/>
      <c r="G124" s="24"/>
      <c r="I124" s="37"/>
      <c r="J124" s="24"/>
      <c r="K124" s="25"/>
    </row>
    <row r="125" ht="12">
      <c r="E125" s="40"/>
    </row>
    <row r="126" ht="12">
      <c r="A126" s="41" t="s">
        <v>66</v>
      </c>
    </row>
    <row r="127" spans="1:11" ht="12">
      <c r="A127" s="20" t="str">
        <f>$A$83</f>
        <v>Institution No.:  </v>
      </c>
      <c r="B127" s="41"/>
      <c r="C127" s="41"/>
      <c r="D127" s="41"/>
      <c r="E127" s="42"/>
      <c r="F127" s="41"/>
      <c r="G127" s="43"/>
      <c r="H127" s="44"/>
      <c r="I127" s="41"/>
      <c r="J127" s="43"/>
      <c r="K127" s="19" t="s">
        <v>67</v>
      </c>
    </row>
    <row r="128" spans="1:11" ht="12">
      <c r="A128" s="354" t="s">
        <v>68</v>
      </c>
      <c r="B128" s="354"/>
      <c r="C128" s="354"/>
      <c r="D128" s="354"/>
      <c r="E128" s="354"/>
      <c r="F128" s="354"/>
      <c r="G128" s="354"/>
      <c r="H128" s="354"/>
      <c r="I128" s="354"/>
      <c r="J128" s="354"/>
      <c r="K128" s="354"/>
    </row>
    <row r="129" spans="1:11" ht="12">
      <c r="A129" s="20" t="str">
        <f>$A$42</f>
        <v>NAME: </v>
      </c>
      <c r="C129" s="1" t="str">
        <f>$D$20</f>
        <v>University of Colorado</v>
      </c>
      <c r="H129" s="45"/>
      <c r="J129" s="18"/>
      <c r="K129" s="22" t="str">
        <f>$K$3</f>
        <v>Date: October 1, 2013</v>
      </c>
    </row>
    <row r="130" spans="1:11" ht="12">
      <c r="A130" s="23" t="s">
        <v>17</v>
      </c>
      <c r="B130" s="23" t="s">
        <v>17</v>
      </c>
      <c r="C130" s="23" t="s">
        <v>17</v>
      </c>
      <c r="D130" s="23" t="s">
        <v>17</v>
      </c>
      <c r="E130" s="23" t="s">
        <v>17</v>
      </c>
      <c r="F130" s="23" t="s">
        <v>17</v>
      </c>
      <c r="G130" s="24" t="s">
        <v>17</v>
      </c>
      <c r="H130" s="25" t="s">
        <v>17</v>
      </c>
      <c r="I130" s="23" t="s">
        <v>17</v>
      </c>
      <c r="J130" s="24" t="s">
        <v>17</v>
      </c>
      <c r="K130" s="25" t="s">
        <v>17</v>
      </c>
    </row>
    <row r="131" spans="1:11" ht="12">
      <c r="A131" s="26" t="s">
        <v>18</v>
      </c>
      <c r="E131" s="26" t="s">
        <v>18</v>
      </c>
      <c r="F131" s="27"/>
      <c r="G131" s="28"/>
      <c r="H131" s="29" t="s">
        <v>20</v>
      </c>
      <c r="I131" s="27"/>
      <c r="J131" s="28"/>
      <c r="K131" s="29" t="s">
        <v>21</v>
      </c>
    </row>
    <row r="132" spans="1:11" ht="12">
      <c r="A132" s="26" t="s">
        <v>22</v>
      </c>
      <c r="C132" s="30" t="s">
        <v>69</v>
      </c>
      <c r="E132" s="26" t="s">
        <v>22</v>
      </c>
      <c r="F132" s="27"/>
      <c r="G132" s="28"/>
      <c r="H132" s="29" t="s">
        <v>25</v>
      </c>
      <c r="I132" s="27"/>
      <c r="J132" s="28"/>
      <c r="K132" s="29" t="s">
        <v>26</v>
      </c>
    </row>
    <row r="133" spans="1:11" ht="12">
      <c r="A133" s="23" t="s">
        <v>17</v>
      </c>
      <c r="B133" s="23" t="s">
        <v>17</v>
      </c>
      <c r="C133" s="23" t="s">
        <v>17</v>
      </c>
      <c r="D133" s="23" t="s">
        <v>17</v>
      </c>
      <c r="E133" s="23" t="s">
        <v>17</v>
      </c>
      <c r="F133" s="23" t="s">
        <v>17</v>
      </c>
      <c r="G133" s="24" t="s">
        <v>17</v>
      </c>
      <c r="H133" s="25" t="s">
        <v>17</v>
      </c>
      <c r="I133" s="23" t="s">
        <v>17</v>
      </c>
      <c r="J133" s="24" t="s">
        <v>17</v>
      </c>
      <c r="K133" s="25" t="s">
        <v>17</v>
      </c>
    </row>
    <row r="134" spans="1:5" ht="12">
      <c r="A134" s="1">
        <v>1</v>
      </c>
      <c r="C134" s="1" t="s">
        <v>70</v>
      </c>
      <c r="E134" s="1">
        <v>1</v>
      </c>
    </row>
    <row r="135" spans="1:11" ht="33.75" customHeight="1">
      <c r="A135" s="46">
        <v>2</v>
      </c>
      <c r="C135" s="355" t="s">
        <v>71</v>
      </c>
      <c r="D135" s="355"/>
      <c r="E135" s="46">
        <v>2</v>
      </c>
      <c r="G135" s="47"/>
      <c r="H135" s="48">
        <v>0</v>
      </c>
      <c r="I135" s="48"/>
      <c r="J135" s="48"/>
      <c r="K135" s="48">
        <v>0</v>
      </c>
    </row>
    <row r="136" spans="1:11" ht="15.75" customHeight="1">
      <c r="A136" s="1">
        <v>3</v>
      </c>
      <c r="C136" s="1" t="s">
        <v>72</v>
      </c>
      <c r="E136" s="1">
        <v>3</v>
      </c>
      <c r="G136" s="47"/>
      <c r="H136" s="47">
        <v>0</v>
      </c>
      <c r="I136" s="47"/>
      <c r="J136" s="47"/>
      <c r="K136" s="47">
        <v>0</v>
      </c>
    </row>
    <row r="137" spans="1:11" ht="12">
      <c r="A137" s="1">
        <v>4</v>
      </c>
      <c r="C137" s="1" t="s">
        <v>73</v>
      </c>
      <c r="E137" s="1">
        <v>4</v>
      </c>
      <c r="G137" s="47"/>
      <c r="H137" s="47">
        <v>0</v>
      </c>
      <c r="I137" s="47"/>
      <c r="J137" s="47"/>
      <c r="K137" s="47">
        <v>0</v>
      </c>
    </row>
    <row r="138" spans="1:11" ht="12">
      <c r="A138" s="1">
        <v>5</v>
      </c>
      <c r="C138" s="1" t="s">
        <v>74</v>
      </c>
      <c r="E138" s="1">
        <v>5</v>
      </c>
      <c r="G138" s="47"/>
      <c r="H138" s="47">
        <v>0</v>
      </c>
      <c r="I138" s="47"/>
      <c r="J138" s="47"/>
      <c r="K138" s="47">
        <v>0</v>
      </c>
    </row>
    <row r="139" spans="1:11" ht="47.25" customHeight="1">
      <c r="A139" s="46">
        <v>6</v>
      </c>
      <c r="C139" s="355" t="s">
        <v>75</v>
      </c>
      <c r="D139" s="355"/>
      <c r="E139" s="46">
        <v>6</v>
      </c>
      <c r="G139" s="47"/>
      <c r="H139" s="48">
        <v>0</v>
      </c>
      <c r="I139" s="48"/>
      <c r="J139" s="48"/>
      <c r="K139" s="48">
        <v>0</v>
      </c>
    </row>
    <row r="140" spans="1:11" ht="12">
      <c r="A140" s="1">
        <v>7</v>
      </c>
      <c r="E140" s="1">
        <v>7</v>
      </c>
      <c r="G140" s="47"/>
      <c r="H140" s="47"/>
      <c r="I140" s="47"/>
      <c r="J140" s="47"/>
      <c r="K140" s="47"/>
    </row>
    <row r="141" spans="1:11" ht="12">
      <c r="A141" s="1">
        <v>8</v>
      </c>
      <c r="E141" s="1">
        <v>8</v>
      </c>
      <c r="G141" s="47"/>
      <c r="H141" s="47"/>
      <c r="I141" s="47"/>
      <c r="J141" s="47"/>
      <c r="K141" s="47"/>
    </row>
    <row r="142" spans="1:11" ht="12">
      <c r="A142" s="1">
        <v>9</v>
      </c>
      <c r="E142" s="1">
        <v>9</v>
      </c>
      <c r="G142" s="47"/>
      <c r="H142" s="47"/>
      <c r="I142" s="47"/>
      <c r="J142" s="47"/>
      <c r="K142" s="47"/>
    </row>
    <row r="143" spans="1:11" ht="12">
      <c r="A143" s="1">
        <v>10</v>
      </c>
      <c r="E143" s="1">
        <v>10</v>
      </c>
      <c r="G143" s="47"/>
      <c r="H143" s="47"/>
      <c r="I143" s="47"/>
      <c r="J143" s="47"/>
      <c r="K143" s="47"/>
    </row>
    <row r="144" spans="1:11" ht="12">
      <c r="A144" s="1">
        <v>11</v>
      </c>
      <c r="E144" s="1">
        <v>11</v>
      </c>
      <c r="G144" s="47"/>
      <c r="H144" s="47"/>
      <c r="I144" s="47"/>
      <c r="J144" s="47"/>
      <c r="K144" s="47"/>
    </row>
    <row r="145" spans="1:11" ht="12">
      <c r="A145" s="1">
        <v>12</v>
      </c>
      <c r="C145" s="1" t="s">
        <v>76</v>
      </c>
      <c r="E145" s="1">
        <v>12</v>
      </c>
      <c r="G145" s="47"/>
      <c r="H145" s="47">
        <f>SUM(H135:H144)</f>
        <v>0</v>
      </c>
      <c r="I145" s="47"/>
      <c r="J145" s="47"/>
      <c r="K145" s="47">
        <f>SUM(K135:K144)</f>
        <v>0</v>
      </c>
    </row>
    <row r="146" ht="12">
      <c r="E146" s="40"/>
    </row>
    <row r="147" ht="12">
      <c r="E147" s="40"/>
    </row>
    <row r="148" ht="12">
      <c r="E148" s="40"/>
    </row>
    <row r="149" ht="12">
      <c r="E149" s="40"/>
    </row>
    <row r="150" ht="12">
      <c r="E150" s="40"/>
    </row>
    <row r="151" ht="12">
      <c r="E151" s="40"/>
    </row>
    <row r="152" ht="12">
      <c r="E152" s="40"/>
    </row>
    <row r="153" ht="12"/>
    <row r="154" spans="4:8" ht="12">
      <c r="D154" s="50"/>
      <c r="F154" s="50"/>
      <c r="G154" s="51"/>
      <c r="H154" s="52"/>
    </row>
    <row r="155" ht="12">
      <c r="E155" s="40"/>
    </row>
    <row r="156" ht="12">
      <c r="E156" s="40"/>
    </row>
    <row r="157" ht="12">
      <c r="E157" s="40"/>
    </row>
    <row r="158" spans="3:5" ht="12">
      <c r="C158" s="1" t="s">
        <v>77</v>
      </c>
      <c r="E158" s="40"/>
    </row>
    <row r="159" ht="12">
      <c r="E159" s="40"/>
    </row>
    <row r="160" spans="2:6" ht="12.75">
      <c r="B160" s="53"/>
      <c r="C160" s="54"/>
      <c r="D160" s="55"/>
      <c r="E160" s="55"/>
      <c r="F160" s="55"/>
    </row>
    <row r="161" spans="2:6" ht="12.75">
      <c r="B161" s="53"/>
      <c r="C161" s="54"/>
      <c r="D161" s="55"/>
      <c r="E161" s="55"/>
      <c r="F161" s="55"/>
    </row>
    <row r="162" ht="12">
      <c r="E162" s="40"/>
    </row>
    <row r="163" ht="12">
      <c r="E163" s="40"/>
    </row>
    <row r="164" ht="12">
      <c r="E164" s="40"/>
    </row>
    <row r="165" ht="12">
      <c r="E165" s="40"/>
    </row>
    <row r="166" ht="12">
      <c r="E166" s="40"/>
    </row>
    <row r="167" ht="12">
      <c r="E167" s="40"/>
    </row>
    <row r="168" ht="12">
      <c r="E168" s="40"/>
    </row>
    <row r="169" ht="12">
      <c r="E169" s="40"/>
    </row>
    <row r="170" ht="12">
      <c r="E170" s="40"/>
    </row>
    <row r="171" ht="12">
      <c r="E171" s="40"/>
    </row>
    <row r="172" ht="12">
      <c r="E172" s="40"/>
    </row>
    <row r="173" ht="12">
      <c r="E173" s="40"/>
    </row>
    <row r="174" spans="1:13" ht="12">
      <c r="A174" s="20" t="str">
        <f>$A$83</f>
        <v>Institution No.:  </v>
      </c>
      <c r="E174" s="40"/>
      <c r="G174" s="18"/>
      <c r="H174" s="45"/>
      <c r="J174" s="18"/>
      <c r="K174" s="19" t="s">
        <v>91</v>
      </c>
      <c r="L174" s="21"/>
      <c r="M174" s="58"/>
    </row>
    <row r="175" spans="1:13" s="41" customFormat="1" ht="12">
      <c r="A175" s="354" t="s">
        <v>92</v>
      </c>
      <c r="B175" s="354"/>
      <c r="C175" s="354"/>
      <c r="D175" s="354"/>
      <c r="E175" s="354"/>
      <c r="F175" s="354"/>
      <c r="G175" s="354"/>
      <c r="H175" s="354"/>
      <c r="I175" s="354"/>
      <c r="J175" s="354"/>
      <c r="K175" s="354"/>
      <c r="L175" s="59"/>
      <c r="M175" s="60"/>
    </row>
    <row r="176" spans="1:13" ht="12">
      <c r="A176" s="20" t="str">
        <f>$A$42</f>
        <v>NAME: </v>
      </c>
      <c r="C176" s="1" t="str">
        <f>$D$20</f>
        <v>University of Colorado</v>
      </c>
      <c r="H176" s="45"/>
      <c r="J176" s="18"/>
      <c r="K176" s="22" t="str">
        <f>$K$3</f>
        <v>Date: October 1, 2013</v>
      </c>
      <c r="L176" s="21"/>
      <c r="M176" s="58"/>
    </row>
    <row r="177" spans="1:11" ht="12">
      <c r="A177" s="23" t="s">
        <v>17</v>
      </c>
      <c r="B177" s="23" t="s">
        <v>17</v>
      </c>
      <c r="C177" s="23" t="s">
        <v>17</v>
      </c>
      <c r="D177" s="23" t="s">
        <v>17</v>
      </c>
      <c r="E177" s="23" t="s">
        <v>17</v>
      </c>
      <c r="F177" s="23" t="s">
        <v>17</v>
      </c>
      <c r="G177" s="24" t="s">
        <v>17</v>
      </c>
      <c r="H177" s="25" t="s">
        <v>17</v>
      </c>
      <c r="I177" s="23" t="s">
        <v>17</v>
      </c>
      <c r="J177" s="24" t="s">
        <v>17</v>
      </c>
      <c r="K177" s="25" t="s">
        <v>17</v>
      </c>
    </row>
    <row r="178" spans="1:11" ht="12">
      <c r="A178" s="26" t="s">
        <v>18</v>
      </c>
      <c r="E178" s="26" t="s">
        <v>18</v>
      </c>
      <c r="G178" s="28"/>
      <c r="H178" s="29" t="s">
        <v>20</v>
      </c>
      <c r="I178" s="27"/>
      <c r="J178" s="1"/>
      <c r="K178" s="1"/>
    </row>
    <row r="179" spans="1:11" ht="12">
      <c r="A179" s="26" t="s">
        <v>22</v>
      </c>
      <c r="E179" s="26" t="s">
        <v>22</v>
      </c>
      <c r="G179" s="28"/>
      <c r="H179" s="29" t="s">
        <v>25</v>
      </c>
      <c r="I179" s="27"/>
      <c r="J179" s="1"/>
      <c r="K179" s="1"/>
    </row>
    <row r="180" spans="1:11" ht="12">
      <c r="A180" s="23" t="s">
        <v>17</v>
      </c>
      <c r="B180" s="23" t="s">
        <v>17</v>
      </c>
      <c r="C180" s="23" t="s">
        <v>17</v>
      </c>
      <c r="D180" s="23" t="s">
        <v>17</v>
      </c>
      <c r="E180" s="23" t="s">
        <v>17</v>
      </c>
      <c r="F180" s="23" t="s">
        <v>17</v>
      </c>
      <c r="G180" s="24" t="s">
        <v>17</v>
      </c>
      <c r="H180" s="25" t="s">
        <v>17</v>
      </c>
      <c r="I180" s="23" t="s">
        <v>17</v>
      </c>
      <c r="J180" s="1"/>
      <c r="K180" s="1"/>
    </row>
    <row r="181" spans="1:11" ht="12">
      <c r="A181" s="12">
        <v>1</v>
      </c>
      <c r="C181" s="13" t="s">
        <v>93</v>
      </c>
      <c r="E181" s="12">
        <v>1</v>
      </c>
      <c r="G181" s="18"/>
      <c r="H181" s="279"/>
      <c r="J181" s="1"/>
      <c r="K181" s="1"/>
    </row>
    <row r="182" spans="1:11" ht="12">
      <c r="A182" s="31" t="s">
        <v>94</v>
      </c>
      <c r="C182" s="13" t="s">
        <v>95</v>
      </c>
      <c r="E182" s="31" t="s">
        <v>94</v>
      </c>
      <c r="F182" s="292"/>
      <c r="G182" s="131"/>
      <c r="H182" s="132">
        <v>0</v>
      </c>
      <c r="I182" s="131"/>
      <c r="J182" s="1"/>
      <c r="K182" s="1"/>
    </row>
    <row r="183" spans="1:11" ht="12">
      <c r="A183" s="31" t="s">
        <v>96</v>
      </c>
      <c r="C183" s="13" t="s">
        <v>97</v>
      </c>
      <c r="E183" s="31" t="s">
        <v>96</v>
      </c>
      <c r="F183" s="292"/>
      <c r="G183" s="131"/>
      <c r="H183" s="293"/>
      <c r="I183" s="131"/>
      <c r="J183" s="1"/>
      <c r="K183" s="1"/>
    </row>
    <row r="184" spans="1:11" ht="12">
      <c r="A184" s="31" t="s">
        <v>98</v>
      </c>
      <c r="C184" s="13" t="s">
        <v>99</v>
      </c>
      <c r="E184" s="31" t="s">
        <v>98</v>
      </c>
      <c r="F184" s="292"/>
      <c r="G184" s="131"/>
      <c r="H184" s="132">
        <v>459</v>
      </c>
      <c r="I184" s="131"/>
      <c r="J184" s="1"/>
      <c r="K184" s="1"/>
    </row>
    <row r="185" spans="1:11" ht="12">
      <c r="A185" s="12">
        <v>3</v>
      </c>
      <c r="C185" s="13" t="s">
        <v>100</v>
      </c>
      <c r="E185" s="12">
        <v>3</v>
      </c>
      <c r="F185" s="292"/>
      <c r="G185" s="131"/>
      <c r="H185" s="132">
        <v>2672</v>
      </c>
      <c r="I185" s="131"/>
      <c r="J185" s="1"/>
      <c r="K185" s="1"/>
    </row>
    <row r="186" spans="1:11" ht="12">
      <c r="A186" s="12">
        <v>4</v>
      </c>
      <c r="C186" s="13" t="s">
        <v>101</v>
      </c>
      <c r="E186" s="12">
        <v>4</v>
      </c>
      <c r="F186" s="292"/>
      <c r="G186" s="131"/>
      <c r="H186" s="132">
        <v>3131</v>
      </c>
      <c r="I186" s="131"/>
      <c r="J186" s="1"/>
      <c r="K186" s="1"/>
    </row>
    <row r="187" spans="1:11" ht="12">
      <c r="A187" s="12">
        <v>5</v>
      </c>
      <c r="E187" s="12">
        <v>5</v>
      </c>
      <c r="F187" s="292"/>
      <c r="G187" s="131"/>
      <c r="H187" s="132"/>
      <c r="I187" s="131"/>
      <c r="J187" s="1"/>
      <c r="K187" s="1"/>
    </row>
    <row r="188" spans="1:11" ht="12">
      <c r="A188" s="12">
        <v>6</v>
      </c>
      <c r="C188" s="13" t="s">
        <v>102</v>
      </c>
      <c r="E188" s="12">
        <v>6</v>
      </c>
      <c r="F188" s="292"/>
      <c r="G188" s="131"/>
      <c r="H188" s="132">
        <v>29</v>
      </c>
      <c r="I188" s="131"/>
      <c r="J188" s="1"/>
      <c r="K188" s="1"/>
    </row>
    <row r="189" spans="1:11" ht="12">
      <c r="A189" s="12">
        <v>7</v>
      </c>
      <c r="C189" s="13" t="s">
        <v>103</v>
      </c>
      <c r="E189" s="12">
        <v>7</v>
      </c>
      <c r="F189" s="292"/>
      <c r="G189" s="131"/>
      <c r="H189" s="132">
        <v>548</v>
      </c>
      <c r="I189" s="131"/>
      <c r="J189" s="1"/>
      <c r="K189" s="1"/>
    </row>
    <row r="190" spans="1:11" ht="12">
      <c r="A190" s="12">
        <v>8</v>
      </c>
      <c r="C190" s="13" t="s">
        <v>104</v>
      </c>
      <c r="E190" s="12">
        <v>8</v>
      </c>
      <c r="F190" s="292"/>
      <c r="G190" s="131"/>
      <c r="H190" s="132">
        <v>577</v>
      </c>
      <c r="I190" s="131"/>
      <c r="J190" s="1"/>
      <c r="K190" s="1"/>
    </row>
    <row r="191" spans="1:11" ht="12">
      <c r="A191" s="12">
        <v>9</v>
      </c>
      <c r="E191" s="12">
        <v>9</v>
      </c>
      <c r="F191" s="292"/>
      <c r="G191" s="131"/>
      <c r="H191" s="132"/>
      <c r="I191" s="131"/>
      <c r="J191" s="1"/>
      <c r="K191" s="1"/>
    </row>
    <row r="192" spans="1:11" ht="12">
      <c r="A192" s="12">
        <v>10</v>
      </c>
      <c r="C192" s="13" t="s">
        <v>105</v>
      </c>
      <c r="E192" s="12">
        <v>10</v>
      </c>
      <c r="F192" s="292"/>
      <c r="G192" s="131"/>
      <c r="H192" s="132">
        <v>488</v>
      </c>
      <c r="I192" s="131"/>
      <c r="J192" s="1"/>
      <c r="K192" s="1"/>
    </row>
    <row r="193" spans="1:11" ht="12">
      <c r="A193" s="12">
        <v>11</v>
      </c>
      <c r="C193" s="13" t="s">
        <v>106</v>
      </c>
      <c r="E193" s="12">
        <v>11</v>
      </c>
      <c r="F193" s="292"/>
      <c r="G193" s="131"/>
      <c r="H193" s="132">
        <v>3220</v>
      </c>
      <c r="I193" s="131"/>
      <c r="J193" s="1"/>
      <c r="K193" s="1"/>
    </row>
    <row r="194" spans="1:11" ht="12">
      <c r="A194" s="12">
        <v>12</v>
      </c>
      <c r="C194" s="13" t="s">
        <v>107</v>
      </c>
      <c r="E194" s="12">
        <v>12</v>
      </c>
      <c r="F194" s="292"/>
      <c r="G194" s="131"/>
      <c r="H194" s="132">
        <v>3708</v>
      </c>
      <c r="I194" s="131"/>
      <c r="J194" s="1"/>
      <c r="K194" s="1"/>
    </row>
    <row r="195" spans="1:11" ht="12">
      <c r="A195" s="12">
        <v>13</v>
      </c>
      <c r="E195" s="12">
        <v>13</v>
      </c>
      <c r="G195" s="131"/>
      <c r="H195" s="134"/>
      <c r="I195" s="135"/>
      <c r="J195" s="1"/>
      <c r="K195" s="1"/>
    </row>
    <row r="196" spans="1:11" ht="12">
      <c r="A196" s="12">
        <v>15</v>
      </c>
      <c r="C196" s="13" t="s">
        <v>108</v>
      </c>
      <c r="E196" s="12">
        <v>15</v>
      </c>
      <c r="G196" s="131"/>
      <c r="H196" s="136"/>
      <c r="I196" s="135"/>
      <c r="J196" s="1"/>
      <c r="K196" s="1"/>
    </row>
    <row r="197" spans="1:11" ht="12">
      <c r="A197" s="12">
        <v>16</v>
      </c>
      <c r="C197" s="13" t="s">
        <v>109</v>
      </c>
      <c r="E197" s="12">
        <v>16</v>
      </c>
      <c r="G197" s="131"/>
      <c r="H197" s="134">
        <f>(H101)/H194</f>
        <v>56792.6086785329</v>
      </c>
      <c r="I197" s="137"/>
      <c r="J197" s="1"/>
      <c r="K197" s="1"/>
    </row>
    <row r="198" spans="1:11" ht="12">
      <c r="A198" s="12">
        <v>17</v>
      </c>
      <c r="C198" s="13" t="s">
        <v>110</v>
      </c>
      <c r="E198" s="12">
        <v>17</v>
      </c>
      <c r="G198" s="131"/>
      <c r="H198" s="135">
        <v>1860</v>
      </c>
      <c r="I198" s="135"/>
      <c r="J198" s="1"/>
      <c r="K198" s="1"/>
    </row>
    <row r="199" spans="1:11" ht="12">
      <c r="A199" s="12">
        <v>18</v>
      </c>
      <c r="E199" s="12">
        <v>18</v>
      </c>
      <c r="G199" s="131"/>
      <c r="H199" s="135"/>
      <c r="I199" s="135"/>
      <c r="J199" s="1"/>
      <c r="K199" s="1"/>
    </row>
    <row r="200" spans="1:11" ht="12">
      <c r="A200" s="1">
        <v>19</v>
      </c>
      <c r="C200" s="13" t="s">
        <v>111</v>
      </c>
      <c r="E200" s="1">
        <v>19</v>
      </c>
      <c r="G200" s="131"/>
      <c r="H200" s="135"/>
      <c r="I200" s="135"/>
      <c r="J200" s="1"/>
      <c r="K200" s="1"/>
    </row>
    <row r="201" spans="1:11" ht="12">
      <c r="A201" s="12">
        <v>20</v>
      </c>
      <c r="C201" s="13" t="s">
        <v>112</v>
      </c>
      <c r="E201" s="12">
        <v>20</v>
      </c>
      <c r="F201" s="14"/>
      <c r="G201" s="138"/>
      <c r="H201" s="139">
        <f>G459</f>
        <v>342.38</v>
      </c>
      <c r="I201" s="138"/>
      <c r="J201" s="1"/>
      <c r="K201" s="1"/>
    </row>
    <row r="202" spans="1:11" ht="12">
      <c r="A202" s="12">
        <v>21</v>
      </c>
      <c r="C202" s="13" t="s">
        <v>113</v>
      </c>
      <c r="E202" s="12">
        <v>21</v>
      </c>
      <c r="F202" s="14"/>
      <c r="G202" s="138"/>
      <c r="H202" s="139">
        <f>G455</f>
        <v>298.90999999999997</v>
      </c>
      <c r="I202" s="138"/>
      <c r="J202" s="1"/>
      <c r="K202" s="1"/>
    </row>
    <row r="203" spans="1:11" ht="12">
      <c r="A203" s="12">
        <v>22</v>
      </c>
      <c r="C203" s="13" t="s">
        <v>114</v>
      </c>
      <c r="E203" s="12">
        <v>22</v>
      </c>
      <c r="F203" s="14"/>
      <c r="G203" s="138"/>
      <c r="H203" s="139">
        <f>G457</f>
        <v>43.47</v>
      </c>
      <c r="I203" s="138"/>
      <c r="J203" s="1"/>
      <c r="K203" s="1"/>
    </row>
    <row r="204" spans="1:11" ht="12">
      <c r="A204" s="12">
        <v>23</v>
      </c>
      <c r="E204" s="12">
        <v>23</v>
      </c>
      <c r="F204" s="14"/>
      <c r="G204" s="138"/>
      <c r="H204" s="139"/>
      <c r="I204" s="138"/>
      <c r="J204" s="1"/>
      <c r="K204" s="1"/>
    </row>
    <row r="205" spans="1:11" ht="12">
      <c r="A205" s="12">
        <v>24</v>
      </c>
      <c r="C205" s="13" t="s">
        <v>115</v>
      </c>
      <c r="E205" s="12">
        <v>24</v>
      </c>
      <c r="F205" s="14"/>
      <c r="G205" s="138"/>
      <c r="H205" s="138"/>
      <c r="I205" s="138"/>
      <c r="K205" s="1"/>
    </row>
    <row r="206" spans="1:11" ht="12">
      <c r="A206" s="12">
        <v>25</v>
      </c>
      <c r="C206" s="13" t="s">
        <v>116</v>
      </c>
      <c r="E206" s="12">
        <v>25</v>
      </c>
      <c r="G206" s="131"/>
      <c r="H206" s="135">
        <f>IF(G459=0,0,H459/G459)+IF(G498=0,0,H498/G498)</f>
        <v>232219.74535005845</v>
      </c>
      <c r="I206" s="135"/>
      <c r="K206" s="1"/>
    </row>
    <row r="207" spans="1:11" ht="12">
      <c r="A207" s="12">
        <v>26</v>
      </c>
      <c r="C207" s="13" t="s">
        <v>117</v>
      </c>
      <c r="E207" s="12">
        <v>26</v>
      </c>
      <c r="G207" s="131"/>
      <c r="H207" s="135">
        <f>IF(H202=0,0,(H455+H456+H494+H495)/H202)</f>
        <v>171221.89354655248</v>
      </c>
      <c r="I207" s="135"/>
      <c r="J207" s="1"/>
      <c r="K207" s="1"/>
    </row>
    <row r="208" spans="1:11" ht="12">
      <c r="A208" s="12">
        <v>27</v>
      </c>
      <c r="C208" s="13" t="s">
        <v>118</v>
      </c>
      <c r="E208" s="12">
        <v>27</v>
      </c>
      <c r="G208" s="131"/>
      <c r="H208" s="135">
        <f>IF(H203=0,0,(H457+H458+H496+H497)/H203)</f>
        <v>83461.09040717735</v>
      </c>
      <c r="I208" s="135"/>
      <c r="J208" s="1"/>
      <c r="K208" s="1"/>
    </row>
    <row r="209" spans="1:11" ht="12">
      <c r="A209" s="12">
        <v>28</v>
      </c>
      <c r="E209" s="12">
        <v>28</v>
      </c>
      <c r="G209" s="131"/>
      <c r="H209" s="135"/>
      <c r="I209" s="135"/>
      <c r="J209" s="1"/>
      <c r="K209" s="1"/>
    </row>
    <row r="210" spans="1:11" ht="12">
      <c r="A210" s="12">
        <v>29</v>
      </c>
      <c r="C210" s="13" t="s">
        <v>119</v>
      </c>
      <c r="E210" s="12">
        <v>29</v>
      </c>
      <c r="F210" s="57"/>
      <c r="G210" s="131"/>
      <c r="H210" s="132">
        <f>G101</f>
        <v>990.0899999999999</v>
      </c>
      <c r="I210" s="131"/>
      <c r="J210" s="1"/>
      <c r="K210" s="1"/>
    </row>
    <row r="211" spans="1:11" ht="12">
      <c r="A211" s="13"/>
      <c r="H211" s="45"/>
      <c r="J211" s="1"/>
      <c r="K211" s="1"/>
    </row>
    <row r="212" spans="1:11" ht="12">
      <c r="A212" s="13"/>
      <c r="H212" s="45"/>
      <c r="K212" s="45"/>
    </row>
    <row r="213" spans="1:11" ht="30" customHeight="1">
      <c r="A213" s="13"/>
      <c r="C213" s="379" t="s">
        <v>120</v>
      </c>
      <c r="D213" s="379"/>
      <c r="E213" s="379"/>
      <c r="F213" s="379"/>
      <c r="G213" s="379"/>
      <c r="H213" s="379"/>
      <c r="I213" s="379"/>
      <c r="K213" s="45"/>
    </row>
    <row r="214" spans="1:11" ht="12">
      <c r="A214" s="13"/>
      <c r="H214" s="45"/>
      <c r="K214" s="45"/>
    </row>
    <row r="215" spans="1:11" ht="12">
      <c r="A215" s="13"/>
      <c r="H215" s="45"/>
      <c r="K215" s="45"/>
    </row>
    <row r="216" spans="1:11" ht="12">
      <c r="A216" s="13"/>
      <c r="H216" s="45"/>
      <c r="K216" s="45"/>
    </row>
    <row r="217" spans="1:11" ht="12">
      <c r="A217" s="13"/>
      <c r="C217" s="41"/>
      <c r="D217" s="41"/>
      <c r="E217" s="41"/>
      <c r="F217" s="41"/>
      <c r="G217" s="294"/>
      <c r="H217" s="44"/>
      <c r="K217" s="45"/>
    </row>
    <row r="218" spans="1:11" ht="12">
      <c r="A218" s="13"/>
      <c r="H218" s="45"/>
      <c r="K218" s="45"/>
    </row>
    <row r="219" spans="1:11" ht="12">
      <c r="A219" s="13"/>
      <c r="G219" s="339"/>
      <c r="H219" s="340"/>
      <c r="I219" s="340"/>
      <c r="J219" s="341"/>
      <c r="K219" s="45"/>
    </row>
    <row r="220" spans="1:11" ht="12">
      <c r="A220" s="13"/>
      <c r="G220" s="339"/>
      <c r="H220" s="340"/>
      <c r="I220" s="340"/>
      <c r="J220" s="342"/>
      <c r="K220" s="45"/>
    </row>
    <row r="221" spans="1:11" ht="12">
      <c r="A221" s="13"/>
      <c r="H221" s="45"/>
      <c r="K221" s="45"/>
    </row>
    <row r="222" spans="1:11" ht="12">
      <c r="A222" s="13"/>
      <c r="H222" s="45"/>
      <c r="K222" s="45"/>
    </row>
    <row r="223" spans="1:11" ht="12">
      <c r="A223" s="13"/>
      <c r="H223" s="45"/>
      <c r="K223" s="45"/>
    </row>
    <row r="224" spans="5:13" ht="12">
      <c r="E224" s="40"/>
      <c r="G224" s="18"/>
      <c r="H224" s="45"/>
      <c r="I224" s="21"/>
      <c r="K224" s="45"/>
      <c r="M224" s="58"/>
    </row>
    <row r="225" spans="1:11" ht="12">
      <c r="A225" s="13"/>
      <c r="H225" s="45"/>
      <c r="K225" s="45"/>
    </row>
    <row r="226" spans="1:11" ht="12">
      <c r="A226" s="20" t="str">
        <f>$A$83</f>
        <v>Institution No.:  </v>
      </c>
      <c r="C226" s="295"/>
      <c r="G226" s="1"/>
      <c r="H226" s="1"/>
      <c r="I226" s="34" t="s">
        <v>121</v>
      </c>
      <c r="J226" s="1"/>
      <c r="K226" s="1"/>
    </row>
    <row r="227" spans="1:11" ht="12">
      <c r="A227" s="296"/>
      <c r="B227" s="381" t="s">
        <v>122</v>
      </c>
      <c r="C227" s="381"/>
      <c r="D227" s="381"/>
      <c r="E227" s="381"/>
      <c r="F227" s="381"/>
      <c r="G227" s="381"/>
      <c r="H227" s="381"/>
      <c r="I227" s="381"/>
      <c r="J227" s="381"/>
      <c r="K227" s="381"/>
    </row>
    <row r="228" spans="1:11" ht="12">
      <c r="A228" s="20" t="str">
        <f>$A$42</f>
        <v>NAME: </v>
      </c>
      <c r="C228" s="1" t="str">
        <f>$D$20</f>
        <v>University of Colorado</v>
      </c>
      <c r="G228" s="1"/>
      <c r="H228" s="1"/>
      <c r="I228" s="22" t="str">
        <f>$K$3</f>
        <v>Date: October 1, 2013</v>
      </c>
      <c r="J228" s="1"/>
      <c r="K228" s="1"/>
    </row>
    <row r="229" spans="1:11" ht="12">
      <c r="A229" s="23"/>
      <c r="C229" s="23" t="s">
        <v>17</v>
      </c>
      <c r="D229" s="23" t="s">
        <v>17</v>
      </c>
      <c r="E229" s="23" t="s">
        <v>17</v>
      </c>
      <c r="F229" s="23" t="s">
        <v>17</v>
      </c>
      <c r="G229" s="23" t="s">
        <v>17</v>
      </c>
      <c r="H229" s="23" t="s">
        <v>17</v>
      </c>
      <c r="I229" s="23" t="s">
        <v>17</v>
      </c>
      <c r="J229" s="23" t="s">
        <v>17</v>
      </c>
      <c r="K229" s="1"/>
    </row>
    <row r="230" spans="1:11" ht="12">
      <c r="A230" s="26"/>
      <c r="D230" s="30" t="s">
        <v>20</v>
      </c>
      <c r="G230" s="1"/>
      <c r="H230" s="1"/>
      <c r="J230" s="1"/>
      <c r="K230" s="1"/>
    </row>
    <row r="231" spans="1:11" ht="12">
      <c r="A231" s="26"/>
      <c r="D231" s="30" t="s">
        <v>123</v>
      </c>
      <c r="G231" s="1"/>
      <c r="H231" s="1"/>
      <c r="J231" s="1"/>
      <c r="K231" s="1"/>
    </row>
    <row r="232" spans="1:11" ht="12">
      <c r="A232" s="23"/>
      <c r="D232" s="30" t="s">
        <v>124</v>
      </c>
      <c r="E232" s="30" t="s">
        <v>124</v>
      </c>
      <c r="F232" s="30" t="s">
        <v>125</v>
      </c>
      <c r="G232" s="30"/>
      <c r="H232" s="1"/>
      <c r="J232" s="1"/>
      <c r="K232" s="1"/>
    </row>
    <row r="233" spans="1:11" ht="12">
      <c r="A233" s="13"/>
      <c r="C233" s="30" t="s">
        <v>126</v>
      </c>
      <c r="D233" s="30" t="s">
        <v>127</v>
      </c>
      <c r="E233" s="30" t="s">
        <v>128</v>
      </c>
      <c r="F233" s="30" t="s">
        <v>129</v>
      </c>
      <c r="G233" s="30"/>
      <c r="H233" s="1"/>
      <c r="J233" s="1"/>
      <c r="K233" s="1"/>
    </row>
    <row r="234" spans="1:11" ht="12">
      <c r="A234" s="13"/>
      <c r="C234" s="23" t="s">
        <v>17</v>
      </c>
      <c r="D234" s="23" t="s">
        <v>17</v>
      </c>
      <c r="E234" s="23" t="s">
        <v>17</v>
      </c>
      <c r="F234" s="23" t="s">
        <v>17</v>
      </c>
      <c r="G234" s="23" t="s">
        <v>17</v>
      </c>
      <c r="H234" s="1"/>
      <c r="J234" s="1"/>
      <c r="K234" s="1"/>
    </row>
    <row r="235" spans="1:11" ht="12">
      <c r="A235" s="13"/>
      <c r="G235" s="1"/>
      <c r="H235" s="1"/>
      <c r="J235" s="1"/>
      <c r="K235" s="1"/>
    </row>
    <row r="236" spans="1:11" ht="12">
      <c r="A236" s="13"/>
      <c r="C236" s="13" t="s">
        <v>130</v>
      </c>
      <c r="D236" s="144">
        <v>0</v>
      </c>
      <c r="E236" s="144">
        <v>0</v>
      </c>
      <c r="F236" s="132">
        <v>0</v>
      </c>
      <c r="G236" s="1"/>
      <c r="H236" s="1"/>
      <c r="J236" s="1"/>
      <c r="K236" s="1"/>
    </row>
    <row r="237" spans="1:11" ht="12">
      <c r="A237" s="13"/>
      <c r="D237" s="144"/>
      <c r="E237" s="144"/>
      <c r="F237" s="144"/>
      <c r="G237" s="1"/>
      <c r="H237" s="1"/>
      <c r="J237" s="1"/>
      <c r="K237" s="1"/>
    </row>
    <row r="238" spans="1:11" ht="12">
      <c r="A238" s="13"/>
      <c r="C238" s="13" t="s">
        <v>131</v>
      </c>
      <c r="D238" s="297">
        <v>1</v>
      </c>
      <c r="E238" s="132">
        <v>0</v>
      </c>
      <c r="F238" s="132"/>
      <c r="G238" s="12"/>
      <c r="H238" s="1"/>
      <c r="J238" s="1"/>
      <c r="K238" s="1"/>
    </row>
    <row r="239" spans="1:11" ht="12">
      <c r="A239" s="13"/>
      <c r="D239" s="144"/>
      <c r="E239" s="134"/>
      <c r="F239" s="134"/>
      <c r="G239" s="1"/>
      <c r="H239" s="1"/>
      <c r="J239" s="1"/>
      <c r="K239" s="1"/>
    </row>
    <row r="240" spans="1:11" ht="12">
      <c r="A240" s="13"/>
      <c r="C240" s="13" t="s">
        <v>132</v>
      </c>
      <c r="D240" s="297">
        <v>487</v>
      </c>
      <c r="E240" s="132">
        <v>0</v>
      </c>
      <c r="F240" s="132"/>
      <c r="G240" s="12"/>
      <c r="H240" s="1"/>
      <c r="J240" s="1"/>
      <c r="K240" s="1"/>
    </row>
    <row r="241" spans="1:11" ht="12">
      <c r="A241" s="13"/>
      <c r="D241" s="144"/>
      <c r="E241" s="134"/>
      <c r="F241" s="134"/>
      <c r="G241" s="1"/>
      <c r="H241" s="1"/>
      <c r="J241" s="1"/>
      <c r="K241" s="1"/>
    </row>
    <row r="242" spans="1:11" ht="12">
      <c r="A242" s="13"/>
      <c r="C242" s="13" t="s">
        <v>133</v>
      </c>
      <c r="D242" s="297">
        <v>488</v>
      </c>
      <c r="E242" s="132">
        <f>SUM(E236:E240)</f>
        <v>0</v>
      </c>
      <c r="F242" s="132"/>
      <c r="G242" s="281"/>
      <c r="H242" s="298"/>
      <c r="J242" s="1"/>
      <c r="K242" s="1"/>
    </row>
    <row r="243" spans="1:11" ht="12">
      <c r="A243" s="13"/>
      <c r="D243" s="300"/>
      <c r="E243" s="301"/>
      <c r="F243" s="301"/>
      <c r="G243" s="1"/>
      <c r="H243" s="1"/>
      <c r="J243" s="1"/>
      <c r="K243" s="1"/>
    </row>
    <row r="244" spans="1:11" ht="12">
      <c r="A244" s="13"/>
      <c r="D244" s="300"/>
      <c r="E244" s="301"/>
      <c r="F244" s="301"/>
      <c r="G244" s="1"/>
      <c r="H244" s="1"/>
      <c r="J244" s="1"/>
      <c r="K244" s="1"/>
    </row>
    <row r="245" spans="1:11" ht="12">
      <c r="A245" s="13"/>
      <c r="C245" s="13" t="s">
        <v>134</v>
      </c>
      <c r="D245" s="144">
        <v>968</v>
      </c>
      <c r="E245" s="134">
        <v>0</v>
      </c>
      <c r="F245" s="132"/>
      <c r="G245" s="12"/>
      <c r="H245" s="1"/>
      <c r="J245" s="1"/>
      <c r="K245" s="1"/>
    </row>
    <row r="246" spans="1:11" ht="12">
      <c r="A246" s="13"/>
      <c r="D246" s="144"/>
      <c r="E246" s="134"/>
      <c r="F246" s="132"/>
      <c r="G246" s="1"/>
      <c r="H246" s="1"/>
      <c r="J246" s="1"/>
      <c r="K246" s="1"/>
    </row>
    <row r="247" spans="1:11" ht="12">
      <c r="A247" s="13"/>
      <c r="B247" s="13" t="s">
        <v>51</v>
      </c>
      <c r="C247" s="13" t="s">
        <v>135</v>
      </c>
      <c r="D247" s="144">
        <v>2252</v>
      </c>
      <c r="E247" s="134">
        <v>0</v>
      </c>
      <c r="F247" s="132"/>
      <c r="G247" s="12"/>
      <c r="H247" s="1"/>
      <c r="J247" s="1"/>
      <c r="K247" s="1"/>
    </row>
    <row r="248" spans="1:11" ht="12">
      <c r="A248" s="13"/>
      <c r="D248" s="144"/>
      <c r="E248" s="134"/>
      <c r="F248" s="132"/>
      <c r="G248" s="1"/>
      <c r="H248" s="1"/>
      <c r="J248" s="1"/>
      <c r="K248" s="1"/>
    </row>
    <row r="249" spans="1:11" ht="12">
      <c r="A249" s="13"/>
      <c r="C249" s="13" t="s">
        <v>136</v>
      </c>
      <c r="D249" s="144">
        <v>3220</v>
      </c>
      <c r="E249" s="134">
        <f>SUM(E245:E247)</f>
        <v>0</v>
      </c>
      <c r="F249" s="132"/>
      <c r="G249" s="12"/>
      <c r="H249" s="1"/>
      <c r="J249" s="1"/>
      <c r="K249" s="1"/>
    </row>
    <row r="250" spans="1:11" ht="12">
      <c r="A250" s="13"/>
      <c r="D250" s="300"/>
      <c r="E250" s="331"/>
      <c r="F250" s="132"/>
      <c r="G250" s="1"/>
      <c r="H250" s="1"/>
      <c r="J250" s="1"/>
      <c r="K250" s="1"/>
    </row>
    <row r="251" spans="1:11" ht="12">
      <c r="A251" s="13"/>
      <c r="C251" s="13" t="s">
        <v>137</v>
      </c>
      <c r="D251" s="303">
        <v>3708</v>
      </c>
      <c r="E251" s="343">
        <f>H201</f>
        <v>342.38</v>
      </c>
      <c r="F251" s="132">
        <f>D251/E251</f>
        <v>10.830071849991239</v>
      </c>
      <c r="G251" s="12"/>
      <c r="H251" s="1"/>
      <c r="J251" s="1"/>
      <c r="K251" s="1"/>
    </row>
    <row r="252" spans="1:11" ht="12">
      <c r="A252" s="13"/>
      <c r="G252" s="1"/>
      <c r="H252" s="1"/>
      <c r="J252" s="1"/>
      <c r="K252" s="1"/>
    </row>
    <row r="253" spans="1:11" ht="12">
      <c r="A253" s="13"/>
      <c r="G253" s="1"/>
      <c r="H253" s="1"/>
      <c r="J253" s="1"/>
      <c r="K253" s="1"/>
    </row>
    <row r="254" spans="1:11" ht="12">
      <c r="A254" s="13"/>
      <c r="G254" s="1"/>
      <c r="H254" s="1"/>
      <c r="J254" s="1"/>
      <c r="K254" s="1"/>
    </row>
    <row r="255" spans="1:11" ht="12">
      <c r="A255" s="13"/>
      <c r="G255" s="1"/>
      <c r="H255" s="1"/>
      <c r="J255" s="1"/>
      <c r="K255" s="1"/>
    </row>
    <row r="256" spans="1:11" ht="12">
      <c r="A256" s="13"/>
      <c r="C256" s="13" t="s">
        <v>138</v>
      </c>
      <c r="G256" s="1"/>
      <c r="H256" s="1"/>
      <c r="J256" s="1"/>
      <c r="K256" s="1"/>
    </row>
    <row r="257" spans="1:11" ht="12">
      <c r="A257" s="13"/>
      <c r="C257" s="13" t="s">
        <v>139</v>
      </c>
      <c r="G257" s="1"/>
      <c r="H257" s="1"/>
      <c r="J257" s="1"/>
      <c r="K257" s="1"/>
    </row>
    <row r="258" spans="1:11" ht="12">
      <c r="A258" s="13"/>
      <c r="H258" s="45"/>
      <c r="K258" s="45"/>
    </row>
    <row r="259" spans="1:11" ht="12">
      <c r="A259" s="13"/>
      <c r="H259" s="45"/>
      <c r="K259" s="45"/>
    </row>
    <row r="260" spans="1:11" ht="12">
      <c r="A260" s="13"/>
      <c r="H260" s="45"/>
      <c r="K260" s="45"/>
    </row>
    <row r="261" spans="1:11" ht="12">
      <c r="A261" s="13"/>
      <c r="H261" s="45"/>
      <c r="K261" s="45"/>
    </row>
    <row r="262" spans="1:11" ht="12">
      <c r="A262" s="13"/>
      <c r="H262" s="45"/>
      <c r="K262" s="45"/>
    </row>
    <row r="263" spans="1:11" ht="12">
      <c r="A263" s="13"/>
      <c r="H263" s="45"/>
      <c r="K263" s="45"/>
    </row>
    <row r="264" spans="1:11" ht="12">
      <c r="A264" s="13"/>
      <c r="C264" s="344"/>
      <c r="D264" s="200"/>
      <c r="G264" s="344"/>
      <c r="H264" s="200"/>
      <c r="I264" s="345"/>
      <c r="K264" s="45"/>
    </row>
    <row r="265" spans="1:11" ht="12">
      <c r="A265" s="13"/>
      <c r="C265" s="344"/>
      <c r="D265" s="200"/>
      <c r="G265" s="344"/>
      <c r="H265" s="200"/>
      <c r="I265" s="345"/>
      <c r="K265" s="45"/>
    </row>
    <row r="266" spans="1:11" ht="12">
      <c r="A266" s="13"/>
      <c r="H266" s="45"/>
      <c r="K266" s="45"/>
    </row>
    <row r="267" spans="1:11" ht="12">
      <c r="A267" s="13"/>
      <c r="H267" s="45"/>
      <c r="K267" s="45"/>
    </row>
    <row r="268" spans="1:11" ht="12">
      <c r="A268" s="13"/>
      <c r="C268" s="344"/>
      <c r="H268" s="45"/>
      <c r="K268" s="45"/>
    </row>
    <row r="269" spans="1:11" ht="12">
      <c r="A269" s="13"/>
      <c r="H269" s="45"/>
      <c r="K269" s="45"/>
    </row>
    <row r="270" spans="1:11" ht="12">
      <c r="A270" s="13"/>
      <c r="H270" s="45"/>
      <c r="K270" s="45"/>
    </row>
    <row r="271" spans="1:11" ht="12">
      <c r="A271" s="13"/>
      <c r="H271" s="45"/>
      <c r="K271" s="45"/>
    </row>
    <row r="272" spans="1:11" ht="12">
      <c r="A272" s="13"/>
      <c r="H272" s="45"/>
      <c r="K272" s="45"/>
    </row>
    <row r="273" spans="1:11" ht="12">
      <c r="A273" s="13"/>
      <c r="H273" s="45"/>
      <c r="K273" s="45"/>
    </row>
    <row r="274" spans="1:11" ht="12">
      <c r="A274" s="13"/>
      <c r="H274" s="45"/>
      <c r="K274" s="45"/>
    </row>
    <row r="275" spans="1:11" s="41" customFormat="1" ht="12">
      <c r="A275" s="20" t="str">
        <f>$A$83</f>
        <v>Institution No.:  </v>
      </c>
      <c r="E275" s="42"/>
      <c r="G275" s="43"/>
      <c r="H275" s="44"/>
      <c r="J275" s="43"/>
      <c r="K275" s="19" t="s">
        <v>140</v>
      </c>
    </row>
    <row r="276" spans="5:11" s="41" customFormat="1" ht="12">
      <c r="E276" s="42" t="s">
        <v>141</v>
      </c>
      <c r="G276" s="43"/>
      <c r="H276" s="44"/>
      <c r="J276" s="43"/>
      <c r="K276" s="44"/>
    </row>
    <row r="277" spans="1:11" ht="12">
      <c r="A277" s="20" t="str">
        <f>$A$42</f>
        <v>NAME: </v>
      </c>
      <c r="C277" s="1" t="str">
        <f>$D$20</f>
        <v>University of Colorado</v>
      </c>
      <c r="F277" s="35"/>
      <c r="G277" s="304"/>
      <c r="H277" s="305"/>
      <c r="J277" s="18"/>
      <c r="K277" s="22" t="str">
        <f>$K$3</f>
        <v>Date: October 1, 2013</v>
      </c>
    </row>
    <row r="278" spans="1:11" ht="12">
      <c r="A278" s="23" t="s">
        <v>17</v>
      </c>
      <c r="B278" s="23" t="s">
        <v>17</v>
      </c>
      <c r="C278" s="23" t="s">
        <v>17</v>
      </c>
      <c r="D278" s="23" t="s">
        <v>17</v>
      </c>
      <c r="E278" s="23" t="s">
        <v>17</v>
      </c>
      <c r="F278" s="23" t="s">
        <v>17</v>
      </c>
      <c r="G278" s="24" t="s">
        <v>17</v>
      </c>
      <c r="H278" s="25" t="s">
        <v>17</v>
      </c>
      <c r="I278" s="23" t="s">
        <v>17</v>
      </c>
      <c r="J278" s="24" t="s">
        <v>17</v>
      </c>
      <c r="K278" s="25" t="s">
        <v>17</v>
      </c>
    </row>
    <row r="279" spans="1:11" ht="12">
      <c r="A279" s="26" t="s">
        <v>18</v>
      </c>
      <c r="E279" s="26" t="s">
        <v>18</v>
      </c>
      <c r="F279" s="27"/>
      <c r="G279" s="28"/>
      <c r="H279" s="29" t="s">
        <v>20</v>
      </c>
      <c r="I279" s="27"/>
      <c r="J279" s="1"/>
      <c r="K279" s="1"/>
    </row>
    <row r="280" spans="1:11" ht="33.75" customHeight="1">
      <c r="A280" s="26" t="s">
        <v>22</v>
      </c>
      <c r="C280" s="30" t="s">
        <v>69</v>
      </c>
      <c r="D280" s="306" t="s">
        <v>142</v>
      </c>
      <c r="E280" s="26" t="s">
        <v>22</v>
      </c>
      <c r="F280" s="27"/>
      <c r="G280" s="28" t="s">
        <v>24</v>
      </c>
      <c r="H280" s="29" t="s">
        <v>25</v>
      </c>
      <c r="I280" s="27"/>
      <c r="J280" s="1"/>
      <c r="K280" s="1"/>
    </row>
    <row r="281" spans="1:11" ht="12">
      <c r="A281" s="23" t="s">
        <v>17</v>
      </c>
      <c r="B281" s="23" t="s">
        <v>17</v>
      </c>
      <c r="C281" s="23" t="s">
        <v>17</v>
      </c>
      <c r="D281" s="23" t="s">
        <v>17</v>
      </c>
      <c r="E281" s="23" t="s">
        <v>17</v>
      </c>
      <c r="F281" s="23" t="s">
        <v>17</v>
      </c>
      <c r="G281" s="24" t="s">
        <v>17</v>
      </c>
      <c r="H281" s="25" t="s">
        <v>17</v>
      </c>
      <c r="I281" s="23" t="s">
        <v>17</v>
      </c>
      <c r="J281" s="1"/>
      <c r="K281" s="1"/>
    </row>
    <row r="282" spans="1:11" ht="12">
      <c r="A282" s="12">
        <v>1</v>
      </c>
      <c r="C282" s="13" t="s">
        <v>143</v>
      </c>
      <c r="E282" s="12">
        <v>1</v>
      </c>
      <c r="G282" s="18"/>
      <c r="H282" s="45"/>
      <c r="J282" s="1"/>
      <c r="K282" s="1"/>
    </row>
    <row r="283" spans="1:11" ht="12">
      <c r="A283" s="12">
        <f>(A282+1)</f>
        <v>2</v>
      </c>
      <c r="C283" s="13" t="s">
        <v>144</v>
      </c>
      <c r="D283" s="13" t="s">
        <v>145</v>
      </c>
      <c r="E283" s="12">
        <f>(E282+1)</f>
        <v>2</v>
      </c>
      <c r="F283" s="14"/>
      <c r="G283" s="139">
        <v>0</v>
      </c>
      <c r="H283" s="138">
        <v>6935940.35</v>
      </c>
      <c r="I283" s="138"/>
      <c r="J283" s="1"/>
      <c r="K283" s="1"/>
    </row>
    <row r="284" spans="1:11" ht="12">
      <c r="A284" s="12">
        <f>(A283+1)</f>
        <v>3</v>
      </c>
      <c r="D284" s="13" t="s">
        <v>146</v>
      </c>
      <c r="E284" s="12">
        <f>(E283+1)</f>
        <v>3</v>
      </c>
      <c r="F284" s="14"/>
      <c r="G284" s="139">
        <v>0</v>
      </c>
      <c r="H284" s="138">
        <v>968076.29</v>
      </c>
      <c r="I284" s="138"/>
      <c r="J284" s="1"/>
      <c r="K284" s="1"/>
    </row>
    <row r="285" spans="1:11" ht="12">
      <c r="A285" s="12">
        <v>4</v>
      </c>
      <c r="C285" s="13" t="s">
        <v>147</v>
      </c>
      <c r="D285" s="13" t="s">
        <v>148</v>
      </c>
      <c r="E285" s="12">
        <v>4</v>
      </c>
      <c r="F285" s="14"/>
      <c r="G285" s="139">
        <v>0</v>
      </c>
      <c r="H285" s="138">
        <v>2280900.26</v>
      </c>
      <c r="I285" s="138"/>
      <c r="J285" s="1"/>
      <c r="K285" s="1"/>
    </row>
    <row r="286" spans="1:11" ht="12">
      <c r="A286" s="12">
        <f>(A285+1)</f>
        <v>5</v>
      </c>
      <c r="D286" s="13" t="s">
        <v>149</v>
      </c>
      <c r="E286" s="12">
        <f>(E285+1)</f>
        <v>5</v>
      </c>
      <c r="F286" s="14"/>
      <c r="G286" s="139">
        <v>0</v>
      </c>
      <c r="H286" s="138">
        <v>214523.95</v>
      </c>
      <c r="I286" s="138"/>
      <c r="J286" s="1"/>
      <c r="K286" s="1"/>
    </row>
    <row r="287" spans="1:11" ht="12">
      <c r="A287" s="12">
        <f>(A286+1)</f>
        <v>6</v>
      </c>
      <c r="C287" s="13" t="s">
        <v>150</v>
      </c>
      <c r="E287" s="12">
        <f>(E286+1)</f>
        <v>6</v>
      </c>
      <c r="G287" s="135">
        <f>SUM(G283:G286)</f>
        <v>0</v>
      </c>
      <c r="H287" s="135">
        <f>SUM(H283:H286)</f>
        <v>10399440.849999998</v>
      </c>
      <c r="I287" s="135"/>
      <c r="J287" s="1"/>
      <c r="K287" s="1"/>
    </row>
    <row r="288" spans="1:11" ht="12">
      <c r="A288" s="12">
        <f>(A287+1)</f>
        <v>7</v>
      </c>
      <c r="C288" s="13" t="s">
        <v>151</v>
      </c>
      <c r="E288" s="12">
        <f>(E287+1)</f>
        <v>7</v>
      </c>
      <c r="G288" s="132"/>
      <c r="H288" s="131"/>
      <c r="I288" s="135"/>
      <c r="J288" s="1"/>
      <c r="K288" s="1"/>
    </row>
    <row r="289" spans="1:11" ht="12">
      <c r="A289" s="12">
        <f>(A288+1)</f>
        <v>8</v>
      </c>
      <c r="C289" s="13" t="s">
        <v>144</v>
      </c>
      <c r="D289" s="13" t="s">
        <v>145</v>
      </c>
      <c r="E289" s="12">
        <f>(E288+1)</f>
        <v>8</v>
      </c>
      <c r="F289" s="14"/>
      <c r="G289" s="139">
        <v>0</v>
      </c>
      <c r="H289" s="138">
        <v>19317584.03</v>
      </c>
      <c r="I289" s="138"/>
      <c r="J289" s="1"/>
      <c r="K289" s="1"/>
    </row>
    <row r="290" spans="1:11" ht="12">
      <c r="A290" s="12">
        <v>9</v>
      </c>
      <c r="D290" s="13" t="s">
        <v>146</v>
      </c>
      <c r="E290" s="12">
        <v>9</v>
      </c>
      <c r="F290" s="14"/>
      <c r="G290" s="139">
        <v>0</v>
      </c>
      <c r="H290" s="138">
        <v>2790496</v>
      </c>
      <c r="I290" s="138"/>
      <c r="J290" s="1"/>
      <c r="K290" s="1"/>
    </row>
    <row r="291" spans="1:11" ht="12">
      <c r="A291" s="12">
        <v>10</v>
      </c>
      <c r="C291" s="13" t="s">
        <v>147</v>
      </c>
      <c r="D291" s="13" t="s">
        <v>148</v>
      </c>
      <c r="E291" s="12">
        <v>10</v>
      </c>
      <c r="F291" s="14"/>
      <c r="G291" s="139">
        <v>0</v>
      </c>
      <c r="H291" s="138">
        <v>7311627.86</v>
      </c>
      <c r="I291" s="138"/>
      <c r="J291" s="1"/>
      <c r="K291" s="1"/>
    </row>
    <row r="292" spans="1:11" ht="12">
      <c r="A292" s="12">
        <f>(A291+1)</f>
        <v>11</v>
      </c>
      <c r="D292" s="13" t="s">
        <v>149</v>
      </c>
      <c r="E292" s="12">
        <f>(E291+1)</f>
        <v>11</v>
      </c>
      <c r="F292" s="14"/>
      <c r="G292" s="139">
        <v>0</v>
      </c>
      <c r="H292" s="138">
        <v>347780</v>
      </c>
      <c r="I292" s="138"/>
      <c r="J292" s="1"/>
      <c r="K292" s="1"/>
    </row>
    <row r="293" spans="1:11" ht="12">
      <c r="A293" s="12">
        <f>(A292+1)</f>
        <v>12</v>
      </c>
      <c r="C293" s="13" t="s">
        <v>152</v>
      </c>
      <c r="E293" s="12">
        <f>(E292+1)</f>
        <v>12</v>
      </c>
      <c r="G293" s="134">
        <f>SUM(G289:G292)</f>
        <v>0</v>
      </c>
      <c r="H293" s="135">
        <f>SUM(H289:H292)</f>
        <v>29767487.89</v>
      </c>
      <c r="I293" s="135"/>
      <c r="J293" s="1"/>
      <c r="K293" s="1"/>
    </row>
    <row r="294" spans="1:11" ht="12">
      <c r="A294" s="12">
        <f>(A293+1)</f>
        <v>13</v>
      </c>
      <c r="C294" s="13" t="s">
        <v>153</v>
      </c>
      <c r="E294" s="12">
        <f>(E293+1)</f>
        <v>13</v>
      </c>
      <c r="G294" s="132"/>
      <c r="H294" s="131"/>
      <c r="I294" s="135"/>
      <c r="J294" s="1"/>
      <c r="K294" s="1"/>
    </row>
    <row r="295" spans="1:11" ht="12">
      <c r="A295" s="12">
        <f>(A294+1)</f>
        <v>14</v>
      </c>
      <c r="C295" s="13" t="s">
        <v>144</v>
      </c>
      <c r="D295" s="13" t="s">
        <v>145</v>
      </c>
      <c r="E295" s="12">
        <f>(E294+1)</f>
        <v>14</v>
      </c>
      <c r="F295" s="14"/>
      <c r="G295" s="139"/>
      <c r="H295" s="138">
        <v>0</v>
      </c>
      <c r="I295" s="138"/>
      <c r="J295" s="1"/>
      <c r="K295" s="1"/>
    </row>
    <row r="296" spans="1:11" ht="12">
      <c r="A296" s="12">
        <v>15</v>
      </c>
      <c r="C296" s="13"/>
      <c r="D296" s="13" t="s">
        <v>146</v>
      </c>
      <c r="E296" s="12">
        <v>15</v>
      </c>
      <c r="F296" s="14"/>
      <c r="G296" s="139"/>
      <c r="H296" s="138">
        <v>0</v>
      </c>
      <c r="I296" s="138"/>
      <c r="J296" s="1"/>
      <c r="K296" s="1"/>
    </row>
    <row r="297" spans="1:11" ht="12">
      <c r="A297" s="12">
        <v>16</v>
      </c>
      <c r="C297" s="13" t="s">
        <v>147</v>
      </c>
      <c r="D297" s="13" t="s">
        <v>148</v>
      </c>
      <c r="E297" s="12">
        <v>16</v>
      </c>
      <c r="F297" s="14"/>
      <c r="G297" s="139"/>
      <c r="H297" s="138">
        <v>0</v>
      </c>
      <c r="I297" s="138"/>
      <c r="J297" s="1"/>
      <c r="K297" s="1"/>
    </row>
    <row r="298" spans="1:11" ht="12">
      <c r="A298" s="12">
        <v>17</v>
      </c>
      <c r="C298" s="13"/>
      <c r="D298" s="13" t="s">
        <v>149</v>
      </c>
      <c r="E298" s="12">
        <v>17</v>
      </c>
      <c r="G298" s="134"/>
      <c r="H298" s="135">
        <v>0</v>
      </c>
      <c r="I298" s="135"/>
      <c r="J298" s="1"/>
      <c r="K298" s="1"/>
    </row>
    <row r="299" spans="1:11" ht="12">
      <c r="A299" s="12">
        <v>18</v>
      </c>
      <c r="C299" s="13" t="s">
        <v>154</v>
      </c>
      <c r="D299" s="13"/>
      <c r="E299" s="12">
        <v>18</v>
      </c>
      <c r="G299" s="134">
        <f>SUM(G295:G298)</f>
        <v>0</v>
      </c>
      <c r="H299" s="135">
        <f>SUM(H295:H298)</f>
        <v>0</v>
      </c>
      <c r="I299" s="135"/>
      <c r="J299" s="1"/>
      <c r="K299" s="1"/>
    </row>
    <row r="300" spans="1:11" ht="12">
      <c r="A300" s="12">
        <v>19</v>
      </c>
      <c r="C300" s="13" t="s">
        <v>155</v>
      </c>
      <c r="D300" s="13"/>
      <c r="E300" s="12">
        <v>19</v>
      </c>
      <c r="G300" s="134"/>
      <c r="H300" s="135"/>
      <c r="I300" s="135"/>
      <c r="J300" s="1"/>
      <c r="K300" s="1"/>
    </row>
    <row r="301" spans="1:11" ht="12">
      <c r="A301" s="12">
        <v>20</v>
      </c>
      <c r="C301" s="13" t="s">
        <v>144</v>
      </c>
      <c r="D301" s="13" t="s">
        <v>145</v>
      </c>
      <c r="E301" s="12">
        <v>20</v>
      </c>
      <c r="F301" s="307"/>
      <c r="G301" s="139">
        <v>0</v>
      </c>
      <c r="H301" s="138">
        <v>16431764.92</v>
      </c>
      <c r="I301" s="138"/>
      <c r="J301" s="1"/>
      <c r="K301" s="1"/>
    </row>
    <row r="302" spans="1:11" ht="12">
      <c r="A302" s="12">
        <v>21</v>
      </c>
      <c r="C302" s="13"/>
      <c r="D302" s="13" t="s">
        <v>146</v>
      </c>
      <c r="E302" s="12">
        <v>21</v>
      </c>
      <c r="F302" s="307"/>
      <c r="G302" s="139">
        <v>0</v>
      </c>
      <c r="H302" s="138">
        <v>2044170</v>
      </c>
      <c r="I302" s="138"/>
      <c r="J302" s="1"/>
      <c r="K302" s="1"/>
    </row>
    <row r="303" spans="1:11" ht="12">
      <c r="A303" s="12">
        <v>22</v>
      </c>
      <c r="C303" s="13" t="s">
        <v>147</v>
      </c>
      <c r="D303" s="13" t="s">
        <v>148</v>
      </c>
      <c r="E303" s="12">
        <v>22</v>
      </c>
      <c r="F303" s="307"/>
      <c r="G303" s="139">
        <v>0</v>
      </c>
      <c r="H303" s="138">
        <v>6930801.75</v>
      </c>
      <c r="I303" s="138"/>
      <c r="J303" s="1"/>
      <c r="K303" s="1"/>
    </row>
    <row r="304" spans="1:11" ht="12">
      <c r="A304" s="12">
        <v>23</v>
      </c>
      <c r="D304" s="13" t="s">
        <v>149</v>
      </c>
      <c r="E304" s="12">
        <v>23</v>
      </c>
      <c r="F304" s="307"/>
      <c r="G304" s="139">
        <v>0</v>
      </c>
      <c r="H304" s="138">
        <v>267813</v>
      </c>
      <c r="I304" s="138"/>
      <c r="J304" s="1"/>
      <c r="K304" s="1"/>
    </row>
    <row r="305" spans="1:11" ht="12">
      <c r="A305" s="12">
        <v>24</v>
      </c>
      <c r="C305" s="13" t="s">
        <v>156</v>
      </c>
      <c r="E305" s="12">
        <v>24</v>
      </c>
      <c r="F305" s="58"/>
      <c r="G305" s="132">
        <f>SUM(G301:G304)</f>
        <v>0</v>
      </c>
      <c r="H305" s="131">
        <f>SUM(H301:H304)</f>
        <v>25674549.67</v>
      </c>
      <c r="I305" s="131"/>
      <c r="J305" s="1"/>
      <c r="K305" s="1"/>
    </row>
    <row r="306" spans="1:11" ht="12">
      <c r="A306" s="12">
        <v>25</v>
      </c>
      <c r="C306" s="13" t="s">
        <v>157</v>
      </c>
      <c r="E306" s="12">
        <v>25</v>
      </c>
      <c r="G306" s="134"/>
      <c r="H306" s="135"/>
      <c r="I306" s="135"/>
      <c r="J306" s="1"/>
      <c r="K306" s="1"/>
    </row>
    <row r="307" spans="1:11" ht="12">
      <c r="A307" s="12">
        <v>26</v>
      </c>
      <c r="C307" s="13" t="s">
        <v>144</v>
      </c>
      <c r="D307" s="13" t="s">
        <v>145</v>
      </c>
      <c r="E307" s="12">
        <v>26</v>
      </c>
      <c r="G307" s="134">
        <v>2672</v>
      </c>
      <c r="H307" s="135">
        <f>H283+H289+H295+H301</f>
        <v>42685289.300000004</v>
      </c>
      <c r="I307" s="135"/>
      <c r="J307" s="1"/>
      <c r="K307" s="1"/>
    </row>
    <row r="308" spans="1:11" ht="12">
      <c r="A308" s="12">
        <v>27</v>
      </c>
      <c r="C308" s="13"/>
      <c r="D308" s="13" t="s">
        <v>146</v>
      </c>
      <c r="E308" s="12">
        <v>27</v>
      </c>
      <c r="G308" s="134">
        <v>459</v>
      </c>
      <c r="H308" s="135">
        <f>H284+H290+H296+H302</f>
        <v>5802742.29</v>
      </c>
      <c r="I308" s="135"/>
      <c r="J308" s="1"/>
      <c r="K308" s="1"/>
    </row>
    <row r="309" spans="1:11" ht="12">
      <c r="A309" s="12">
        <v>28</v>
      </c>
      <c r="C309" s="13" t="s">
        <v>147</v>
      </c>
      <c r="D309" s="13" t="s">
        <v>148</v>
      </c>
      <c r="E309" s="12">
        <v>28</v>
      </c>
      <c r="G309" s="134">
        <v>548</v>
      </c>
      <c r="H309" s="135">
        <f>H285+H291+H297+H303</f>
        <v>16523329.870000001</v>
      </c>
      <c r="I309" s="135"/>
      <c r="J309" s="1"/>
      <c r="K309" s="1"/>
    </row>
    <row r="310" spans="1:11" ht="12">
      <c r="A310" s="12">
        <v>29</v>
      </c>
      <c r="D310" s="13" t="s">
        <v>149</v>
      </c>
      <c r="E310" s="12">
        <v>29</v>
      </c>
      <c r="G310" s="134">
        <v>29</v>
      </c>
      <c r="H310" s="135">
        <f>H286+H292+H298+H304</f>
        <v>830116.95</v>
      </c>
      <c r="I310" s="135"/>
      <c r="J310" s="1"/>
      <c r="K310" s="1"/>
    </row>
    <row r="311" spans="1:11" ht="12">
      <c r="A311" s="12">
        <v>30</v>
      </c>
      <c r="E311" s="12">
        <v>30</v>
      </c>
      <c r="G311" s="132"/>
      <c r="H311" s="131"/>
      <c r="I311" s="135"/>
      <c r="J311" s="1"/>
      <c r="K311" s="1"/>
    </row>
    <row r="312" spans="1:11" ht="12">
      <c r="A312" s="12">
        <v>31</v>
      </c>
      <c r="C312" s="13" t="s">
        <v>158</v>
      </c>
      <c r="E312" s="12">
        <v>31</v>
      </c>
      <c r="G312" s="134">
        <v>3131</v>
      </c>
      <c r="H312" s="135">
        <f>SUM(H307:H308)</f>
        <v>48488031.59</v>
      </c>
      <c r="I312" s="135"/>
      <c r="J312" s="1"/>
      <c r="K312" s="1"/>
    </row>
    <row r="313" spans="1:11" ht="12">
      <c r="A313" s="12">
        <v>32</v>
      </c>
      <c r="C313" s="13" t="s">
        <v>159</v>
      </c>
      <c r="E313" s="12">
        <v>32</v>
      </c>
      <c r="G313" s="134">
        <v>577</v>
      </c>
      <c r="H313" s="135">
        <f>SUM(H309:H310)</f>
        <v>17353446.82</v>
      </c>
      <c r="I313" s="135"/>
      <c r="J313" s="1"/>
      <c r="K313" s="1"/>
    </row>
    <row r="314" spans="1:11" ht="12">
      <c r="A314" s="12">
        <v>33</v>
      </c>
      <c r="C314" s="13" t="s">
        <v>160</v>
      </c>
      <c r="E314" s="12">
        <v>33</v>
      </c>
      <c r="F314" s="58"/>
      <c r="G314" s="132">
        <v>3220</v>
      </c>
      <c r="H314" s="131">
        <f>SUM(H307,H309)</f>
        <v>59208619.17</v>
      </c>
      <c r="I314" s="131"/>
      <c r="J314" s="1"/>
      <c r="K314" s="1"/>
    </row>
    <row r="315" spans="1:11" ht="12">
      <c r="A315" s="12">
        <v>34</v>
      </c>
      <c r="C315" s="13" t="s">
        <v>161</v>
      </c>
      <c r="E315" s="12">
        <v>34</v>
      </c>
      <c r="F315" s="58"/>
      <c r="G315" s="132">
        <v>488</v>
      </c>
      <c r="H315" s="131">
        <f>SUM(H308,H310)</f>
        <v>6632859.24</v>
      </c>
      <c r="I315" s="131"/>
      <c r="J315" s="1"/>
      <c r="K315" s="1"/>
    </row>
    <row r="316" spans="1:11" ht="12">
      <c r="A316" s="13"/>
      <c r="C316" s="23" t="s">
        <v>17</v>
      </c>
      <c r="D316" s="23" t="s">
        <v>17</v>
      </c>
      <c r="E316" s="23" t="s">
        <v>17</v>
      </c>
      <c r="F316" s="23" t="s">
        <v>17</v>
      </c>
      <c r="G316" s="23" t="s">
        <v>17</v>
      </c>
      <c r="H316" s="23" t="s">
        <v>17</v>
      </c>
      <c r="I316" s="23" t="s">
        <v>17</v>
      </c>
      <c r="J316" s="1"/>
      <c r="K316" s="1"/>
    </row>
    <row r="317" spans="1:11" ht="12">
      <c r="A317" s="12">
        <v>35</v>
      </c>
      <c r="C317" s="1" t="s">
        <v>162</v>
      </c>
      <c r="E317" s="12">
        <v>35</v>
      </c>
      <c r="G317" s="134">
        <f>SUM(G314:G315)</f>
        <v>3708</v>
      </c>
      <c r="H317" s="135">
        <f>SUM(H314:H315)</f>
        <v>65841478.410000004</v>
      </c>
      <c r="I317" s="135"/>
      <c r="J317" s="1"/>
      <c r="K317" s="1"/>
    </row>
    <row r="318" spans="3:11" ht="12">
      <c r="C318" s="13" t="s">
        <v>163</v>
      </c>
      <c r="F318" s="308" t="s">
        <v>17</v>
      </c>
      <c r="G318" s="24"/>
      <c r="H318" s="25"/>
      <c r="I318" s="308"/>
      <c r="J318" s="1"/>
      <c r="K318" s="1"/>
    </row>
    <row r="319" spans="3:11" ht="12">
      <c r="C319" s="13"/>
      <c r="F319" s="308"/>
      <c r="G319" s="24"/>
      <c r="H319" s="25"/>
      <c r="I319" s="308"/>
      <c r="J319" s="1"/>
      <c r="K319" s="1"/>
    </row>
    <row r="320" spans="10:11" ht="12">
      <c r="J320" s="1"/>
      <c r="K320" s="1"/>
    </row>
    <row r="321" spans="1:11" ht="36" customHeight="1">
      <c r="A321" s="1">
        <v>36</v>
      </c>
      <c r="B321" s="38"/>
      <c r="C321" s="353" t="s">
        <v>64</v>
      </c>
      <c r="D321" s="353"/>
      <c r="E321" s="353"/>
      <c r="F321" s="353"/>
      <c r="G321" s="353"/>
      <c r="H321" s="353"/>
      <c r="I321" s="353"/>
      <c r="J321" s="353"/>
      <c r="K321" s="1"/>
    </row>
    <row r="322" spans="3:11" ht="12">
      <c r="C322" s="1" t="s">
        <v>164</v>
      </c>
      <c r="F322" s="308"/>
      <c r="G322" s="24"/>
      <c r="H322" s="45"/>
      <c r="I322" s="308"/>
      <c r="J322" s="24"/>
      <c r="K322" s="45"/>
    </row>
    <row r="323" spans="3:11" ht="12">
      <c r="C323" s="1" t="s">
        <v>12</v>
      </c>
      <c r="F323" s="308"/>
      <c r="G323" s="24"/>
      <c r="H323" s="45"/>
      <c r="I323" s="308"/>
      <c r="J323" s="24"/>
      <c r="K323" s="45"/>
    </row>
    <row r="324" ht="12">
      <c r="A324" s="13"/>
    </row>
    <row r="325" spans="1:11" s="41" customFormat="1" ht="12">
      <c r="A325" s="20" t="str">
        <f>$A$83</f>
        <v>Institution No.:  </v>
      </c>
      <c r="E325" s="42"/>
      <c r="G325" s="43"/>
      <c r="H325" s="44"/>
      <c r="J325" s="43"/>
      <c r="K325" s="309" t="s">
        <v>165</v>
      </c>
    </row>
    <row r="326" spans="4:11" s="41" customFormat="1" ht="12">
      <c r="D326" s="59" t="s">
        <v>166</v>
      </c>
      <c r="E326" s="42"/>
      <c r="G326" s="43"/>
      <c r="H326" s="44"/>
      <c r="J326" s="43"/>
      <c r="K326" s="44"/>
    </row>
    <row r="327" spans="1:11" ht="12">
      <c r="A327" s="20" t="str">
        <f>$A$42</f>
        <v>NAME: </v>
      </c>
      <c r="C327" s="1" t="str">
        <f>$D$20</f>
        <v>University of Colorado</v>
      </c>
      <c r="F327" s="310"/>
      <c r="G327" s="304"/>
      <c r="H327" s="305"/>
      <c r="J327" s="18"/>
      <c r="K327" s="22" t="str">
        <f>$K$3</f>
        <v>Date: October 1, 2013</v>
      </c>
    </row>
    <row r="328" spans="1:11" ht="12">
      <c r="A328" s="23" t="s">
        <v>17</v>
      </c>
      <c r="B328" s="23" t="s">
        <v>17</v>
      </c>
      <c r="C328" s="23" t="s">
        <v>17</v>
      </c>
      <c r="D328" s="23" t="s">
        <v>17</v>
      </c>
      <c r="E328" s="23" t="s">
        <v>17</v>
      </c>
      <c r="F328" s="23" t="s">
        <v>17</v>
      </c>
      <c r="G328" s="24" t="s">
        <v>17</v>
      </c>
      <c r="H328" s="25" t="s">
        <v>17</v>
      </c>
      <c r="I328" s="23" t="s">
        <v>17</v>
      </c>
      <c r="J328" s="24" t="s">
        <v>17</v>
      </c>
      <c r="K328" s="25" t="s">
        <v>17</v>
      </c>
    </row>
    <row r="329" spans="1:11" ht="12">
      <c r="A329" s="26" t="s">
        <v>18</v>
      </c>
      <c r="E329" s="26" t="s">
        <v>18</v>
      </c>
      <c r="G329" s="28"/>
      <c r="H329" s="29" t="s">
        <v>20</v>
      </c>
      <c r="I329" s="27"/>
      <c r="J329" s="28"/>
      <c r="K329" s="29" t="s">
        <v>21</v>
      </c>
    </row>
    <row r="330" spans="1:11" ht="12">
      <c r="A330" s="26" t="s">
        <v>22</v>
      </c>
      <c r="C330" s="30" t="s">
        <v>69</v>
      </c>
      <c r="E330" s="26" t="s">
        <v>22</v>
      </c>
      <c r="G330" s="18"/>
      <c r="H330" s="29" t="s">
        <v>25</v>
      </c>
      <c r="J330" s="18"/>
      <c r="K330" s="29" t="s">
        <v>26</v>
      </c>
    </row>
    <row r="331" spans="1:11" ht="12">
      <c r="A331" s="23" t="s">
        <v>17</v>
      </c>
      <c r="B331" s="23" t="s">
        <v>17</v>
      </c>
      <c r="C331" s="23" t="s">
        <v>17</v>
      </c>
      <c r="D331" s="23" t="s">
        <v>17</v>
      </c>
      <c r="E331" s="23" t="s">
        <v>17</v>
      </c>
      <c r="F331" s="23" t="s">
        <v>17</v>
      </c>
      <c r="G331" s="24" t="s">
        <v>17</v>
      </c>
      <c r="H331" s="25" t="s">
        <v>17</v>
      </c>
      <c r="I331" s="23" t="s">
        <v>17</v>
      </c>
      <c r="J331" s="24" t="s">
        <v>17</v>
      </c>
      <c r="K331" s="25" t="s">
        <v>17</v>
      </c>
    </row>
    <row r="332" spans="1:11" ht="12">
      <c r="A332" s="311">
        <v>1</v>
      </c>
      <c r="C332" s="13" t="s">
        <v>167</v>
      </c>
      <c r="E332" s="311">
        <v>1</v>
      </c>
      <c r="G332" s="18"/>
      <c r="H332" s="45" t="s">
        <v>168</v>
      </c>
      <c r="J332" s="18"/>
      <c r="K332" s="45" t="s">
        <v>168</v>
      </c>
    </row>
    <row r="333" spans="1:11" ht="12">
      <c r="A333" s="311">
        <v>2</v>
      </c>
      <c r="C333" s="13" t="s">
        <v>61</v>
      </c>
      <c r="E333" s="311">
        <v>2</v>
      </c>
      <c r="G333" s="18"/>
      <c r="H333" s="45"/>
      <c r="J333" s="18"/>
      <c r="K333" s="45"/>
    </row>
    <row r="334" spans="1:11" ht="12">
      <c r="A334" s="1">
        <v>3</v>
      </c>
      <c r="C334" s="1" t="s">
        <v>169</v>
      </c>
      <c r="E334" s="1">
        <v>3</v>
      </c>
      <c r="F334" s="45"/>
      <c r="G334" s="45"/>
      <c r="H334" s="45"/>
      <c r="I334" s="45"/>
      <c r="J334" s="45"/>
      <c r="K334" s="45"/>
    </row>
    <row r="335" spans="1:11" ht="12">
      <c r="A335" s="311">
        <v>4</v>
      </c>
      <c r="C335" s="1" t="s">
        <v>170</v>
      </c>
      <c r="E335" s="311">
        <v>4</v>
      </c>
      <c r="F335" s="45"/>
      <c r="G335" s="45"/>
      <c r="H335" s="45">
        <v>14171456</v>
      </c>
      <c r="I335" s="45"/>
      <c r="J335" s="45"/>
      <c r="K335" s="45">
        <v>13872246</v>
      </c>
    </row>
    <row r="336" spans="1:11" ht="12">
      <c r="A336" s="311">
        <v>5</v>
      </c>
      <c r="C336" s="1" t="s">
        <v>171</v>
      </c>
      <c r="E336" s="311">
        <v>5</v>
      </c>
      <c r="F336" s="45"/>
      <c r="G336" s="45"/>
      <c r="H336" s="45"/>
      <c r="I336" s="45"/>
      <c r="J336" s="45"/>
      <c r="K336" s="45"/>
    </row>
    <row r="337" spans="1:11" ht="12">
      <c r="A337" s="311">
        <v>6</v>
      </c>
      <c r="E337" s="311">
        <v>6</v>
      </c>
      <c r="F337" s="45"/>
      <c r="G337" s="45"/>
      <c r="H337" s="45"/>
      <c r="I337" s="45"/>
      <c r="J337" s="45"/>
      <c r="K337" s="45"/>
    </row>
    <row r="338" spans="1:11" ht="12">
      <c r="A338" s="311">
        <v>7</v>
      </c>
      <c r="E338" s="311">
        <v>7</v>
      </c>
      <c r="F338" s="45"/>
      <c r="G338" s="45"/>
      <c r="H338" s="45"/>
      <c r="I338" s="45"/>
      <c r="J338" s="45"/>
      <c r="K338" s="45"/>
    </row>
    <row r="339" spans="1:11" ht="12">
      <c r="A339" s="311">
        <v>8</v>
      </c>
      <c r="E339" s="311">
        <v>8</v>
      </c>
      <c r="F339" s="45"/>
      <c r="G339" s="45"/>
      <c r="H339" s="45"/>
      <c r="I339" s="45"/>
      <c r="J339" s="45"/>
      <c r="K339" s="45"/>
    </row>
    <row r="340" spans="1:11" ht="12">
      <c r="A340" s="311">
        <v>9</v>
      </c>
      <c r="E340" s="311">
        <v>9</v>
      </c>
      <c r="F340" s="45"/>
      <c r="G340" s="45"/>
      <c r="H340" s="45"/>
      <c r="I340" s="45"/>
      <c r="J340" s="45"/>
      <c r="K340" s="45"/>
    </row>
    <row r="341" spans="1:11" ht="12">
      <c r="A341" s="311">
        <v>10</v>
      </c>
      <c r="E341" s="311">
        <v>10</v>
      </c>
      <c r="F341" s="45"/>
      <c r="G341" s="45"/>
      <c r="H341" s="45"/>
      <c r="I341" s="45"/>
      <c r="J341" s="45"/>
      <c r="K341" s="45"/>
    </row>
    <row r="342" spans="1:11" ht="12">
      <c r="A342" s="311">
        <v>11</v>
      </c>
      <c r="E342" s="311">
        <v>11</v>
      </c>
      <c r="F342" s="45"/>
      <c r="G342" s="45"/>
      <c r="H342" s="45"/>
      <c r="I342" s="45"/>
      <c r="J342" s="45"/>
      <c r="K342" s="45"/>
    </row>
    <row r="343" spans="1:11" ht="12">
      <c r="A343" s="311">
        <v>12</v>
      </c>
      <c r="E343" s="311">
        <v>12</v>
      </c>
      <c r="F343" s="45"/>
      <c r="G343" s="45"/>
      <c r="H343" s="45"/>
      <c r="I343" s="45"/>
      <c r="J343" s="45"/>
      <c r="K343" s="45"/>
    </row>
    <row r="344" spans="1:11" ht="12">
      <c r="A344" s="311">
        <v>13</v>
      </c>
      <c r="E344" s="311">
        <v>13</v>
      </c>
      <c r="F344" s="45"/>
      <c r="G344" s="45"/>
      <c r="H344" s="45"/>
      <c r="I344" s="45"/>
      <c r="J344" s="45"/>
      <c r="K344" s="45"/>
    </row>
    <row r="345" spans="1:11" ht="12">
      <c r="A345" s="311">
        <v>14</v>
      </c>
      <c r="C345" s="312" t="s">
        <v>51</v>
      </c>
      <c r="D345" s="313"/>
      <c r="E345" s="311">
        <v>14</v>
      </c>
      <c r="F345" s="45"/>
      <c r="G345" s="45"/>
      <c r="H345" s="45"/>
      <c r="I345" s="45"/>
      <c r="J345" s="45"/>
      <c r="K345" s="45"/>
    </row>
    <row r="346" spans="1:11" ht="12">
      <c r="A346" s="311">
        <v>15</v>
      </c>
      <c r="C346" s="312"/>
      <c r="D346" s="313"/>
      <c r="E346" s="311">
        <v>15</v>
      </c>
      <c r="F346" s="45"/>
      <c r="G346" s="45"/>
      <c r="H346" s="45"/>
      <c r="I346" s="45"/>
      <c r="J346" s="45"/>
      <c r="K346" s="45"/>
    </row>
    <row r="347" spans="1:11" ht="12">
      <c r="A347" s="311">
        <v>16</v>
      </c>
      <c r="E347" s="311">
        <v>16</v>
      </c>
      <c r="F347" s="45"/>
      <c r="G347" s="45"/>
      <c r="H347" s="45"/>
      <c r="I347" s="45"/>
      <c r="J347" s="45"/>
      <c r="K347" s="45"/>
    </row>
    <row r="348" spans="1:11" ht="12">
      <c r="A348" s="311">
        <v>17</v>
      </c>
      <c r="C348" s="13" t="s">
        <v>51</v>
      </c>
      <c r="E348" s="311">
        <v>17</v>
      </c>
      <c r="F348" s="45"/>
      <c r="G348" s="45"/>
      <c r="H348" s="45"/>
      <c r="I348" s="45"/>
      <c r="J348" s="45"/>
      <c r="K348" s="45"/>
    </row>
    <row r="349" spans="1:11" ht="12">
      <c r="A349" s="311">
        <v>18</v>
      </c>
      <c r="E349" s="311">
        <v>18</v>
      </c>
      <c r="F349" s="45"/>
      <c r="G349" s="45"/>
      <c r="H349" s="45"/>
      <c r="I349" s="45"/>
      <c r="J349" s="45" t="s">
        <v>51</v>
      </c>
      <c r="K349" s="45"/>
    </row>
    <row r="350" spans="1:11" ht="12">
      <c r="A350" s="311">
        <v>19</v>
      </c>
      <c r="E350" s="311">
        <v>19</v>
      </c>
      <c r="F350" s="45"/>
      <c r="G350" s="45"/>
      <c r="H350" s="45"/>
      <c r="I350" s="45"/>
      <c r="J350" s="45"/>
      <c r="K350" s="45"/>
    </row>
    <row r="351" spans="1:11" ht="12">
      <c r="A351" s="311"/>
      <c r="C351" s="312"/>
      <c r="E351" s="311"/>
      <c r="F351" s="308" t="s">
        <v>17</v>
      </c>
      <c r="G351" s="24" t="s">
        <v>17</v>
      </c>
      <c r="H351" s="25" t="s">
        <v>17</v>
      </c>
      <c r="I351" s="308" t="s">
        <v>17</v>
      </c>
      <c r="J351" s="24" t="s">
        <v>17</v>
      </c>
      <c r="K351" s="25" t="s">
        <v>17</v>
      </c>
    </row>
    <row r="352" spans="1:11" ht="12">
      <c r="A352" s="311">
        <v>20</v>
      </c>
      <c r="C352" s="312" t="s">
        <v>172</v>
      </c>
      <c r="E352" s="311">
        <v>20</v>
      </c>
      <c r="G352" s="131"/>
      <c r="H352" s="135">
        <f>SUM(H332:H350)</f>
        <v>14171456</v>
      </c>
      <c r="I352" s="135"/>
      <c r="J352" s="131"/>
      <c r="K352" s="135">
        <f>SUM(K332:K350)</f>
        <v>13872246</v>
      </c>
    </row>
    <row r="353" spans="1:11" ht="12">
      <c r="A353" s="314"/>
      <c r="C353" s="13"/>
      <c r="E353" s="40"/>
      <c r="F353" s="308" t="s">
        <v>17</v>
      </c>
      <c r="G353" s="24" t="s">
        <v>17</v>
      </c>
      <c r="H353" s="25" t="s">
        <v>17</v>
      </c>
      <c r="I353" s="308" t="s">
        <v>17</v>
      </c>
      <c r="J353" s="24" t="s">
        <v>17</v>
      </c>
      <c r="K353" s="25" t="s">
        <v>17</v>
      </c>
    </row>
    <row r="354" spans="3:11" ht="12">
      <c r="C354" s="1" t="s">
        <v>173</v>
      </c>
      <c r="F354" s="308"/>
      <c r="G354" s="24"/>
      <c r="H354" s="45"/>
      <c r="I354" s="308"/>
      <c r="J354" s="24"/>
      <c r="K354" s="45"/>
    </row>
    <row r="355" spans="3:11" ht="12">
      <c r="C355" s="1" t="s">
        <v>174</v>
      </c>
      <c r="F355" s="308"/>
      <c r="G355" s="24"/>
      <c r="H355" s="45"/>
      <c r="I355" s="308"/>
      <c r="J355" s="24"/>
      <c r="K355" s="45"/>
    </row>
    <row r="356" ht="12">
      <c r="A356" s="13"/>
    </row>
    <row r="357" spans="1:11" s="41" customFormat="1" ht="12">
      <c r="A357" s="20" t="str">
        <f>$A$83</f>
        <v>Institution No.:  </v>
      </c>
      <c r="E357" s="42"/>
      <c r="G357" s="43"/>
      <c r="H357" s="44"/>
      <c r="J357" s="43"/>
      <c r="K357" s="19" t="s">
        <v>175</v>
      </c>
    </row>
    <row r="358" spans="4:11" s="41" customFormat="1" ht="12">
      <c r="D358" s="59" t="s">
        <v>176</v>
      </c>
      <c r="E358" s="42"/>
      <c r="G358" s="43"/>
      <c r="H358" s="44"/>
      <c r="J358" s="43"/>
      <c r="K358" s="44"/>
    </row>
    <row r="359" spans="1:11" ht="12">
      <c r="A359" s="20" t="str">
        <f>$A$42</f>
        <v>NAME: </v>
      </c>
      <c r="C359" s="1" t="str">
        <f>$D$20</f>
        <v>University of Colorado</v>
      </c>
      <c r="F359" s="310"/>
      <c r="G359" s="304"/>
      <c r="H359" s="45"/>
      <c r="J359" s="18"/>
      <c r="K359" s="22" t="str">
        <f>$K$3</f>
        <v>Date: October 1, 2013</v>
      </c>
    </row>
    <row r="360" spans="1:11" ht="12">
      <c r="A360" s="23" t="s">
        <v>17</v>
      </c>
      <c r="B360" s="23" t="s">
        <v>17</v>
      </c>
      <c r="C360" s="23" t="s">
        <v>17</v>
      </c>
      <c r="D360" s="23" t="s">
        <v>17</v>
      </c>
      <c r="E360" s="23" t="s">
        <v>17</v>
      </c>
      <c r="F360" s="23" t="s">
        <v>17</v>
      </c>
      <c r="G360" s="24" t="s">
        <v>17</v>
      </c>
      <c r="H360" s="25" t="s">
        <v>17</v>
      </c>
      <c r="I360" s="23" t="s">
        <v>17</v>
      </c>
      <c r="J360" s="24" t="s">
        <v>17</v>
      </c>
      <c r="K360" s="25" t="s">
        <v>17</v>
      </c>
    </row>
    <row r="361" spans="1:11" ht="12">
      <c r="A361" s="26" t="s">
        <v>18</v>
      </c>
      <c r="E361" s="26" t="s">
        <v>18</v>
      </c>
      <c r="G361" s="28"/>
      <c r="H361" s="29" t="s">
        <v>20</v>
      </c>
      <c r="I361" s="27"/>
      <c r="J361" s="28"/>
      <c r="K361" s="29" t="s">
        <v>21</v>
      </c>
    </row>
    <row r="362" spans="1:11" ht="12">
      <c r="A362" s="26" t="s">
        <v>22</v>
      </c>
      <c r="C362" s="30" t="s">
        <v>69</v>
      </c>
      <c r="E362" s="26" t="s">
        <v>22</v>
      </c>
      <c r="G362" s="18"/>
      <c r="H362" s="29" t="s">
        <v>25</v>
      </c>
      <c r="J362" s="18"/>
      <c r="K362" s="29" t="s">
        <v>26</v>
      </c>
    </row>
    <row r="363" spans="1:11" ht="12">
      <c r="A363" s="23" t="s">
        <v>17</v>
      </c>
      <c r="B363" s="23" t="s">
        <v>17</v>
      </c>
      <c r="C363" s="23" t="s">
        <v>17</v>
      </c>
      <c r="D363" s="23" t="s">
        <v>17</v>
      </c>
      <c r="E363" s="23" t="s">
        <v>17</v>
      </c>
      <c r="F363" s="23" t="s">
        <v>17</v>
      </c>
      <c r="G363" s="24" t="s">
        <v>17</v>
      </c>
      <c r="H363" s="25" t="s">
        <v>17</v>
      </c>
      <c r="I363" s="23" t="s">
        <v>17</v>
      </c>
      <c r="J363" s="24" t="s">
        <v>17</v>
      </c>
      <c r="K363" s="25" t="s">
        <v>17</v>
      </c>
    </row>
    <row r="364" spans="1:11" ht="12">
      <c r="A364" s="311"/>
      <c r="C364" s="34" t="s">
        <v>177</v>
      </c>
      <c r="E364" s="311"/>
      <c r="G364" s="131"/>
      <c r="H364" s="131"/>
      <c r="I364" s="135"/>
      <c r="J364" s="131"/>
      <c r="K364" s="131"/>
    </row>
    <row r="365" spans="1:11" ht="12">
      <c r="A365" s="311">
        <v>1</v>
      </c>
      <c r="C365" s="315" t="s">
        <v>178</v>
      </c>
      <c r="E365" s="311">
        <v>1</v>
      </c>
      <c r="G365" s="131"/>
      <c r="H365" s="131">
        <v>9024628.959999999</v>
      </c>
      <c r="I365" s="135"/>
      <c r="J365" s="131"/>
      <c r="K365" s="131">
        <v>9309916</v>
      </c>
    </row>
    <row r="366" spans="1:11" ht="12">
      <c r="A366" s="311">
        <v>2</v>
      </c>
      <c r="C366" s="14" t="s">
        <v>179</v>
      </c>
      <c r="E366" s="311">
        <v>2</v>
      </c>
      <c r="F366" s="14"/>
      <c r="G366" s="138"/>
      <c r="H366" s="138">
        <v>61647016.71</v>
      </c>
      <c r="I366" s="138"/>
      <c r="J366" s="138"/>
      <c r="K366" s="138">
        <v>59607227</v>
      </c>
    </row>
    <row r="367" spans="1:11" ht="12">
      <c r="A367" s="311">
        <v>3</v>
      </c>
      <c r="C367" s="14" t="s">
        <v>180</v>
      </c>
      <c r="E367" s="311">
        <v>3</v>
      </c>
      <c r="F367" s="14"/>
      <c r="G367" s="138"/>
      <c r="H367" s="138">
        <v>9514608.66</v>
      </c>
      <c r="I367" s="138"/>
      <c r="J367" s="138"/>
      <c r="K367" s="138">
        <v>10363570.04</v>
      </c>
    </row>
    <row r="368" spans="1:11" ht="12">
      <c r="A368" s="311">
        <v>4</v>
      </c>
      <c r="C368" s="14" t="s">
        <v>181</v>
      </c>
      <c r="E368" s="311">
        <v>4</v>
      </c>
      <c r="F368" s="14"/>
      <c r="G368" s="138"/>
      <c r="H368" s="138">
        <v>497460</v>
      </c>
      <c r="I368" s="138"/>
      <c r="J368" s="138"/>
      <c r="K368" s="138">
        <v>1536100</v>
      </c>
    </row>
    <row r="369" spans="1:11" ht="12">
      <c r="A369" s="311">
        <v>5</v>
      </c>
      <c r="C369" s="14" t="s">
        <v>182</v>
      </c>
      <c r="E369" s="311">
        <v>5</v>
      </c>
      <c r="F369" s="14"/>
      <c r="G369" s="138"/>
      <c r="H369" s="138"/>
      <c r="I369" s="138"/>
      <c r="J369" s="138"/>
      <c r="K369" s="138"/>
    </row>
    <row r="370" spans="1:11" ht="12">
      <c r="A370" s="311">
        <v>6</v>
      </c>
      <c r="C370" s="14" t="s">
        <v>183</v>
      </c>
      <c r="E370" s="311">
        <v>6</v>
      </c>
      <c r="F370" s="14"/>
      <c r="G370" s="138"/>
      <c r="H370" s="138"/>
      <c r="I370" s="138"/>
      <c r="J370" s="138"/>
      <c r="K370" s="138"/>
    </row>
    <row r="371" spans="1:11" ht="12">
      <c r="A371" s="311">
        <v>7</v>
      </c>
      <c r="C371" s="14" t="s">
        <v>184</v>
      </c>
      <c r="E371" s="311">
        <v>7</v>
      </c>
      <c r="F371" s="14"/>
      <c r="G371" s="138"/>
      <c r="H371" s="138"/>
      <c r="I371" s="138"/>
      <c r="J371" s="138"/>
      <c r="K371" s="138"/>
    </row>
    <row r="372" spans="1:11" ht="12">
      <c r="A372" s="311">
        <v>8</v>
      </c>
      <c r="C372" s="14" t="s">
        <v>185</v>
      </c>
      <c r="E372" s="311">
        <v>8</v>
      </c>
      <c r="F372" s="308"/>
      <c r="G372" s="24"/>
      <c r="H372" s="25"/>
      <c r="I372" s="308"/>
      <c r="J372" s="24"/>
      <c r="K372" s="25"/>
    </row>
    <row r="373" spans="1:11" ht="12">
      <c r="A373" s="311">
        <v>9</v>
      </c>
      <c r="C373" s="14"/>
      <c r="E373" s="311">
        <v>9</v>
      </c>
      <c r="F373" s="308"/>
      <c r="G373" s="24"/>
      <c r="H373" s="25"/>
      <c r="I373" s="308"/>
      <c r="J373" s="24"/>
      <c r="K373" s="25"/>
    </row>
    <row r="374" spans="1:11" ht="12">
      <c r="A374" s="311">
        <v>10</v>
      </c>
      <c r="C374" s="14"/>
      <c r="E374" s="311">
        <v>10</v>
      </c>
      <c r="F374" s="308"/>
      <c r="G374" s="24"/>
      <c r="H374" s="25"/>
      <c r="I374" s="308"/>
      <c r="J374" s="24"/>
      <c r="K374" s="25"/>
    </row>
    <row r="375" spans="1:11" ht="12">
      <c r="A375" s="311">
        <v>11</v>
      </c>
      <c r="C375" s="14"/>
      <c r="E375" s="311">
        <v>11</v>
      </c>
      <c r="F375" s="308"/>
      <c r="G375" s="24"/>
      <c r="H375" s="25"/>
      <c r="I375" s="308"/>
      <c r="J375" s="24"/>
      <c r="K375" s="25"/>
    </row>
    <row r="376" spans="1:11" ht="12">
      <c r="A376" s="311">
        <v>12</v>
      </c>
      <c r="C376" s="14"/>
      <c r="E376" s="311">
        <v>12</v>
      </c>
      <c r="F376" s="308"/>
      <c r="G376" s="24"/>
      <c r="H376" s="25"/>
      <c r="I376" s="308"/>
      <c r="J376" s="24"/>
      <c r="K376" s="25"/>
    </row>
    <row r="377" spans="1:11" ht="12">
      <c r="A377" s="311">
        <v>13</v>
      </c>
      <c r="C377" s="14"/>
      <c r="E377" s="311">
        <v>13</v>
      </c>
      <c r="F377" s="308"/>
      <c r="G377" s="24"/>
      <c r="H377" s="25"/>
      <c r="I377" s="308"/>
      <c r="J377" s="24"/>
      <c r="K377" s="25"/>
    </row>
    <row r="378" spans="1:11" ht="12">
      <c r="A378" s="311">
        <v>14</v>
      </c>
      <c r="C378" s="14"/>
      <c r="E378" s="311">
        <v>14</v>
      </c>
      <c r="F378" s="308"/>
      <c r="G378" s="24"/>
      <c r="H378" s="25"/>
      <c r="I378" s="308"/>
      <c r="J378" s="24"/>
      <c r="K378" s="25"/>
    </row>
    <row r="379" spans="1:11" ht="12">
      <c r="A379" s="311">
        <v>15</v>
      </c>
      <c r="E379" s="311">
        <v>15</v>
      </c>
      <c r="F379" s="14"/>
      <c r="G379" s="138"/>
      <c r="H379" s="138"/>
      <c r="I379" s="138"/>
      <c r="J379" s="138"/>
      <c r="K379" s="138"/>
    </row>
    <row r="380" spans="1:11" ht="12">
      <c r="A380" s="311"/>
      <c r="C380" s="14"/>
      <c r="E380" s="311"/>
      <c r="F380" s="14"/>
      <c r="G380" s="138"/>
      <c r="H380" s="138"/>
      <c r="I380" s="138"/>
      <c r="J380" s="138"/>
      <c r="K380" s="138"/>
    </row>
    <row r="381" spans="1:11" ht="12">
      <c r="A381" s="311">
        <v>16</v>
      </c>
      <c r="C381" s="14" t="s">
        <v>186</v>
      </c>
      <c r="E381" s="311">
        <v>16</v>
      </c>
      <c r="F381" s="14"/>
      <c r="G381" s="138"/>
      <c r="H381" s="138">
        <v>414420.98</v>
      </c>
      <c r="I381" s="138"/>
      <c r="J381" s="138"/>
      <c r="K381" s="138">
        <v>413556</v>
      </c>
    </row>
    <row r="382" spans="1:11" ht="12">
      <c r="A382" s="311">
        <v>17</v>
      </c>
      <c r="C382" s="14" t="s">
        <v>187</v>
      </c>
      <c r="E382" s="311">
        <v>17</v>
      </c>
      <c r="F382" s="14"/>
      <c r="G382" s="138"/>
      <c r="H382" s="138"/>
      <c r="I382" s="138"/>
      <c r="J382" s="138"/>
      <c r="K382" s="138"/>
    </row>
    <row r="383" spans="1:11" ht="12">
      <c r="A383" s="311">
        <v>18</v>
      </c>
      <c r="C383" s="14" t="s">
        <v>188</v>
      </c>
      <c r="E383" s="311">
        <v>18</v>
      </c>
      <c r="F383" s="14"/>
      <c r="G383" s="138"/>
      <c r="H383" s="138"/>
      <c r="I383" s="138"/>
      <c r="J383" s="138"/>
      <c r="K383" s="138"/>
    </row>
    <row r="384" spans="1:11" ht="12">
      <c r="A384" s="311">
        <v>19</v>
      </c>
      <c r="C384" s="14" t="s">
        <v>51</v>
      </c>
      <c r="E384" s="311">
        <v>19</v>
      </c>
      <c r="F384" s="14"/>
      <c r="G384" s="138"/>
      <c r="H384" s="138"/>
      <c r="I384" s="138"/>
      <c r="J384" s="138"/>
      <c r="K384" s="138"/>
    </row>
    <row r="385" spans="1:11" ht="12">
      <c r="A385" s="1">
        <v>20</v>
      </c>
      <c r="C385" s="14"/>
      <c r="E385" s="1">
        <v>20</v>
      </c>
      <c r="F385" s="308"/>
      <c r="G385" s="24"/>
      <c r="H385" s="25"/>
      <c r="I385" s="308"/>
      <c r="J385" s="24"/>
      <c r="K385" s="25"/>
    </row>
    <row r="386" spans="1:11" ht="12">
      <c r="A386" s="1">
        <v>21</v>
      </c>
      <c r="C386" s="14"/>
      <c r="E386" s="1">
        <v>21</v>
      </c>
      <c r="F386" s="308"/>
      <c r="G386" s="24"/>
      <c r="H386" s="25"/>
      <c r="I386" s="308"/>
      <c r="J386" s="24"/>
      <c r="K386" s="25"/>
    </row>
    <row r="387" spans="1:11" ht="12">
      <c r="A387" s="1">
        <v>22</v>
      </c>
      <c r="C387" s="14"/>
      <c r="E387" s="1">
        <v>22</v>
      </c>
      <c r="F387" s="308"/>
      <c r="G387" s="24"/>
      <c r="H387" s="25"/>
      <c r="I387" s="308"/>
      <c r="J387" s="24"/>
      <c r="K387" s="25"/>
    </row>
    <row r="388" spans="1:11" ht="12">
      <c r="A388" s="1">
        <v>23</v>
      </c>
      <c r="C388" s="14"/>
      <c r="E388" s="1">
        <v>23</v>
      </c>
      <c r="F388" s="308"/>
      <c r="G388" s="24"/>
      <c r="H388" s="25"/>
      <c r="I388" s="308"/>
      <c r="J388" s="24"/>
      <c r="K388" s="25"/>
    </row>
    <row r="389" spans="1:11" ht="12">
      <c r="A389" s="1">
        <v>24</v>
      </c>
      <c r="C389" s="14"/>
      <c r="E389" s="1">
        <v>24</v>
      </c>
      <c r="F389" s="308"/>
      <c r="G389" s="24"/>
      <c r="H389" s="25"/>
      <c r="I389" s="308"/>
      <c r="J389" s="24"/>
      <c r="K389" s="25"/>
    </row>
    <row r="390" spans="1:11" ht="12">
      <c r="A390" s="311"/>
      <c r="C390" s="14"/>
      <c r="E390" s="311"/>
      <c r="F390" s="308" t="s">
        <v>17</v>
      </c>
      <c r="G390" s="24" t="s">
        <v>17</v>
      </c>
      <c r="H390" s="25"/>
      <c r="I390" s="308"/>
      <c r="J390" s="24"/>
      <c r="K390" s="25"/>
    </row>
    <row r="391" spans="1:11" ht="12">
      <c r="A391" s="311">
        <v>25</v>
      </c>
      <c r="C391" s="13" t="s">
        <v>189</v>
      </c>
      <c r="E391" s="311">
        <v>25</v>
      </c>
      <c r="G391" s="131"/>
      <c r="H391" s="135">
        <f>SUM(H365:H389)</f>
        <v>81098135.31</v>
      </c>
      <c r="I391" s="135"/>
      <c r="J391" s="131"/>
      <c r="K391" s="135">
        <f>SUM(K365:K389)</f>
        <v>81230369.03999999</v>
      </c>
    </row>
    <row r="392" spans="1:11" ht="12">
      <c r="A392" s="311"/>
      <c r="C392" s="13"/>
      <c r="E392" s="311"/>
      <c r="F392" s="308" t="s">
        <v>17</v>
      </c>
      <c r="G392" s="24" t="s">
        <v>17</v>
      </c>
      <c r="H392" s="25"/>
      <c r="I392" s="308"/>
      <c r="J392" s="24"/>
      <c r="K392" s="25"/>
    </row>
    <row r="393" spans="1:11" ht="12">
      <c r="A393" s="311">
        <v>26</v>
      </c>
      <c r="C393" s="13" t="s">
        <v>190</v>
      </c>
      <c r="E393" s="311">
        <v>26</v>
      </c>
      <c r="G393" s="131"/>
      <c r="H393" s="131">
        <f>-212211</f>
        <v>-212211</v>
      </c>
      <c r="I393" s="135"/>
      <c r="J393" s="131"/>
      <c r="K393" s="131">
        <v>0</v>
      </c>
    </row>
    <row r="394" spans="1:11" ht="12">
      <c r="A394" s="311">
        <v>27</v>
      </c>
      <c r="E394" s="311">
        <v>27</v>
      </c>
      <c r="G394" s="131"/>
      <c r="H394" s="131"/>
      <c r="I394" s="135"/>
      <c r="J394" s="131"/>
      <c r="K394" s="131"/>
    </row>
    <row r="395" spans="1:11" ht="12">
      <c r="A395" s="311">
        <v>28</v>
      </c>
      <c r="E395" s="311">
        <v>28</v>
      </c>
      <c r="G395" s="135"/>
      <c r="H395" s="135"/>
      <c r="I395" s="135"/>
      <c r="J395" s="135"/>
      <c r="K395" s="135"/>
    </row>
    <row r="396" spans="1:11" ht="12">
      <c r="A396" s="311">
        <v>29</v>
      </c>
      <c r="C396" s="1" t="s">
        <v>51</v>
      </c>
      <c r="E396" s="311">
        <v>29</v>
      </c>
      <c r="G396" s="135"/>
      <c r="H396" s="135"/>
      <c r="I396" s="135"/>
      <c r="J396" s="135"/>
      <c r="K396" s="135"/>
    </row>
    <row r="397" spans="1:11" ht="12">
      <c r="A397" s="311"/>
      <c r="C397" s="312"/>
      <c r="E397" s="311"/>
      <c r="F397" s="308" t="s">
        <v>17</v>
      </c>
      <c r="G397" s="24" t="s">
        <v>17</v>
      </c>
      <c r="H397" s="25"/>
      <c r="I397" s="308"/>
      <c r="J397" s="24"/>
      <c r="K397" s="25"/>
    </row>
    <row r="398" spans="1:11" ht="12">
      <c r="A398" s="311">
        <v>30</v>
      </c>
      <c r="C398" s="312" t="s">
        <v>191</v>
      </c>
      <c r="E398" s="311">
        <v>30</v>
      </c>
      <c r="G398" s="131"/>
      <c r="H398" s="135">
        <f>SUM(H391:H396)</f>
        <v>80885924.31</v>
      </c>
      <c r="I398" s="135"/>
      <c r="J398" s="131"/>
      <c r="K398" s="135">
        <f>SUM(K391:K396)</f>
        <v>81230369.03999999</v>
      </c>
    </row>
    <row r="399" spans="1:11" ht="12">
      <c r="A399" s="314"/>
      <c r="C399" s="13"/>
      <c r="E399" s="40"/>
      <c r="F399" s="308" t="s">
        <v>17</v>
      </c>
      <c r="G399" s="24" t="s">
        <v>17</v>
      </c>
      <c r="H399" s="25" t="s">
        <v>17</v>
      </c>
      <c r="I399" s="308" t="s">
        <v>17</v>
      </c>
      <c r="J399" s="24" t="s">
        <v>17</v>
      </c>
      <c r="K399" s="25" t="s">
        <v>17</v>
      </c>
    </row>
    <row r="400" spans="3:11" ht="12">
      <c r="C400" s="1" t="s">
        <v>173</v>
      </c>
      <c r="F400" s="308"/>
      <c r="G400" s="24"/>
      <c r="H400" s="45"/>
      <c r="I400" s="308"/>
      <c r="J400" s="24"/>
      <c r="K400" s="45"/>
    </row>
    <row r="401" spans="3:11" ht="12">
      <c r="C401" s="1" t="s">
        <v>174</v>
      </c>
      <c r="F401" s="308"/>
      <c r="G401" s="24"/>
      <c r="H401" s="45"/>
      <c r="I401" s="308"/>
      <c r="J401" s="24"/>
      <c r="K401" s="45"/>
    </row>
    <row r="402" spans="3:11" ht="12">
      <c r="C402" s="1" t="s">
        <v>192</v>
      </c>
      <c r="F402" s="308"/>
      <c r="G402" s="24"/>
      <c r="H402" s="45"/>
      <c r="I402" s="308"/>
      <c r="J402" s="24"/>
      <c r="K402" s="45"/>
    </row>
    <row r="403" spans="3:11" ht="12">
      <c r="C403" s="1" t="s">
        <v>193</v>
      </c>
      <c r="F403" s="308"/>
      <c r="G403" s="24"/>
      <c r="H403" s="45"/>
      <c r="I403" s="308"/>
      <c r="J403" s="24"/>
      <c r="K403" s="45"/>
    </row>
    <row r="404" spans="3:11" ht="12">
      <c r="C404" s="1" t="s">
        <v>194</v>
      </c>
      <c r="F404" s="308"/>
      <c r="G404" s="24"/>
      <c r="H404" s="45"/>
      <c r="I404" s="308"/>
      <c r="J404" s="24"/>
      <c r="K404" s="45"/>
    </row>
    <row r="405" spans="3:11" ht="12">
      <c r="C405" s="1" t="s">
        <v>195</v>
      </c>
      <c r="F405" s="308"/>
      <c r="G405" s="24"/>
      <c r="H405" s="45"/>
      <c r="I405" s="308"/>
      <c r="J405" s="24"/>
      <c r="K405" s="45"/>
    </row>
    <row r="406" spans="6:11" ht="12">
      <c r="F406" s="308"/>
      <c r="G406" s="24"/>
      <c r="H406" s="45"/>
      <c r="I406" s="308"/>
      <c r="J406" s="24"/>
      <c r="K406" s="45"/>
    </row>
    <row r="407" spans="1:11" ht="12">
      <c r="A407" s="314"/>
      <c r="C407" s="13"/>
      <c r="E407" s="40"/>
      <c r="F407" s="308"/>
      <c r="G407" s="24"/>
      <c r="H407" s="25"/>
      <c r="I407" s="308"/>
      <c r="J407" s="24"/>
      <c r="K407" s="25"/>
    </row>
    <row r="408" ht="12"/>
    <row r="409" ht="12"/>
    <row r="410" spans="1:11" s="41" customFormat="1" ht="12">
      <c r="A410" s="20" t="str">
        <f>$A$83</f>
        <v>Institution No.:  </v>
      </c>
      <c r="E410" s="42"/>
      <c r="G410" s="43"/>
      <c r="H410" s="44"/>
      <c r="J410" s="43"/>
      <c r="K410" s="19" t="s">
        <v>196</v>
      </c>
    </row>
    <row r="411" spans="1:11" ht="12.75" customHeight="1">
      <c r="A411" s="354" t="s">
        <v>197</v>
      </c>
      <c r="B411" s="354"/>
      <c r="C411" s="354"/>
      <c r="D411" s="354"/>
      <c r="E411" s="354"/>
      <c r="F411" s="354"/>
      <c r="G411" s="354"/>
      <c r="H411" s="354"/>
      <c r="I411" s="354"/>
      <c r="J411" s="354"/>
      <c r="K411" s="354"/>
    </row>
    <row r="412" spans="1:11" ht="12">
      <c r="A412" s="20" t="str">
        <f>$A$42</f>
        <v>NAME: </v>
      </c>
      <c r="C412" s="1" t="str">
        <f>$D$20</f>
        <v>University of Colorado</v>
      </c>
      <c r="H412" s="45"/>
      <c r="J412" s="18"/>
      <c r="K412" s="22" t="str">
        <f>$K$3</f>
        <v>Date: October 1, 2013</v>
      </c>
    </row>
    <row r="413" spans="1:11" ht="12">
      <c r="A413" s="23" t="s">
        <v>17</v>
      </c>
      <c r="B413" s="23" t="s">
        <v>17</v>
      </c>
      <c r="C413" s="23" t="s">
        <v>17</v>
      </c>
      <c r="D413" s="23" t="s">
        <v>17</v>
      </c>
      <c r="E413" s="23" t="s">
        <v>17</v>
      </c>
      <c r="F413" s="23" t="s">
        <v>17</v>
      </c>
      <c r="G413" s="24" t="s">
        <v>17</v>
      </c>
      <c r="H413" s="25" t="s">
        <v>17</v>
      </c>
      <c r="I413" s="23" t="s">
        <v>17</v>
      </c>
      <c r="J413" s="24" t="s">
        <v>17</v>
      </c>
      <c r="K413" s="25" t="s">
        <v>17</v>
      </c>
    </row>
    <row r="414" spans="1:11" ht="12">
      <c r="A414" s="26" t="s">
        <v>18</v>
      </c>
      <c r="E414" s="26" t="s">
        <v>18</v>
      </c>
      <c r="F414" s="27"/>
      <c r="G414" s="28"/>
      <c r="H414" s="29" t="s">
        <v>20</v>
      </c>
      <c r="I414" s="27"/>
      <c r="J414" s="28"/>
      <c r="K414" s="29" t="s">
        <v>21</v>
      </c>
    </row>
    <row r="415" spans="1:11" ht="12">
      <c r="A415" s="26" t="s">
        <v>22</v>
      </c>
      <c r="C415" s="30" t="s">
        <v>69</v>
      </c>
      <c r="E415" s="26" t="s">
        <v>22</v>
      </c>
      <c r="F415" s="27"/>
      <c r="G415" s="28"/>
      <c r="H415" s="29" t="s">
        <v>25</v>
      </c>
      <c r="I415" s="27"/>
      <c r="J415" s="28"/>
      <c r="K415" s="29" t="s">
        <v>26</v>
      </c>
    </row>
    <row r="416" spans="1:11" ht="12">
      <c r="A416" s="23" t="s">
        <v>17</v>
      </c>
      <c r="B416" s="23" t="s">
        <v>17</v>
      </c>
      <c r="C416" s="23" t="s">
        <v>17</v>
      </c>
      <c r="D416" s="23" t="s">
        <v>17</v>
      </c>
      <c r="E416" s="23" t="s">
        <v>17</v>
      </c>
      <c r="F416" s="23" t="s">
        <v>17</v>
      </c>
      <c r="G416" s="24" t="s">
        <v>17</v>
      </c>
      <c r="H416" s="25" t="s">
        <v>17</v>
      </c>
      <c r="I416" s="23" t="s">
        <v>17</v>
      </c>
      <c r="J416" s="24" t="s">
        <v>17</v>
      </c>
      <c r="K416" s="25" t="s">
        <v>17</v>
      </c>
    </row>
    <row r="417" spans="1:11" ht="12">
      <c r="A417" s="316">
        <v>1</v>
      </c>
      <c r="C417" s="13" t="s">
        <v>198</v>
      </c>
      <c r="E417" s="316">
        <v>1</v>
      </c>
      <c r="F417" s="14"/>
      <c r="G417" s="15"/>
      <c r="I417" s="14"/>
      <c r="J417" s="15"/>
      <c r="K417" s="16"/>
    </row>
    <row r="418" spans="1:11" ht="12">
      <c r="A418" s="316">
        <f aca="true" t="shared" si="0" ref="A418:A440">(A417+1)</f>
        <v>2</v>
      </c>
      <c r="C418" s="13" t="s">
        <v>199</v>
      </c>
      <c r="E418" s="316">
        <f aca="true" t="shared" si="1" ref="E418:E440">(E417+1)</f>
        <v>2</v>
      </c>
      <c r="F418" s="14"/>
      <c r="G418" s="162"/>
      <c r="H418" s="162"/>
      <c r="I418" s="162"/>
      <c r="J418" s="162"/>
      <c r="K418" s="162"/>
    </row>
    <row r="419" spans="1:11" ht="12">
      <c r="A419" s="316">
        <f t="shared" si="0"/>
        <v>3</v>
      </c>
      <c r="C419" s="13"/>
      <c r="E419" s="316">
        <f t="shared" si="1"/>
        <v>3</v>
      </c>
      <c r="F419" s="14"/>
      <c r="G419" s="162"/>
      <c r="H419" s="162"/>
      <c r="I419" s="162"/>
      <c r="J419" s="162"/>
      <c r="K419" s="162"/>
    </row>
    <row r="420" spans="1:11" ht="12">
      <c r="A420" s="316">
        <f t="shared" si="0"/>
        <v>4</v>
      </c>
      <c r="C420" s="13"/>
      <c r="E420" s="316">
        <f t="shared" si="1"/>
        <v>4</v>
      </c>
      <c r="F420" s="14"/>
      <c r="G420" s="162"/>
      <c r="H420" s="162"/>
      <c r="I420" s="162"/>
      <c r="J420" s="162"/>
      <c r="K420" s="162"/>
    </row>
    <row r="421" spans="1:11" ht="12">
      <c r="A421" s="316">
        <f>(A420+1)</f>
        <v>5</v>
      </c>
      <c r="C421" s="14"/>
      <c r="E421" s="316">
        <f>(E420+1)</f>
        <v>5</v>
      </c>
      <c r="F421" s="14"/>
      <c r="G421" s="162"/>
      <c r="H421" s="162"/>
      <c r="I421" s="162"/>
      <c r="J421" s="162"/>
      <c r="K421" s="162"/>
    </row>
    <row r="422" spans="1:11" ht="12">
      <c r="A422" s="316">
        <f t="shared" si="0"/>
        <v>6</v>
      </c>
      <c r="C422" s="14"/>
      <c r="E422" s="316">
        <f t="shared" si="1"/>
        <v>6</v>
      </c>
      <c r="F422" s="14"/>
      <c r="G422" s="162"/>
      <c r="H422" s="162"/>
      <c r="I422" s="162"/>
      <c r="J422" s="162"/>
      <c r="K422" s="162"/>
    </row>
    <row r="423" spans="1:11" ht="12">
      <c r="A423" s="316">
        <f>(A422+1)</f>
        <v>7</v>
      </c>
      <c r="C423" s="13"/>
      <c r="E423" s="316">
        <f>(E422+1)</f>
        <v>7</v>
      </c>
      <c r="F423" s="14"/>
      <c r="G423" s="162"/>
      <c r="H423" s="162"/>
      <c r="I423" s="162"/>
      <c r="J423" s="162"/>
      <c r="K423" s="162"/>
    </row>
    <row r="424" spans="1:11" ht="12">
      <c r="A424" s="316">
        <f>(A423+1)</f>
        <v>8</v>
      </c>
      <c r="C424" s="14"/>
      <c r="E424" s="316">
        <f>(E423+1)</f>
        <v>8</v>
      </c>
      <c r="F424" s="14"/>
      <c r="G424" s="162"/>
      <c r="H424" s="162"/>
      <c r="I424" s="162"/>
      <c r="J424" s="162"/>
      <c r="K424" s="162"/>
    </row>
    <row r="425" spans="1:11" ht="12">
      <c r="A425" s="316">
        <f t="shared" si="0"/>
        <v>9</v>
      </c>
      <c r="C425" s="14"/>
      <c r="E425" s="316">
        <f t="shared" si="1"/>
        <v>9</v>
      </c>
      <c r="F425" s="14"/>
      <c r="G425" s="162"/>
      <c r="H425" s="162"/>
      <c r="I425" s="162"/>
      <c r="J425" s="162"/>
      <c r="K425" s="162"/>
    </row>
    <row r="426" spans="1:11" ht="12">
      <c r="A426" s="316">
        <f t="shared" si="0"/>
        <v>10</v>
      </c>
      <c r="E426" s="316">
        <f t="shared" si="1"/>
        <v>10</v>
      </c>
      <c r="F426" s="14"/>
      <c r="G426" s="162"/>
      <c r="H426" s="162"/>
      <c r="I426" s="162"/>
      <c r="J426" s="162"/>
      <c r="K426" s="162"/>
    </row>
    <row r="427" spans="1:11" ht="12">
      <c r="A427" s="316">
        <f t="shared" si="0"/>
        <v>11</v>
      </c>
      <c r="E427" s="316">
        <f t="shared" si="1"/>
        <v>11</v>
      </c>
      <c r="F427" s="14"/>
      <c r="G427" s="162"/>
      <c r="H427" s="162"/>
      <c r="I427" s="162"/>
      <c r="J427" s="162"/>
      <c r="K427" s="162"/>
    </row>
    <row r="428" spans="1:11" ht="12">
      <c r="A428" s="316">
        <f t="shared" si="0"/>
        <v>12</v>
      </c>
      <c r="E428" s="316">
        <f t="shared" si="1"/>
        <v>12</v>
      </c>
      <c r="F428" s="14"/>
      <c r="G428" s="162"/>
      <c r="H428" s="162"/>
      <c r="I428" s="162"/>
      <c r="J428" s="162"/>
      <c r="K428" s="162"/>
    </row>
    <row r="429" spans="1:11" ht="12">
      <c r="A429" s="316">
        <f t="shared" si="0"/>
        <v>13</v>
      </c>
      <c r="C429" s="14"/>
      <c r="E429" s="316">
        <f t="shared" si="1"/>
        <v>13</v>
      </c>
      <c r="F429" s="14"/>
      <c r="G429" s="162"/>
      <c r="H429" s="162"/>
      <c r="I429" s="162"/>
      <c r="J429" s="162"/>
      <c r="K429" s="162"/>
    </row>
    <row r="430" spans="1:11" ht="12">
      <c r="A430" s="316">
        <f t="shared" si="0"/>
        <v>14</v>
      </c>
      <c r="C430" s="14" t="s">
        <v>200</v>
      </c>
      <c r="E430" s="316">
        <f t="shared" si="1"/>
        <v>14</v>
      </c>
      <c r="F430" s="14"/>
      <c r="G430" s="162"/>
      <c r="H430" s="162"/>
      <c r="I430" s="162"/>
      <c r="J430" s="162"/>
      <c r="K430" s="162"/>
    </row>
    <row r="431" spans="1:11" ht="12">
      <c r="A431" s="316">
        <f t="shared" si="0"/>
        <v>15</v>
      </c>
      <c r="C431" s="14"/>
      <c r="E431" s="316">
        <f t="shared" si="1"/>
        <v>15</v>
      </c>
      <c r="F431" s="14"/>
      <c r="G431" s="162"/>
      <c r="H431" s="162"/>
      <c r="I431" s="162"/>
      <c r="J431" s="162"/>
      <c r="K431" s="162"/>
    </row>
    <row r="432" spans="1:11" ht="12">
      <c r="A432" s="316">
        <f t="shared" si="0"/>
        <v>16</v>
      </c>
      <c r="C432" s="14"/>
      <c r="E432" s="316">
        <f t="shared" si="1"/>
        <v>16</v>
      </c>
      <c r="F432" s="14"/>
      <c r="G432" s="162"/>
      <c r="H432" s="162"/>
      <c r="I432" s="162"/>
      <c r="J432" s="162"/>
      <c r="K432" s="162"/>
    </row>
    <row r="433" spans="1:11" ht="12">
      <c r="A433" s="316">
        <f t="shared" si="0"/>
        <v>17</v>
      </c>
      <c r="C433" s="14"/>
      <c r="E433" s="316">
        <f t="shared" si="1"/>
        <v>17</v>
      </c>
      <c r="F433" s="14"/>
      <c r="G433" s="162"/>
      <c r="H433" s="162"/>
      <c r="I433" s="162"/>
      <c r="J433" s="162"/>
      <c r="K433" s="162"/>
    </row>
    <row r="434" spans="1:11" ht="12">
      <c r="A434" s="316">
        <f t="shared" si="0"/>
        <v>18</v>
      </c>
      <c r="C434" s="14"/>
      <c r="E434" s="316">
        <f t="shared" si="1"/>
        <v>18</v>
      </c>
      <c r="F434" s="14"/>
      <c r="G434" s="162"/>
      <c r="H434" s="162"/>
      <c r="I434" s="162"/>
      <c r="J434" s="162"/>
      <c r="K434" s="162"/>
    </row>
    <row r="435" spans="1:11" ht="12">
      <c r="A435" s="316">
        <f t="shared" si="0"/>
        <v>19</v>
      </c>
      <c r="C435" s="14"/>
      <c r="E435" s="316">
        <f t="shared" si="1"/>
        <v>19</v>
      </c>
      <c r="F435" s="14"/>
      <c r="G435" s="162"/>
      <c r="H435" s="162"/>
      <c r="I435" s="162"/>
      <c r="J435" s="162"/>
      <c r="K435" s="162"/>
    </row>
    <row r="436" spans="1:11" ht="12">
      <c r="A436" s="316">
        <f t="shared" si="0"/>
        <v>20</v>
      </c>
      <c r="C436" s="14"/>
      <c r="E436" s="316">
        <f t="shared" si="1"/>
        <v>20</v>
      </c>
      <c r="F436" s="14"/>
      <c r="G436" s="162"/>
      <c r="H436" s="162"/>
      <c r="I436" s="162"/>
      <c r="J436" s="162"/>
      <c r="K436" s="162"/>
    </row>
    <row r="437" spans="1:11" ht="12">
      <c r="A437" s="316">
        <f t="shared" si="0"/>
        <v>21</v>
      </c>
      <c r="C437" s="14"/>
      <c r="E437" s="316">
        <f t="shared" si="1"/>
        <v>21</v>
      </c>
      <c r="F437" s="14"/>
      <c r="G437" s="162"/>
      <c r="H437" s="162"/>
      <c r="I437" s="162"/>
      <c r="J437" s="162"/>
      <c r="K437" s="162"/>
    </row>
    <row r="438" spans="1:11" ht="12">
      <c r="A438" s="316">
        <f t="shared" si="0"/>
        <v>22</v>
      </c>
      <c r="C438" s="14"/>
      <c r="E438" s="316">
        <f t="shared" si="1"/>
        <v>22</v>
      </c>
      <c r="F438" s="14"/>
      <c r="G438" s="162"/>
      <c r="H438" s="162"/>
      <c r="I438" s="162"/>
      <c r="J438" s="162"/>
      <c r="K438" s="162"/>
    </row>
    <row r="439" spans="1:11" ht="12">
      <c r="A439" s="316">
        <f t="shared" si="0"/>
        <v>23</v>
      </c>
      <c r="C439" s="14"/>
      <c r="E439" s="316">
        <f t="shared" si="1"/>
        <v>23</v>
      </c>
      <c r="F439" s="14"/>
      <c r="G439" s="162"/>
      <c r="H439" s="162"/>
      <c r="I439" s="162"/>
      <c r="J439" s="162"/>
      <c r="K439" s="162"/>
    </row>
    <row r="440" spans="1:11" ht="12">
      <c r="A440" s="316">
        <f t="shared" si="0"/>
        <v>24</v>
      </c>
      <c r="C440" s="14"/>
      <c r="E440" s="316">
        <f t="shared" si="1"/>
        <v>24</v>
      </c>
      <c r="F440" s="14"/>
      <c r="G440" s="162"/>
      <c r="H440" s="162"/>
      <c r="I440" s="162"/>
      <c r="J440" s="162"/>
      <c r="K440" s="162"/>
    </row>
    <row r="441" spans="1:11" ht="12">
      <c r="A441" s="317"/>
      <c r="E441" s="317"/>
      <c r="F441" s="308" t="s">
        <v>17</v>
      </c>
      <c r="G441" s="24" t="s">
        <v>17</v>
      </c>
      <c r="H441" s="25"/>
      <c r="I441" s="308"/>
      <c r="J441" s="24"/>
      <c r="K441" s="25"/>
    </row>
    <row r="442" spans="1:11" ht="12">
      <c r="A442" s="316">
        <f>(A440+1)</f>
        <v>25</v>
      </c>
      <c r="C442" s="13" t="s">
        <v>201</v>
      </c>
      <c r="E442" s="316">
        <f>(E440+1)</f>
        <v>25</v>
      </c>
      <c r="G442" s="164"/>
      <c r="H442" s="165">
        <f>SUM(H417:H440)</f>
        <v>0</v>
      </c>
      <c r="I442" s="165"/>
      <c r="J442" s="164"/>
      <c r="K442" s="165">
        <f>SUM(K417:K440)</f>
        <v>0</v>
      </c>
    </row>
    <row r="443" spans="1:11" ht="12">
      <c r="A443" s="316"/>
      <c r="C443" s="13"/>
      <c r="E443" s="316"/>
      <c r="F443" s="308" t="s">
        <v>17</v>
      </c>
      <c r="G443" s="24" t="s">
        <v>17</v>
      </c>
      <c r="H443" s="25"/>
      <c r="I443" s="308"/>
      <c r="J443" s="24"/>
      <c r="K443" s="25"/>
    </row>
    <row r="444" ht="12">
      <c r="E444" s="40"/>
    </row>
    <row r="445" ht="12">
      <c r="E445" s="40"/>
    </row>
    <row r="446" ht="12"/>
    <row r="447" spans="5:11" ht="12">
      <c r="E447" s="40"/>
      <c r="G447" s="18"/>
      <c r="H447" s="45"/>
      <c r="J447" s="18"/>
      <c r="K447" s="45"/>
    </row>
    <row r="448" spans="1:11" s="41" customFormat="1" ht="12">
      <c r="A448" s="20" t="str">
        <f>$A$83</f>
        <v>Institution No.:  </v>
      </c>
      <c r="E448" s="42"/>
      <c r="G448" s="43"/>
      <c r="H448" s="44"/>
      <c r="J448" s="43"/>
      <c r="K448" s="19" t="s">
        <v>202</v>
      </c>
    </row>
    <row r="449" spans="1:11" s="41" customFormat="1" ht="12">
      <c r="A449" s="377" t="s">
        <v>203</v>
      </c>
      <c r="B449" s="377"/>
      <c r="C449" s="377"/>
      <c r="D449" s="377"/>
      <c r="E449" s="377"/>
      <c r="F449" s="377"/>
      <c r="G449" s="377"/>
      <c r="H449" s="377"/>
      <c r="I449" s="377"/>
      <c r="J449" s="377"/>
      <c r="K449" s="377"/>
    </row>
    <row r="450" spans="1:11" ht="12">
      <c r="A450" s="20" t="str">
        <f>$A$42</f>
        <v>NAME: </v>
      </c>
      <c r="C450" s="1" t="str">
        <f>$D$20</f>
        <v>University of Colorado</v>
      </c>
      <c r="G450" s="318"/>
      <c r="H450" s="45"/>
      <c r="J450" s="18"/>
      <c r="K450" s="22" t="str">
        <f>$K$3</f>
        <v>Date: October 1, 2013</v>
      </c>
    </row>
    <row r="451" spans="1:11" ht="12">
      <c r="A451" s="23" t="s">
        <v>17</v>
      </c>
      <c r="B451" s="23" t="s">
        <v>17</v>
      </c>
      <c r="C451" s="23" t="s">
        <v>17</v>
      </c>
      <c r="D451" s="23" t="s">
        <v>17</v>
      </c>
      <c r="E451" s="23" t="s">
        <v>17</v>
      </c>
      <c r="F451" s="23" t="s">
        <v>17</v>
      </c>
      <c r="G451" s="24" t="s">
        <v>17</v>
      </c>
      <c r="H451" s="25" t="s">
        <v>17</v>
      </c>
      <c r="I451" s="23" t="s">
        <v>17</v>
      </c>
      <c r="J451" s="24" t="s">
        <v>17</v>
      </c>
      <c r="K451" s="25" t="s">
        <v>17</v>
      </c>
    </row>
    <row r="452" spans="1:11" ht="12">
      <c r="A452" s="26" t="s">
        <v>18</v>
      </c>
      <c r="E452" s="26" t="s">
        <v>18</v>
      </c>
      <c r="F452" s="27"/>
      <c r="G452" s="28"/>
      <c r="H452" s="29" t="s">
        <v>20</v>
      </c>
      <c r="I452" s="27"/>
      <c r="J452" s="28"/>
      <c r="K452" s="29" t="s">
        <v>21</v>
      </c>
    </row>
    <row r="453" spans="1:11" ht="12">
      <c r="A453" s="26" t="s">
        <v>22</v>
      </c>
      <c r="C453" s="30" t="s">
        <v>69</v>
      </c>
      <c r="E453" s="26" t="s">
        <v>22</v>
      </c>
      <c r="F453" s="27"/>
      <c r="G453" s="28" t="s">
        <v>24</v>
      </c>
      <c r="H453" s="29" t="s">
        <v>25</v>
      </c>
      <c r="I453" s="27"/>
      <c r="J453" s="28" t="s">
        <v>24</v>
      </c>
      <c r="K453" s="29" t="s">
        <v>26</v>
      </c>
    </row>
    <row r="454" spans="1:11" ht="12">
      <c r="A454" s="23" t="s">
        <v>17</v>
      </c>
      <c r="B454" s="23" t="s">
        <v>17</v>
      </c>
      <c r="C454" s="23" t="s">
        <v>17</v>
      </c>
      <c r="D454" s="23" t="s">
        <v>17</v>
      </c>
      <c r="E454" s="23" t="s">
        <v>17</v>
      </c>
      <c r="F454" s="23" t="s">
        <v>17</v>
      </c>
      <c r="G454" s="24" t="s">
        <v>17</v>
      </c>
      <c r="H454" s="25" t="s">
        <v>17</v>
      </c>
      <c r="I454" s="23" t="s">
        <v>17</v>
      </c>
      <c r="J454" s="24" t="s">
        <v>17</v>
      </c>
      <c r="K454" s="25" t="s">
        <v>17</v>
      </c>
    </row>
    <row r="455" spans="1:11" ht="12">
      <c r="A455" s="12">
        <v>1</v>
      </c>
      <c r="B455" s="23"/>
      <c r="C455" s="13" t="s">
        <v>204</v>
      </c>
      <c r="D455" s="23"/>
      <c r="E455" s="12">
        <v>1</v>
      </c>
      <c r="F455" s="23"/>
      <c r="G455" s="167">
        <v>298.90999999999997</v>
      </c>
      <c r="H455" s="346">
        <v>40817440.74</v>
      </c>
      <c r="I455" s="167"/>
      <c r="J455" s="167">
        <v>312.53204075577463</v>
      </c>
      <c r="K455" s="347">
        <v>44000594</v>
      </c>
    </row>
    <row r="456" spans="1:11" ht="12">
      <c r="A456" s="12">
        <v>2</v>
      </c>
      <c r="B456" s="23"/>
      <c r="C456" s="13" t="s">
        <v>205</v>
      </c>
      <c r="D456" s="23"/>
      <c r="E456" s="12">
        <v>2</v>
      </c>
      <c r="F456" s="23"/>
      <c r="G456" s="24"/>
      <c r="H456" s="346">
        <v>9947295.19</v>
      </c>
      <c r="I456" s="23"/>
      <c r="J456" s="167"/>
      <c r="K456" s="348">
        <v>10866167</v>
      </c>
    </row>
    <row r="457" spans="1:11" ht="12">
      <c r="A457" s="12">
        <v>3</v>
      </c>
      <c r="C457" s="13" t="s">
        <v>206</v>
      </c>
      <c r="E457" s="12">
        <v>3</v>
      </c>
      <c r="F457" s="14"/>
      <c r="G457" s="167">
        <v>43.47</v>
      </c>
      <c r="H457" s="346">
        <v>2224102.3</v>
      </c>
      <c r="I457" s="169"/>
      <c r="J457" s="167">
        <v>46.37269314111899</v>
      </c>
      <c r="K457" s="169">
        <v>2446167</v>
      </c>
    </row>
    <row r="458" spans="1:11" ht="12">
      <c r="A458" s="12">
        <v>4</v>
      </c>
      <c r="C458" s="13" t="s">
        <v>207</v>
      </c>
      <c r="E458" s="12">
        <v>4</v>
      </c>
      <c r="F458" s="14"/>
      <c r="G458" s="167"/>
      <c r="H458" s="346">
        <v>1381578.1099999999</v>
      </c>
      <c r="I458" s="169"/>
      <c r="J458" s="167"/>
      <c r="K458" s="169">
        <v>592248</v>
      </c>
    </row>
    <row r="459" spans="1:11" ht="12">
      <c r="A459" s="12">
        <v>5</v>
      </c>
      <c r="C459" s="13" t="s">
        <v>208</v>
      </c>
      <c r="E459" s="12">
        <v>5</v>
      </c>
      <c r="F459" s="14"/>
      <c r="G459" s="167">
        <f>G455+G457</f>
        <v>342.38</v>
      </c>
      <c r="H459" s="346">
        <f>SUM(H455:H458)</f>
        <v>54370416.339999996</v>
      </c>
      <c r="I459" s="169"/>
      <c r="J459" s="167">
        <f>SUM(J455:J458)</f>
        <v>358.9047338968936</v>
      </c>
      <c r="K459" s="347">
        <f>SUM(K455:K458)</f>
        <v>57905176</v>
      </c>
    </row>
    <row r="460" spans="1:11" ht="12">
      <c r="A460" s="12">
        <v>6</v>
      </c>
      <c r="C460" s="13" t="s">
        <v>209</v>
      </c>
      <c r="E460" s="12">
        <v>6</v>
      </c>
      <c r="F460" s="14"/>
      <c r="G460" s="167"/>
      <c r="H460" s="346">
        <v>10401545.15</v>
      </c>
      <c r="I460" s="169"/>
      <c r="J460" s="167"/>
      <c r="K460" s="347">
        <f>8876940</f>
        <v>8876940</v>
      </c>
    </row>
    <row r="461" spans="1:11" ht="12">
      <c r="A461" s="12">
        <v>7</v>
      </c>
      <c r="C461" s="13" t="s">
        <v>210</v>
      </c>
      <c r="E461" s="12">
        <v>7</v>
      </c>
      <c r="F461" s="14"/>
      <c r="G461" s="167"/>
      <c r="H461" s="346">
        <v>3163700.54</v>
      </c>
      <c r="I461" s="169"/>
      <c r="J461" s="167"/>
      <c r="K461" s="347">
        <f>2310383</f>
        <v>2310383</v>
      </c>
    </row>
    <row r="462" spans="1:11" ht="12">
      <c r="A462" s="12">
        <v>8</v>
      </c>
      <c r="C462" s="13" t="s">
        <v>211</v>
      </c>
      <c r="E462" s="12">
        <v>8</v>
      </c>
      <c r="F462" s="14"/>
      <c r="G462" s="167">
        <f>G459+G460+G461</f>
        <v>342.38</v>
      </c>
      <c r="H462" s="346">
        <f>H459+H460+H461</f>
        <v>67935662.03</v>
      </c>
      <c r="I462" s="167"/>
      <c r="J462" s="167">
        <f>J459+J460+J461</f>
        <v>358.9047338968936</v>
      </c>
      <c r="K462" s="347">
        <f>K459+K460+K461</f>
        <v>69092499</v>
      </c>
    </row>
    <row r="463" spans="1:11" ht="12">
      <c r="A463" s="12">
        <v>9</v>
      </c>
      <c r="E463" s="12">
        <v>9</v>
      </c>
      <c r="F463" s="14"/>
      <c r="G463" s="167"/>
      <c r="H463" s="346"/>
      <c r="I463" s="165"/>
      <c r="J463" s="167"/>
      <c r="K463" s="169"/>
    </row>
    <row r="464" spans="1:11" ht="12">
      <c r="A464" s="12">
        <v>10</v>
      </c>
      <c r="C464" s="13" t="s">
        <v>212</v>
      </c>
      <c r="E464" s="12">
        <v>10</v>
      </c>
      <c r="F464" s="14"/>
      <c r="G464" s="167"/>
      <c r="H464" s="346"/>
      <c r="I464" s="169"/>
      <c r="J464" s="167">
        <v>0</v>
      </c>
      <c r="K464" s="169">
        <v>0</v>
      </c>
    </row>
    <row r="465" spans="1:11" ht="12">
      <c r="A465" s="12">
        <v>11</v>
      </c>
      <c r="C465" s="13" t="s">
        <v>213</v>
      </c>
      <c r="E465" s="12">
        <v>11</v>
      </c>
      <c r="F465" s="14"/>
      <c r="G465" s="167">
        <v>108.89</v>
      </c>
      <c r="H465" s="346">
        <v>4906489.66</v>
      </c>
      <c r="I465" s="169"/>
      <c r="J465" s="167">
        <v>105.0648192610227</v>
      </c>
      <c r="K465" s="169">
        <v>4904559</v>
      </c>
    </row>
    <row r="466" spans="1:11" ht="12">
      <c r="A466" s="12">
        <v>12</v>
      </c>
      <c r="C466" s="13" t="s">
        <v>214</v>
      </c>
      <c r="E466" s="12">
        <v>12</v>
      </c>
      <c r="F466" s="14"/>
      <c r="G466" s="167"/>
      <c r="H466" s="346">
        <v>1760377.6</v>
      </c>
      <c r="I466" s="169"/>
      <c r="J466" s="167"/>
      <c r="K466" s="169">
        <v>1945304</v>
      </c>
    </row>
    <row r="467" spans="1:11" ht="12">
      <c r="A467" s="12">
        <v>13</v>
      </c>
      <c r="C467" s="13" t="s">
        <v>215</v>
      </c>
      <c r="E467" s="12">
        <v>13</v>
      </c>
      <c r="F467" s="14"/>
      <c r="G467" s="167">
        <f>SUM(G464:G466)</f>
        <v>108.89</v>
      </c>
      <c r="H467" s="346">
        <f>SUM(H464:H466)</f>
        <v>6666867.26</v>
      </c>
      <c r="I467" s="164"/>
      <c r="J467" s="167">
        <f>SUM(J464:J466)</f>
        <v>105.0648192610227</v>
      </c>
      <c r="K467" s="169">
        <f>SUM(K464:K466)</f>
        <v>6849863</v>
      </c>
    </row>
    <row r="468" spans="1:11" ht="12">
      <c r="A468" s="12">
        <v>14</v>
      </c>
      <c r="E468" s="12">
        <v>14</v>
      </c>
      <c r="F468" s="14"/>
      <c r="G468" s="170"/>
      <c r="H468" s="346"/>
      <c r="I468" s="165"/>
      <c r="J468" s="167"/>
      <c r="K468" s="169"/>
    </row>
    <row r="469" spans="1:11" ht="12">
      <c r="A469" s="12">
        <v>15</v>
      </c>
      <c r="C469" s="13" t="s">
        <v>216</v>
      </c>
      <c r="E469" s="12">
        <v>15</v>
      </c>
      <c r="G469" s="171">
        <f>SUM(G462+G467)</f>
        <v>451.27</v>
      </c>
      <c r="H469" s="349">
        <f>SUM(H462+H467)</f>
        <v>74602529.29</v>
      </c>
      <c r="I469" s="165"/>
      <c r="J469" s="167">
        <f>SUM(J462+J467)</f>
        <v>463.9695531579163</v>
      </c>
      <c r="K469" s="165">
        <f>SUM(K462+K467)</f>
        <v>75942362</v>
      </c>
    </row>
    <row r="470" spans="1:11" ht="12">
      <c r="A470" s="12">
        <v>16</v>
      </c>
      <c r="E470" s="12">
        <v>16</v>
      </c>
      <c r="G470" s="171"/>
      <c r="H470" s="349"/>
      <c r="I470" s="165"/>
      <c r="J470" s="167"/>
      <c r="K470" s="165"/>
    </row>
    <row r="471" spans="1:11" ht="12">
      <c r="A471" s="12">
        <v>17</v>
      </c>
      <c r="C471" s="13" t="s">
        <v>217</v>
      </c>
      <c r="E471" s="12">
        <v>17</v>
      </c>
      <c r="F471" s="14"/>
      <c r="G471" s="167"/>
      <c r="H471" s="346">
        <v>836564.17</v>
      </c>
      <c r="I471" s="169"/>
      <c r="J471" s="350"/>
      <c r="K471" s="169">
        <v>837712</v>
      </c>
    </row>
    <row r="472" spans="1:11" ht="12">
      <c r="A472" s="12">
        <v>18</v>
      </c>
      <c r="E472" s="12">
        <v>18</v>
      </c>
      <c r="F472" s="14"/>
      <c r="G472" s="167"/>
      <c r="H472" s="346"/>
      <c r="I472" s="169"/>
      <c r="J472" s="350"/>
      <c r="K472" s="169"/>
    </row>
    <row r="473" spans="1:11" ht="12">
      <c r="A473" s="12">
        <v>19</v>
      </c>
      <c r="C473" s="13" t="s">
        <v>218</v>
      </c>
      <c r="E473" s="12">
        <v>19</v>
      </c>
      <c r="F473" s="14"/>
      <c r="G473" s="167"/>
      <c r="H473" s="346">
        <v>1376525.28</v>
      </c>
      <c r="I473" s="169"/>
      <c r="J473" s="350"/>
      <c r="K473" s="169">
        <v>1127752</v>
      </c>
    </row>
    <row r="474" spans="1:11" ht="12" customHeight="1">
      <c r="A474" s="12">
        <v>20</v>
      </c>
      <c r="C474" s="320" t="s">
        <v>219</v>
      </c>
      <c r="E474" s="12">
        <v>20</v>
      </c>
      <c r="F474" s="14"/>
      <c r="G474" s="167"/>
      <c r="H474" s="346">
        <v>18163195.060000002</v>
      </c>
      <c r="I474" s="169"/>
      <c r="J474" s="350"/>
      <c r="K474" s="169">
        <v>20855307.08</v>
      </c>
    </row>
    <row r="475" spans="1:11" s="61" customFormat="1" ht="12" customHeight="1">
      <c r="A475" s="12">
        <v>21</v>
      </c>
      <c r="B475" s="1"/>
      <c r="C475" s="320"/>
      <c r="D475" s="1"/>
      <c r="E475" s="12">
        <v>21</v>
      </c>
      <c r="F475" s="14"/>
      <c r="G475" s="167"/>
      <c r="H475" s="346"/>
      <c r="I475" s="169"/>
      <c r="J475" s="350"/>
      <c r="K475" s="169"/>
    </row>
    <row r="476" spans="1:11" ht="12">
      <c r="A476" s="12">
        <v>22</v>
      </c>
      <c r="C476" s="13"/>
      <c r="E476" s="12">
        <v>22</v>
      </c>
      <c r="G476" s="167"/>
      <c r="H476" s="346"/>
      <c r="I476" s="169"/>
      <c r="J476" s="350"/>
      <c r="K476" s="169"/>
    </row>
    <row r="477" spans="1:11" ht="12">
      <c r="A477" s="12">
        <v>23</v>
      </c>
      <c r="C477" s="13" t="s">
        <v>220</v>
      </c>
      <c r="E477" s="12">
        <v>23</v>
      </c>
      <c r="G477" s="167"/>
      <c r="H477" s="346">
        <f>1235743.19</f>
        <v>1235743.19</v>
      </c>
      <c r="I477" s="169"/>
      <c r="J477" s="350"/>
      <c r="K477" s="169">
        <f>101629</f>
        <v>101629</v>
      </c>
    </row>
    <row r="478" spans="1:11" ht="12">
      <c r="A478" s="12">
        <v>24</v>
      </c>
      <c r="C478" s="13"/>
      <c r="E478" s="12">
        <v>24</v>
      </c>
      <c r="G478" s="167"/>
      <c r="H478" s="346"/>
      <c r="I478" s="169"/>
      <c r="J478" s="350"/>
      <c r="K478" s="169"/>
    </row>
    <row r="479" spans="1:11" ht="12">
      <c r="A479" s="12"/>
      <c r="E479" s="12"/>
      <c r="F479" s="308" t="s">
        <v>17</v>
      </c>
      <c r="G479" s="321"/>
      <c r="H479" s="351"/>
      <c r="I479" s="308"/>
      <c r="J479" s="329"/>
      <c r="K479" s="25"/>
    </row>
    <row r="480" spans="1:11" ht="12">
      <c r="A480" s="12">
        <v>25</v>
      </c>
      <c r="C480" s="13" t="s">
        <v>221</v>
      </c>
      <c r="E480" s="12">
        <v>25</v>
      </c>
      <c r="G480" s="352">
        <f>SUM(G469:G478)</f>
        <v>451.27</v>
      </c>
      <c r="H480" s="349">
        <f>SUM(H469:H478)</f>
        <v>96214556.99000001</v>
      </c>
      <c r="I480" s="175"/>
      <c r="J480" s="167">
        <f>SUM(J469:J478)</f>
        <v>463.9695531579163</v>
      </c>
      <c r="K480" s="165">
        <f>SUM(K469:K478)</f>
        <v>98864762.08</v>
      </c>
    </row>
    <row r="481" spans="6:11" ht="12">
      <c r="F481" s="308" t="s">
        <v>17</v>
      </c>
      <c r="G481" s="24"/>
      <c r="H481" s="25"/>
      <c r="I481" s="308"/>
      <c r="J481" s="24"/>
      <c r="K481" s="25"/>
    </row>
    <row r="482" spans="6:11" ht="12">
      <c r="F482" s="308"/>
      <c r="G482" s="24"/>
      <c r="H482" s="25"/>
      <c r="I482" s="308"/>
      <c r="J482" s="24"/>
      <c r="K482" s="25"/>
    </row>
    <row r="483" spans="3:11" ht="20.25" customHeight="1">
      <c r="C483" s="322"/>
      <c r="D483" s="322"/>
      <c r="E483" s="322"/>
      <c r="F483" s="308"/>
      <c r="G483" s="24"/>
      <c r="H483" s="25"/>
      <c r="I483" s="308"/>
      <c r="J483" s="24"/>
      <c r="K483" s="25"/>
    </row>
    <row r="484" spans="3:11" ht="12">
      <c r="C484" s="1" t="s">
        <v>65</v>
      </c>
      <c r="F484" s="308"/>
      <c r="G484" s="24"/>
      <c r="H484" s="25"/>
      <c r="I484" s="308"/>
      <c r="J484" s="24"/>
      <c r="K484" s="25"/>
    </row>
    <row r="485" ht="12">
      <c r="A485" s="13"/>
    </row>
    <row r="486" spans="5:11" ht="12">
      <c r="E486" s="40"/>
      <c r="G486" s="18"/>
      <c r="H486" s="45"/>
      <c r="J486" s="18"/>
      <c r="K486" s="45"/>
    </row>
    <row r="487" spans="1:11" s="41" customFormat="1" ht="12">
      <c r="A487" s="20" t="str">
        <f>$A$83</f>
        <v>Institution No.:  </v>
      </c>
      <c r="E487" s="42"/>
      <c r="G487" s="43"/>
      <c r="H487" s="44"/>
      <c r="J487" s="43"/>
      <c r="K487" s="19" t="s">
        <v>222</v>
      </c>
    </row>
    <row r="488" spans="1:11" s="41" customFormat="1" ht="12">
      <c r="A488" s="377" t="s">
        <v>223</v>
      </c>
      <c r="B488" s="377"/>
      <c r="C488" s="377"/>
      <c r="D488" s="377"/>
      <c r="E488" s="377"/>
      <c r="F488" s="377"/>
      <c r="G488" s="377"/>
      <c r="H488" s="377"/>
      <c r="I488" s="377"/>
      <c r="J488" s="377"/>
      <c r="K488" s="377"/>
    </row>
    <row r="489" spans="1:11" ht="12">
      <c r="A489" s="20" t="str">
        <f>$A$42</f>
        <v>NAME: </v>
      </c>
      <c r="C489" s="1" t="str">
        <f>$D$20</f>
        <v>University of Colorado</v>
      </c>
      <c r="G489" s="318"/>
      <c r="H489" s="45"/>
      <c r="J489" s="18"/>
      <c r="K489" s="22" t="str">
        <f>$K$3</f>
        <v>Date: October 1, 2013</v>
      </c>
    </row>
    <row r="490" spans="1:11" ht="12">
      <c r="A490" s="23" t="s">
        <v>17</v>
      </c>
      <c r="B490" s="23" t="s">
        <v>17</v>
      </c>
      <c r="C490" s="23" t="s">
        <v>17</v>
      </c>
      <c r="D490" s="23" t="s">
        <v>17</v>
      </c>
      <c r="E490" s="23" t="s">
        <v>17</v>
      </c>
      <c r="F490" s="23" t="s">
        <v>17</v>
      </c>
      <c r="G490" s="24" t="s">
        <v>17</v>
      </c>
      <c r="H490" s="25" t="s">
        <v>17</v>
      </c>
      <c r="I490" s="23" t="s">
        <v>17</v>
      </c>
      <c r="J490" s="24" t="s">
        <v>17</v>
      </c>
      <c r="K490" s="25" t="s">
        <v>17</v>
      </c>
    </row>
    <row r="491" spans="1:11" ht="12">
      <c r="A491" s="26" t="s">
        <v>18</v>
      </c>
      <c r="E491" s="26" t="s">
        <v>18</v>
      </c>
      <c r="F491" s="27"/>
      <c r="G491" s="28"/>
      <c r="H491" s="29" t="s">
        <v>20</v>
      </c>
      <c r="I491" s="27"/>
      <c r="J491" s="28"/>
      <c r="K491" s="29" t="s">
        <v>21</v>
      </c>
    </row>
    <row r="492" spans="1:11" ht="12">
      <c r="A492" s="26" t="s">
        <v>22</v>
      </c>
      <c r="C492" s="30" t="s">
        <v>69</v>
      </c>
      <c r="E492" s="26" t="s">
        <v>22</v>
      </c>
      <c r="F492" s="27"/>
      <c r="G492" s="28" t="s">
        <v>24</v>
      </c>
      <c r="H492" s="29" t="s">
        <v>25</v>
      </c>
      <c r="I492" s="27"/>
      <c r="J492" s="28" t="s">
        <v>24</v>
      </c>
      <c r="K492" s="29" t="s">
        <v>26</v>
      </c>
    </row>
    <row r="493" spans="1:11" ht="12">
      <c r="A493" s="23" t="s">
        <v>17</v>
      </c>
      <c r="B493" s="23" t="s">
        <v>17</v>
      </c>
      <c r="C493" s="23" t="s">
        <v>17</v>
      </c>
      <c r="D493" s="23" t="s">
        <v>17</v>
      </c>
      <c r="E493" s="23" t="s">
        <v>17</v>
      </c>
      <c r="F493" s="23" t="s">
        <v>17</v>
      </c>
      <c r="G493" s="24" t="s">
        <v>17</v>
      </c>
      <c r="H493" s="25" t="s">
        <v>17</v>
      </c>
      <c r="I493" s="23" t="s">
        <v>17</v>
      </c>
      <c r="J493" s="24" t="s">
        <v>17</v>
      </c>
      <c r="K493" s="25" t="s">
        <v>17</v>
      </c>
    </row>
    <row r="494" spans="1:11" ht="12">
      <c r="A494" s="12">
        <v>1</v>
      </c>
      <c r="B494" s="23"/>
      <c r="C494" s="13" t="s">
        <v>204</v>
      </c>
      <c r="D494" s="23"/>
      <c r="E494" s="12">
        <v>1</v>
      </c>
      <c r="F494" s="23"/>
      <c r="G494" s="167">
        <v>4.8100000000000005</v>
      </c>
      <c r="H494" s="167">
        <v>320639.68999999994</v>
      </c>
      <c r="I494" s="23"/>
      <c r="J494" s="167">
        <v>0.8382082461523899</v>
      </c>
      <c r="K494" s="168">
        <f>57608</f>
        <v>57608</v>
      </c>
    </row>
    <row r="495" spans="1:11" ht="12">
      <c r="A495" s="12">
        <v>2</v>
      </c>
      <c r="B495" s="23"/>
      <c r="C495" s="13" t="s">
        <v>205</v>
      </c>
      <c r="D495" s="23"/>
      <c r="E495" s="12">
        <v>2</v>
      </c>
      <c r="F495" s="23"/>
      <c r="G495" s="167"/>
      <c r="H495" s="167">
        <v>94560.57999999999</v>
      </c>
      <c r="I495" s="167"/>
      <c r="J495" s="167">
        <v>0</v>
      </c>
      <c r="K495" s="168">
        <f>15720</f>
        <v>15720</v>
      </c>
    </row>
    <row r="496" spans="1:11" ht="12">
      <c r="A496" s="12">
        <v>3</v>
      </c>
      <c r="C496" s="13" t="s">
        <v>206</v>
      </c>
      <c r="E496" s="12">
        <v>3</v>
      </c>
      <c r="F496" s="14"/>
      <c r="G496" s="167">
        <v>1.15</v>
      </c>
      <c r="H496" s="169">
        <v>22290.660000000003</v>
      </c>
      <c r="I496" s="169"/>
      <c r="J496" s="167">
        <f>K496/((H496*1.031/G496))</f>
        <v>0</v>
      </c>
      <c r="K496" s="169"/>
    </row>
    <row r="497" spans="1:11" ht="12">
      <c r="A497" s="12">
        <v>4</v>
      </c>
      <c r="C497" s="13" t="s">
        <v>207</v>
      </c>
      <c r="E497" s="12">
        <v>4</v>
      </c>
      <c r="F497" s="14"/>
      <c r="G497" s="167"/>
      <c r="H497" s="169">
        <v>82.53</v>
      </c>
      <c r="I497" s="169"/>
      <c r="J497" s="167">
        <v>0</v>
      </c>
      <c r="K497" s="169"/>
    </row>
    <row r="498" spans="1:11" ht="12">
      <c r="A498" s="12">
        <v>5</v>
      </c>
      <c r="C498" s="13" t="s">
        <v>208</v>
      </c>
      <c r="E498" s="12">
        <v>5</v>
      </c>
      <c r="F498" s="14"/>
      <c r="G498" s="167">
        <f>SUM(G494:G497)</f>
        <v>5.960000000000001</v>
      </c>
      <c r="H498" s="167">
        <f>SUM(H494:H497)</f>
        <v>437573.45999999996</v>
      </c>
      <c r="I498" s="169"/>
      <c r="J498" s="167">
        <f>SUM(J494:J497)</f>
        <v>0.8382082461523899</v>
      </c>
      <c r="K498" s="167">
        <f>SUM(K494:K497)</f>
        <v>73328</v>
      </c>
    </row>
    <row r="499" spans="1:11" ht="12">
      <c r="A499" s="12">
        <v>6</v>
      </c>
      <c r="C499" s="13" t="s">
        <v>209</v>
      </c>
      <c r="E499" s="12">
        <v>6</v>
      </c>
      <c r="F499" s="14"/>
      <c r="G499" s="167"/>
      <c r="H499" s="169"/>
      <c r="I499" s="169"/>
      <c r="J499" s="167"/>
      <c r="K499" s="169"/>
    </row>
    <row r="500" spans="1:11" ht="12">
      <c r="A500" s="12">
        <v>7</v>
      </c>
      <c r="C500" s="13" t="s">
        <v>210</v>
      </c>
      <c r="E500" s="12">
        <v>7</v>
      </c>
      <c r="F500" s="14"/>
      <c r="G500" s="167"/>
      <c r="H500" s="169"/>
      <c r="I500" s="169"/>
      <c r="J500" s="167"/>
      <c r="K500" s="169"/>
    </row>
    <row r="501" spans="1:11" ht="12">
      <c r="A501" s="12">
        <v>8</v>
      </c>
      <c r="C501" s="13" t="s">
        <v>224</v>
      </c>
      <c r="E501" s="12">
        <v>8</v>
      </c>
      <c r="F501" s="14"/>
      <c r="G501" s="167">
        <f>G498+G499+G500</f>
        <v>5.960000000000001</v>
      </c>
      <c r="H501" s="167">
        <f>H498+H499+H500</f>
        <v>437573.45999999996</v>
      </c>
      <c r="I501" s="167"/>
      <c r="J501" s="167">
        <f>J498+J499+J500</f>
        <v>0.8382082461523899</v>
      </c>
      <c r="K501" s="167">
        <f>K498+K499+K500</f>
        <v>73328</v>
      </c>
    </row>
    <row r="502" spans="1:11" ht="12">
      <c r="A502" s="12">
        <v>9</v>
      </c>
      <c r="E502" s="12">
        <v>9</v>
      </c>
      <c r="F502" s="14"/>
      <c r="G502" s="167"/>
      <c r="H502" s="169"/>
      <c r="I502" s="165"/>
      <c r="J502" s="167"/>
      <c r="K502" s="169"/>
    </row>
    <row r="503" spans="1:11" ht="12">
      <c r="A503" s="12">
        <v>10</v>
      </c>
      <c r="C503" s="13" t="s">
        <v>212</v>
      </c>
      <c r="E503" s="12">
        <v>10</v>
      </c>
      <c r="F503" s="14"/>
      <c r="G503" s="167">
        <v>0</v>
      </c>
      <c r="H503" s="169">
        <v>0</v>
      </c>
      <c r="I503" s="169"/>
      <c r="J503" s="167">
        <v>0</v>
      </c>
      <c r="K503" s="169">
        <v>0</v>
      </c>
    </row>
    <row r="504" spans="1:11" ht="12">
      <c r="A504" s="12">
        <v>11</v>
      </c>
      <c r="C504" s="13" t="s">
        <v>213</v>
      </c>
      <c r="E504" s="12">
        <v>11</v>
      </c>
      <c r="F504" s="14"/>
      <c r="G504" s="167">
        <v>0</v>
      </c>
      <c r="H504" s="169">
        <v>0</v>
      </c>
      <c r="I504" s="169"/>
      <c r="J504" s="167">
        <v>0</v>
      </c>
      <c r="K504" s="169"/>
    </row>
    <row r="505" spans="1:11" ht="12">
      <c r="A505" s="12">
        <v>12</v>
      </c>
      <c r="C505" s="13" t="s">
        <v>214</v>
      </c>
      <c r="E505" s="12">
        <v>12</v>
      </c>
      <c r="F505" s="14"/>
      <c r="G505" s="167"/>
      <c r="H505" s="169">
        <v>0</v>
      </c>
      <c r="I505" s="169"/>
      <c r="J505" s="167"/>
      <c r="K505" s="169"/>
    </row>
    <row r="506" spans="1:11" ht="12">
      <c r="A506" s="12">
        <v>13</v>
      </c>
      <c r="C506" s="13" t="s">
        <v>225</v>
      </c>
      <c r="E506" s="12">
        <v>13</v>
      </c>
      <c r="F506" s="14"/>
      <c r="G506" s="167">
        <f>SUM(G503:G505)</f>
        <v>0</v>
      </c>
      <c r="H506" s="169">
        <f>SUM(H503:H505)</f>
        <v>0</v>
      </c>
      <c r="I506" s="164"/>
      <c r="J506" s="167">
        <f>SUM(J503:J505)</f>
        <v>0</v>
      </c>
      <c r="K506" s="169">
        <f>SUM(K503:K505)</f>
        <v>0</v>
      </c>
    </row>
    <row r="507" spans="1:11" ht="12">
      <c r="A507" s="12">
        <v>14</v>
      </c>
      <c r="E507" s="12">
        <v>14</v>
      </c>
      <c r="F507" s="14"/>
      <c r="G507" s="170"/>
      <c r="H507" s="169"/>
      <c r="I507" s="165"/>
      <c r="J507" s="170"/>
      <c r="K507" s="169"/>
    </row>
    <row r="508" spans="1:11" ht="12">
      <c r="A508" s="12">
        <v>15</v>
      </c>
      <c r="C508" s="13" t="s">
        <v>216</v>
      </c>
      <c r="E508" s="12">
        <v>15</v>
      </c>
      <c r="G508" s="171">
        <f>SUM(G501+G506)</f>
        <v>5.960000000000001</v>
      </c>
      <c r="H508" s="165">
        <f>SUM(H501+H506)</f>
        <v>437573.45999999996</v>
      </c>
      <c r="I508" s="165"/>
      <c r="J508" s="171">
        <f>SUM(J501+J506)</f>
        <v>0.8382082461523899</v>
      </c>
      <c r="K508" s="165">
        <f>SUM(K501+K506)</f>
        <v>73328</v>
      </c>
    </row>
    <row r="509" spans="1:11" ht="12">
      <c r="A509" s="12">
        <v>16</v>
      </c>
      <c r="E509" s="12">
        <v>16</v>
      </c>
      <c r="G509" s="171"/>
      <c r="H509" s="165"/>
      <c r="I509" s="165"/>
      <c r="J509" s="171"/>
      <c r="K509" s="165"/>
    </row>
    <row r="510" spans="1:11" ht="12">
      <c r="A510" s="12">
        <v>17</v>
      </c>
      <c r="C510" s="13" t="s">
        <v>217</v>
      </c>
      <c r="E510" s="12">
        <v>17</v>
      </c>
      <c r="F510" s="14"/>
      <c r="G510" s="167"/>
      <c r="H510" s="169">
        <v>1529.53</v>
      </c>
      <c r="I510" s="169"/>
      <c r="J510" s="167"/>
      <c r="K510" s="169"/>
    </row>
    <row r="511" spans="1:11" ht="12">
      <c r="A511" s="12">
        <v>18</v>
      </c>
      <c r="E511" s="12">
        <v>18</v>
      </c>
      <c r="F511" s="14"/>
      <c r="G511" s="167"/>
      <c r="H511" s="169"/>
      <c r="I511" s="169"/>
      <c r="J511" s="167"/>
      <c r="K511" s="169"/>
    </row>
    <row r="512" spans="1:11" ht="12">
      <c r="A512" s="12">
        <v>19</v>
      </c>
      <c r="C512" s="13" t="s">
        <v>218</v>
      </c>
      <c r="E512" s="12">
        <v>19</v>
      </c>
      <c r="F512" s="14"/>
      <c r="G512" s="167"/>
      <c r="H512" s="169">
        <v>2011.25</v>
      </c>
      <c r="I512" s="169"/>
      <c r="J512" s="167"/>
      <c r="K512" s="169"/>
    </row>
    <row r="513" spans="1:11" ht="12" customHeight="1">
      <c r="A513" s="12">
        <v>20</v>
      </c>
      <c r="C513" s="320" t="s">
        <v>219</v>
      </c>
      <c r="E513" s="12">
        <v>20</v>
      </c>
      <c r="F513" s="14"/>
      <c r="G513" s="167"/>
      <c r="H513" s="169">
        <v>188287.30000000002</v>
      </c>
      <c r="I513" s="169"/>
      <c r="J513" s="167"/>
      <c r="K513" s="169">
        <f>21616</f>
        <v>21616</v>
      </c>
    </row>
    <row r="514" spans="1:11" s="61" customFormat="1" ht="12" customHeight="1">
      <c r="A514" s="12">
        <v>21</v>
      </c>
      <c r="B514" s="1"/>
      <c r="C514" s="320"/>
      <c r="D514" s="1"/>
      <c r="E514" s="12">
        <v>21</v>
      </c>
      <c r="F514" s="14"/>
      <c r="G514" s="167"/>
      <c r="H514" s="169"/>
      <c r="I514" s="169"/>
      <c r="J514" s="167"/>
      <c r="K514" s="169"/>
    </row>
    <row r="515" spans="1:11" ht="12">
      <c r="A515" s="12">
        <v>22</v>
      </c>
      <c r="C515" s="13"/>
      <c r="E515" s="12">
        <v>22</v>
      </c>
      <c r="G515" s="167"/>
      <c r="H515" s="169"/>
      <c r="I515" s="169"/>
      <c r="J515" s="167"/>
      <c r="K515" s="169"/>
    </row>
    <row r="516" spans="1:11" ht="12">
      <c r="A516" s="12">
        <v>23</v>
      </c>
      <c r="C516" s="13" t="s">
        <v>220</v>
      </c>
      <c r="E516" s="12">
        <v>23</v>
      </c>
      <c r="G516" s="167"/>
      <c r="H516" s="169">
        <v>52093.16</v>
      </c>
      <c r="I516" s="169"/>
      <c r="J516" s="167"/>
      <c r="K516" s="169">
        <v>0</v>
      </c>
    </row>
    <row r="517" spans="1:11" ht="12">
      <c r="A517" s="12">
        <v>24</v>
      </c>
      <c r="C517" s="13"/>
      <c r="E517" s="12">
        <v>24</v>
      </c>
      <c r="G517" s="167"/>
      <c r="H517" s="169"/>
      <c r="I517" s="169"/>
      <c r="J517" s="167"/>
      <c r="K517" s="169"/>
    </row>
    <row r="518" spans="1:11" ht="12">
      <c r="A518" s="12"/>
      <c r="E518" s="12"/>
      <c r="F518" s="308" t="s">
        <v>17</v>
      </c>
      <c r="G518" s="321"/>
      <c r="H518" s="25"/>
      <c r="I518" s="308"/>
      <c r="J518" s="321"/>
      <c r="K518" s="25"/>
    </row>
    <row r="519" spans="1:11" ht="12">
      <c r="A519" s="12">
        <v>25</v>
      </c>
      <c r="C519" s="13" t="s">
        <v>226</v>
      </c>
      <c r="E519" s="12">
        <v>25</v>
      </c>
      <c r="G519" s="352">
        <f>SUM(G508:G517)</f>
        <v>5.960000000000001</v>
      </c>
      <c r="H519" s="165">
        <f>SUM(H508:H517)</f>
        <v>681494.7000000001</v>
      </c>
      <c r="I519" s="175"/>
      <c r="J519" s="171">
        <f>SUM(J508:J517)</f>
        <v>0.8382082461523899</v>
      </c>
      <c r="K519" s="165">
        <f>SUM(K508:K517)</f>
        <v>94944</v>
      </c>
    </row>
    <row r="520" spans="6:11" ht="12">
      <c r="F520" s="308" t="s">
        <v>17</v>
      </c>
      <c r="G520" s="24"/>
      <c r="H520" s="25"/>
      <c r="I520" s="308"/>
      <c r="J520" s="24"/>
      <c r="K520" s="25"/>
    </row>
    <row r="521" spans="3:11" ht="12">
      <c r="C521" s="1" t="s">
        <v>65</v>
      </c>
      <c r="F521" s="308"/>
      <c r="G521" s="24"/>
      <c r="H521" s="25"/>
      <c r="I521" s="308"/>
      <c r="J521" s="24"/>
      <c r="K521" s="25"/>
    </row>
    <row r="522" ht="12">
      <c r="A522" s="13"/>
    </row>
    <row r="523" spans="8:11" ht="12">
      <c r="H523" s="45"/>
      <c r="K523" s="45"/>
    </row>
    <row r="524" spans="1:11" s="41" customFormat="1" ht="12">
      <c r="A524" s="20" t="str">
        <f>$A$83</f>
        <v>Institution No.:  </v>
      </c>
      <c r="E524" s="42"/>
      <c r="G524" s="43"/>
      <c r="H524" s="44"/>
      <c r="J524" s="43"/>
      <c r="K524" s="19" t="s">
        <v>227</v>
      </c>
    </row>
    <row r="525" spans="1:11" s="41" customFormat="1" ht="12">
      <c r="A525" s="377" t="s">
        <v>228</v>
      </c>
      <c r="B525" s="377"/>
      <c r="C525" s="377"/>
      <c r="D525" s="377"/>
      <c r="E525" s="377"/>
      <c r="F525" s="377"/>
      <c r="G525" s="377"/>
      <c r="H525" s="377"/>
      <c r="I525" s="377"/>
      <c r="J525" s="377"/>
      <c r="K525" s="377"/>
    </row>
    <row r="526" spans="1:11" ht="12">
      <c r="A526" s="20" t="str">
        <f>$A$42</f>
        <v>NAME: </v>
      </c>
      <c r="C526" s="1" t="str">
        <f>$D$20</f>
        <v>University of Colorado</v>
      </c>
      <c r="G526" s="318"/>
      <c r="H526" s="305"/>
      <c r="J526" s="18"/>
      <c r="K526" s="22" t="str">
        <f>$K$3</f>
        <v>Date: October 1, 2013</v>
      </c>
    </row>
    <row r="527" spans="1:11" ht="12">
      <c r="A527" s="23" t="s">
        <v>17</v>
      </c>
      <c r="B527" s="23" t="s">
        <v>17</v>
      </c>
      <c r="C527" s="23" t="s">
        <v>17</v>
      </c>
      <c r="D527" s="23" t="s">
        <v>17</v>
      </c>
      <c r="E527" s="23" t="s">
        <v>17</v>
      </c>
      <c r="F527" s="23" t="s">
        <v>17</v>
      </c>
      <c r="G527" s="24" t="s">
        <v>17</v>
      </c>
      <c r="H527" s="25" t="s">
        <v>17</v>
      </c>
      <c r="I527" s="23" t="s">
        <v>17</v>
      </c>
      <c r="J527" s="24" t="s">
        <v>17</v>
      </c>
      <c r="K527" s="25" t="s">
        <v>17</v>
      </c>
    </row>
    <row r="528" spans="1:11" ht="12">
      <c r="A528" s="26" t="s">
        <v>18</v>
      </c>
      <c r="E528" s="26" t="s">
        <v>18</v>
      </c>
      <c r="F528" s="27"/>
      <c r="G528" s="28"/>
      <c r="H528" s="29" t="s">
        <v>20</v>
      </c>
      <c r="I528" s="27"/>
      <c r="J528" s="28"/>
      <c r="K528" s="29" t="s">
        <v>21</v>
      </c>
    </row>
    <row r="529" spans="1:11" ht="12">
      <c r="A529" s="26" t="s">
        <v>22</v>
      </c>
      <c r="C529" s="30" t="s">
        <v>69</v>
      </c>
      <c r="E529" s="26" t="s">
        <v>22</v>
      </c>
      <c r="F529" s="27"/>
      <c r="G529" s="28" t="s">
        <v>24</v>
      </c>
      <c r="H529" s="29" t="s">
        <v>25</v>
      </c>
      <c r="I529" s="27"/>
      <c r="J529" s="28" t="s">
        <v>24</v>
      </c>
      <c r="K529" s="29" t="s">
        <v>26</v>
      </c>
    </row>
    <row r="530" spans="1:11" ht="12">
      <c r="A530" s="23" t="s">
        <v>17</v>
      </c>
      <c r="B530" s="23" t="s">
        <v>17</v>
      </c>
      <c r="C530" s="23" t="s">
        <v>17</v>
      </c>
      <c r="D530" s="23" t="s">
        <v>17</v>
      </c>
      <c r="E530" s="23" t="s">
        <v>17</v>
      </c>
      <c r="F530" s="23" t="s">
        <v>17</v>
      </c>
      <c r="G530" s="24" t="s">
        <v>17</v>
      </c>
      <c r="H530" s="25" t="s">
        <v>17</v>
      </c>
      <c r="I530" s="23" t="s">
        <v>17</v>
      </c>
      <c r="J530" s="24" t="s">
        <v>17</v>
      </c>
      <c r="K530" s="25" t="s">
        <v>17</v>
      </c>
    </row>
    <row r="531" spans="1:11" ht="12">
      <c r="A531" s="323">
        <v>1</v>
      </c>
      <c r="B531" s="324"/>
      <c r="C531" s="324" t="s">
        <v>229</v>
      </c>
      <c r="D531" s="324"/>
      <c r="E531" s="323">
        <v>1</v>
      </c>
      <c r="F531" s="325"/>
      <c r="G531" s="180"/>
      <c r="H531" s="181"/>
      <c r="I531" s="326"/>
      <c r="J531" s="183"/>
      <c r="K531" s="184"/>
    </row>
    <row r="532" spans="1:11" ht="12">
      <c r="A532" s="323">
        <v>2</v>
      </c>
      <c r="B532" s="324"/>
      <c r="C532" s="324" t="s">
        <v>229</v>
      </c>
      <c r="D532" s="324"/>
      <c r="E532" s="323">
        <v>2</v>
      </c>
      <c r="F532" s="325"/>
      <c r="G532" s="180"/>
      <c r="H532" s="181"/>
      <c r="I532" s="326"/>
      <c r="J532" s="183"/>
      <c r="K532" s="181"/>
    </row>
    <row r="533" spans="1:11" ht="12">
      <c r="A533" s="323">
        <v>3</v>
      </c>
      <c r="B533" s="324"/>
      <c r="C533" s="324" t="s">
        <v>229</v>
      </c>
      <c r="D533" s="324"/>
      <c r="E533" s="323">
        <v>3</v>
      </c>
      <c r="F533" s="325"/>
      <c r="G533" s="180"/>
      <c r="H533" s="181"/>
      <c r="I533" s="326"/>
      <c r="J533" s="183"/>
      <c r="K533" s="181"/>
    </row>
    <row r="534" spans="1:11" ht="12">
      <c r="A534" s="323">
        <v>4</v>
      </c>
      <c r="B534" s="324"/>
      <c r="C534" s="324" t="s">
        <v>229</v>
      </c>
      <c r="D534" s="324"/>
      <c r="E534" s="323">
        <v>4</v>
      </c>
      <c r="F534" s="325"/>
      <c r="G534" s="180"/>
      <c r="H534" s="181"/>
      <c r="I534" s="327"/>
      <c r="J534" s="183"/>
      <c r="K534" s="181"/>
    </row>
    <row r="535" spans="1:11" ht="12">
      <c r="A535" s="323">
        <v>5</v>
      </c>
      <c r="B535" s="324"/>
      <c r="C535" s="324" t="s">
        <v>229</v>
      </c>
      <c r="D535" s="324"/>
      <c r="E535" s="323">
        <v>5</v>
      </c>
      <c r="F535" s="325"/>
      <c r="G535" s="180"/>
      <c r="H535" s="181"/>
      <c r="I535" s="327"/>
      <c r="J535" s="183"/>
      <c r="K535" s="181"/>
    </row>
    <row r="536" spans="1:11" ht="12">
      <c r="A536" s="12">
        <v>6</v>
      </c>
      <c r="C536" s="13" t="s">
        <v>230</v>
      </c>
      <c r="E536" s="12">
        <v>6</v>
      </c>
      <c r="F536" s="14"/>
      <c r="G536" s="186"/>
      <c r="H536" s="138"/>
      <c r="I536" s="279"/>
      <c r="J536" s="139"/>
      <c r="K536" s="138"/>
    </row>
    <row r="537" spans="1:11" ht="12">
      <c r="A537" s="12">
        <v>7</v>
      </c>
      <c r="C537" s="13" t="s">
        <v>231</v>
      </c>
      <c r="E537" s="12">
        <v>7</v>
      </c>
      <c r="F537" s="14"/>
      <c r="G537" s="186"/>
      <c r="H537" s="138"/>
      <c r="I537" s="328"/>
      <c r="J537" s="139"/>
      <c r="K537" s="138"/>
    </row>
    <row r="538" spans="1:11" ht="12">
      <c r="A538" s="12">
        <v>8</v>
      </c>
      <c r="C538" s="13" t="s">
        <v>232</v>
      </c>
      <c r="E538" s="12">
        <v>8</v>
      </c>
      <c r="F538" s="14"/>
      <c r="G538" s="186">
        <f>SUM(G536:G537)</f>
        <v>0</v>
      </c>
      <c r="H538" s="186">
        <f>SUM(H536:H537)</f>
        <v>0</v>
      </c>
      <c r="I538" s="328"/>
      <c r="J538" s="186">
        <f>SUM(J536:J537)</f>
        <v>0</v>
      </c>
      <c r="K538" s="186">
        <f>SUM(K536:K537)</f>
        <v>0</v>
      </c>
    </row>
    <row r="539" spans="1:13" ht="12">
      <c r="A539" s="12">
        <v>9</v>
      </c>
      <c r="C539" s="13"/>
      <c r="E539" s="12">
        <v>9</v>
      </c>
      <c r="F539" s="14"/>
      <c r="G539" s="186"/>
      <c r="H539" s="138"/>
      <c r="I539" s="281"/>
      <c r="J539" s="139"/>
      <c r="K539" s="138"/>
      <c r="M539" s="1" t="s">
        <v>51</v>
      </c>
    </row>
    <row r="540" spans="1:11" ht="12">
      <c r="A540" s="12">
        <v>10</v>
      </c>
      <c r="C540" s="13"/>
      <c r="E540" s="12">
        <v>10</v>
      </c>
      <c r="F540" s="14"/>
      <c r="G540" s="186"/>
      <c r="H540" s="138"/>
      <c r="I540" s="279"/>
      <c r="J540" s="139"/>
      <c r="K540" s="138"/>
    </row>
    <row r="541" spans="1:11" ht="12">
      <c r="A541" s="12">
        <v>11</v>
      </c>
      <c r="C541" s="13" t="s">
        <v>213</v>
      </c>
      <c r="E541" s="12">
        <v>11</v>
      </c>
      <c r="G541" s="134"/>
      <c r="H541" s="134"/>
      <c r="I541" s="281"/>
      <c r="J541" s="134"/>
      <c r="K541" s="135"/>
    </row>
    <row r="542" spans="1:11" ht="12">
      <c r="A542" s="12">
        <v>12</v>
      </c>
      <c r="C542" s="13" t="s">
        <v>214</v>
      </c>
      <c r="E542" s="12">
        <v>12</v>
      </c>
      <c r="G542" s="188"/>
      <c r="H542" s="135"/>
      <c r="I542" s="279"/>
      <c r="J542" s="134"/>
      <c r="K542" s="135"/>
    </row>
    <row r="543" spans="1:11" ht="12">
      <c r="A543" s="12">
        <v>13</v>
      </c>
      <c r="C543" s="13" t="s">
        <v>233</v>
      </c>
      <c r="E543" s="12">
        <v>13</v>
      </c>
      <c r="F543" s="14"/>
      <c r="G543" s="186">
        <f>SUM(G541:G542)</f>
        <v>0</v>
      </c>
      <c r="H543" s="186">
        <f>SUM(H541:H542)</f>
        <v>0</v>
      </c>
      <c r="I543" s="328"/>
      <c r="J543" s="186">
        <f>SUM(J541:J542)</f>
        <v>0</v>
      </c>
      <c r="K543" s="186">
        <f>SUM(K541:K542)</f>
        <v>0</v>
      </c>
    </row>
    <row r="544" spans="1:11" ht="12">
      <c r="A544" s="12">
        <v>14</v>
      </c>
      <c r="E544" s="12">
        <v>14</v>
      </c>
      <c r="F544" s="14"/>
      <c r="G544" s="186"/>
      <c r="H544" s="138"/>
      <c r="I544" s="328"/>
      <c r="J544" s="139"/>
      <c r="K544" s="138"/>
    </row>
    <row r="545" spans="1:11" ht="12">
      <c r="A545" s="12">
        <v>15</v>
      </c>
      <c r="C545" s="13" t="s">
        <v>216</v>
      </c>
      <c r="E545" s="12">
        <v>15</v>
      </c>
      <c r="F545" s="14"/>
      <c r="G545" s="186">
        <f>G538+G543</f>
        <v>0</v>
      </c>
      <c r="H545" s="186">
        <f>H538+H543</f>
        <v>0</v>
      </c>
      <c r="I545" s="328"/>
      <c r="J545" s="186">
        <f>J538+J543</f>
        <v>0</v>
      </c>
      <c r="K545" s="186">
        <f>K538+K543</f>
        <v>0</v>
      </c>
    </row>
    <row r="546" spans="1:11" ht="12">
      <c r="A546" s="12">
        <v>16</v>
      </c>
      <c r="E546" s="12">
        <v>16</v>
      </c>
      <c r="F546" s="14"/>
      <c r="G546" s="186"/>
      <c r="H546" s="138"/>
      <c r="I546" s="328"/>
      <c r="J546" s="139"/>
      <c r="K546" s="138"/>
    </row>
    <row r="547" spans="1:11" ht="12">
      <c r="A547" s="12">
        <v>17</v>
      </c>
      <c r="C547" s="13" t="s">
        <v>217</v>
      </c>
      <c r="E547" s="12">
        <v>17</v>
      </c>
      <c r="F547" s="14"/>
      <c r="G547" s="186"/>
      <c r="H547" s="138"/>
      <c r="I547" s="328"/>
      <c r="J547" s="139"/>
      <c r="K547" s="138"/>
    </row>
    <row r="548" spans="1:11" ht="12">
      <c r="A548" s="12">
        <v>18</v>
      </c>
      <c r="C548" s="13"/>
      <c r="E548" s="12">
        <v>18</v>
      </c>
      <c r="F548" s="14"/>
      <c r="G548" s="186"/>
      <c r="H548" s="138"/>
      <c r="I548" s="328"/>
      <c r="J548" s="139"/>
      <c r="K548" s="138"/>
    </row>
    <row r="549" spans="1:11" ht="12">
      <c r="A549" s="12">
        <v>19</v>
      </c>
      <c r="C549" s="13" t="s">
        <v>218</v>
      </c>
      <c r="E549" s="12">
        <v>19</v>
      </c>
      <c r="F549" s="14"/>
      <c r="G549" s="186"/>
      <c r="H549" s="138"/>
      <c r="I549" s="328"/>
      <c r="J549" s="139"/>
      <c r="K549" s="138"/>
    </row>
    <row r="550" spans="1:11" ht="12">
      <c r="A550" s="12">
        <v>20</v>
      </c>
      <c r="C550" s="13" t="s">
        <v>219</v>
      </c>
      <c r="E550" s="12">
        <v>20</v>
      </c>
      <c r="F550" s="14"/>
      <c r="G550" s="186"/>
      <c r="H550" s="138"/>
      <c r="I550" s="328"/>
      <c r="J550" s="139"/>
      <c r="K550" s="138"/>
    </row>
    <row r="551" spans="1:11" ht="12">
      <c r="A551" s="12">
        <v>21</v>
      </c>
      <c r="C551" s="13"/>
      <c r="E551" s="12">
        <v>21</v>
      </c>
      <c r="F551" s="14"/>
      <c r="G551" s="186"/>
      <c r="H551" s="138"/>
      <c r="I551" s="328"/>
      <c r="J551" s="139"/>
      <c r="K551" s="138"/>
    </row>
    <row r="552" spans="1:11" ht="12">
      <c r="A552" s="12">
        <v>22</v>
      </c>
      <c r="C552" s="13"/>
      <c r="E552" s="12">
        <v>22</v>
      </c>
      <c r="F552" s="14"/>
      <c r="G552" s="186"/>
      <c r="H552" s="138"/>
      <c r="I552" s="328"/>
      <c r="J552" s="139"/>
      <c r="K552" s="138"/>
    </row>
    <row r="553" spans="1:11" ht="12">
      <c r="A553" s="12">
        <v>23</v>
      </c>
      <c r="C553" s="13" t="s">
        <v>234</v>
      </c>
      <c r="E553" s="12">
        <v>23</v>
      </c>
      <c r="F553" s="14"/>
      <c r="G553" s="186"/>
      <c r="H553" s="138"/>
      <c r="I553" s="328"/>
      <c r="J553" s="139"/>
      <c r="K553" s="138"/>
    </row>
    <row r="554" spans="1:11" ht="12">
      <c r="A554" s="12">
        <v>24</v>
      </c>
      <c r="C554" s="13"/>
      <c r="E554" s="12">
        <v>24</v>
      </c>
      <c r="F554" s="14"/>
      <c r="G554" s="186"/>
      <c r="H554" s="138"/>
      <c r="I554" s="328"/>
      <c r="J554" s="139"/>
      <c r="K554" s="138"/>
    </row>
    <row r="555" spans="5:11" ht="12">
      <c r="E555" s="40"/>
      <c r="F555" s="308" t="s">
        <v>17</v>
      </c>
      <c r="G555" s="25" t="s">
        <v>17</v>
      </c>
      <c r="H555" s="25" t="s">
        <v>17</v>
      </c>
      <c r="I555" s="308" t="s">
        <v>17</v>
      </c>
      <c r="J555" s="25" t="s">
        <v>17</v>
      </c>
      <c r="K555" s="25" t="s">
        <v>17</v>
      </c>
    </row>
    <row r="556" spans="1:11" ht="12">
      <c r="A556" s="12">
        <v>25</v>
      </c>
      <c r="C556" s="13" t="s">
        <v>235</v>
      </c>
      <c r="E556" s="12">
        <v>25</v>
      </c>
      <c r="G556" s="134">
        <f>SUM(G545:G555)</f>
        <v>0</v>
      </c>
      <c r="H556" s="134">
        <f>SUM(H545:H555)</f>
        <v>0</v>
      </c>
      <c r="I556" s="135"/>
      <c r="J556" s="134">
        <f>SUM(J545:J555)</f>
        <v>0</v>
      </c>
      <c r="K556" s="134">
        <f>SUM(K545:K555)</f>
        <v>0</v>
      </c>
    </row>
    <row r="557" spans="5:11" ht="12">
      <c r="E557" s="40"/>
      <c r="F557" s="308" t="s">
        <v>17</v>
      </c>
      <c r="G557" s="24" t="s">
        <v>17</v>
      </c>
      <c r="H557" s="25" t="s">
        <v>17</v>
      </c>
      <c r="I557" s="308" t="s">
        <v>17</v>
      </c>
      <c r="J557" s="24" t="s">
        <v>17</v>
      </c>
      <c r="K557" s="25" t="s">
        <v>17</v>
      </c>
    </row>
    <row r="558" spans="3:11" ht="12">
      <c r="C558" s="1" t="s">
        <v>65</v>
      </c>
      <c r="E558" s="40"/>
      <c r="F558" s="308"/>
      <c r="G558" s="24"/>
      <c r="H558" s="25"/>
      <c r="I558" s="308"/>
      <c r="J558" s="24"/>
      <c r="K558" s="25"/>
    </row>
    <row r="559" spans="1:11" ht="12">
      <c r="A559" s="13"/>
      <c r="H559" s="45"/>
      <c r="K559" s="45"/>
    </row>
    <row r="560" spans="8:11" ht="12">
      <c r="H560" s="45"/>
      <c r="K560" s="45"/>
    </row>
    <row r="561" spans="1:11" s="41" customFormat="1" ht="12">
      <c r="A561" s="20" t="str">
        <f>$A$83</f>
        <v>Institution No.:  </v>
      </c>
      <c r="E561" s="42"/>
      <c r="G561" s="43"/>
      <c r="H561" s="44"/>
      <c r="J561" s="43"/>
      <c r="K561" s="19" t="s">
        <v>236</v>
      </c>
    </row>
    <row r="562" spans="1:11" s="41" customFormat="1" ht="12">
      <c r="A562" s="377" t="s">
        <v>237</v>
      </c>
      <c r="B562" s="377"/>
      <c r="C562" s="377"/>
      <c r="D562" s="377"/>
      <c r="E562" s="377"/>
      <c r="F562" s="377"/>
      <c r="G562" s="377"/>
      <c r="H562" s="377"/>
      <c r="I562" s="377"/>
      <c r="J562" s="377"/>
      <c r="K562" s="377"/>
    </row>
    <row r="563" spans="1:11" ht="12">
      <c r="A563" s="20" t="str">
        <f>$A$42</f>
        <v>NAME: </v>
      </c>
      <c r="B563" s="20"/>
      <c r="C563" s="1" t="str">
        <f>$D$20</f>
        <v>University of Colorado</v>
      </c>
      <c r="G563" s="318"/>
      <c r="H563" s="305"/>
      <c r="J563" s="18"/>
      <c r="K563" s="22" t="str">
        <f>$K$3</f>
        <v>Date: October 1, 2013</v>
      </c>
    </row>
    <row r="564" spans="1:11" ht="12">
      <c r="A564" s="23" t="s">
        <v>17</v>
      </c>
      <c r="B564" s="23" t="s">
        <v>17</v>
      </c>
      <c r="C564" s="23" t="s">
        <v>17</v>
      </c>
      <c r="D564" s="23" t="s">
        <v>17</v>
      </c>
      <c r="E564" s="23" t="s">
        <v>17</v>
      </c>
      <c r="F564" s="23" t="s">
        <v>17</v>
      </c>
      <c r="G564" s="24" t="s">
        <v>17</v>
      </c>
      <c r="H564" s="25" t="s">
        <v>17</v>
      </c>
      <c r="I564" s="23" t="s">
        <v>17</v>
      </c>
      <c r="J564" s="24" t="s">
        <v>17</v>
      </c>
      <c r="K564" s="25" t="s">
        <v>17</v>
      </c>
    </row>
    <row r="565" spans="1:11" ht="12">
      <c r="A565" s="26" t="s">
        <v>18</v>
      </c>
      <c r="E565" s="26" t="s">
        <v>18</v>
      </c>
      <c r="F565" s="27"/>
      <c r="G565" s="28"/>
      <c r="H565" s="29" t="s">
        <v>20</v>
      </c>
      <c r="I565" s="27"/>
      <c r="J565" s="28"/>
      <c r="K565" s="29" t="s">
        <v>21</v>
      </c>
    </row>
    <row r="566" spans="1:11" ht="12">
      <c r="A566" s="26" t="s">
        <v>22</v>
      </c>
      <c r="C566" s="30" t="s">
        <v>69</v>
      </c>
      <c r="E566" s="26" t="s">
        <v>22</v>
      </c>
      <c r="F566" s="27"/>
      <c r="G566" s="28" t="s">
        <v>24</v>
      </c>
      <c r="H566" s="29" t="s">
        <v>25</v>
      </c>
      <c r="I566" s="27"/>
      <c r="J566" s="28" t="s">
        <v>24</v>
      </c>
      <c r="K566" s="29" t="s">
        <v>26</v>
      </c>
    </row>
    <row r="567" spans="1:11" ht="12">
      <c r="A567" s="23" t="s">
        <v>17</v>
      </c>
      <c r="B567" s="23" t="s">
        <v>17</v>
      </c>
      <c r="C567" s="23" t="s">
        <v>17</v>
      </c>
      <c r="D567" s="23" t="s">
        <v>17</v>
      </c>
      <c r="E567" s="23" t="s">
        <v>17</v>
      </c>
      <c r="F567" s="23" t="s">
        <v>17</v>
      </c>
      <c r="G567" s="24" t="s">
        <v>17</v>
      </c>
      <c r="H567" s="25" t="s">
        <v>17</v>
      </c>
      <c r="I567" s="23" t="s">
        <v>17</v>
      </c>
      <c r="J567" s="329" t="s">
        <v>17</v>
      </c>
      <c r="K567" s="25" t="s">
        <v>17</v>
      </c>
    </row>
    <row r="568" spans="1:11" ht="12">
      <c r="A568" s="323">
        <v>1</v>
      </c>
      <c r="B568" s="324"/>
      <c r="C568" s="324" t="s">
        <v>229</v>
      </c>
      <c r="D568" s="324"/>
      <c r="E568" s="323">
        <v>1</v>
      </c>
      <c r="F568" s="325"/>
      <c r="G568" s="180"/>
      <c r="H568" s="181"/>
      <c r="I568" s="326"/>
      <c r="J568" s="183"/>
      <c r="K568" s="184"/>
    </row>
    <row r="569" spans="1:11" ht="12">
      <c r="A569" s="323">
        <v>2</v>
      </c>
      <c r="B569" s="324"/>
      <c r="C569" s="324" t="s">
        <v>229</v>
      </c>
      <c r="D569" s="324"/>
      <c r="E569" s="323">
        <v>2</v>
      </c>
      <c r="F569" s="325"/>
      <c r="G569" s="180"/>
      <c r="H569" s="181"/>
      <c r="I569" s="326"/>
      <c r="J569" s="183"/>
      <c r="K569" s="181"/>
    </row>
    <row r="570" spans="1:11" ht="12">
      <c r="A570" s="323">
        <v>3</v>
      </c>
      <c r="B570" s="324"/>
      <c r="C570" s="324" t="s">
        <v>229</v>
      </c>
      <c r="D570" s="324"/>
      <c r="E570" s="323">
        <v>3</v>
      </c>
      <c r="F570" s="325"/>
      <c r="G570" s="180"/>
      <c r="H570" s="181"/>
      <c r="I570" s="326"/>
      <c r="J570" s="183"/>
      <c r="K570" s="181"/>
    </row>
    <row r="571" spans="1:11" ht="12">
      <c r="A571" s="323">
        <v>4</v>
      </c>
      <c r="B571" s="324"/>
      <c r="C571" s="324" t="s">
        <v>229</v>
      </c>
      <c r="D571" s="324"/>
      <c r="E571" s="323">
        <v>4</v>
      </c>
      <c r="F571" s="325"/>
      <c r="G571" s="180"/>
      <c r="H571" s="181"/>
      <c r="I571" s="327"/>
      <c r="J571" s="183"/>
      <c r="K571" s="181"/>
    </row>
    <row r="572" spans="1:11" ht="12">
      <c r="A572" s="323">
        <v>5</v>
      </c>
      <c r="B572" s="324"/>
      <c r="C572" s="324" t="s">
        <v>229</v>
      </c>
      <c r="D572" s="324"/>
      <c r="E572" s="323">
        <v>5</v>
      </c>
      <c r="F572" s="325"/>
      <c r="G572" s="183"/>
      <c r="H572" s="181"/>
      <c r="I572" s="327"/>
      <c r="J572" s="183"/>
      <c r="K572" s="181"/>
    </row>
    <row r="573" spans="1:11" ht="12">
      <c r="A573" s="12">
        <v>6</v>
      </c>
      <c r="C573" s="13" t="s">
        <v>230</v>
      </c>
      <c r="E573" s="12">
        <v>6</v>
      </c>
      <c r="F573" s="14"/>
      <c r="G573" s="139">
        <v>126.81000000000003</v>
      </c>
      <c r="H573" s="134">
        <v>12088124.76</v>
      </c>
      <c r="I573" s="279"/>
      <c r="J573" s="167">
        <v>125.60528984328671</v>
      </c>
      <c r="K573" s="138">
        <v>12344458</v>
      </c>
    </row>
    <row r="574" spans="1:11" ht="12">
      <c r="A574" s="12">
        <v>7</v>
      </c>
      <c r="C574" s="13" t="s">
        <v>231</v>
      </c>
      <c r="E574" s="12">
        <v>7</v>
      </c>
      <c r="F574" s="14"/>
      <c r="G574" s="139"/>
      <c r="H574" s="134">
        <v>3143509.6399999997</v>
      </c>
      <c r="I574" s="328"/>
      <c r="J574" s="139"/>
      <c r="K574" s="138">
        <v>3315845</v>
      </c>
    </row>
    <row r="575" spans="1:11" ht="12">
      <c r="A575" s="12">
        <v>8</v>
      </c>
      <c r="C575" s="13" t="s">
        <v>232</v>
      </c>
      <c r="E575" s="12">
        <v>8</v>
      </c>
      <c r="F575" s="14"/>
      <c r="G575" s="139">
        <f>SUM(G573:G574)</f>
        <v>126.81000000000003</v>
      </c>
      <c r="H575" s="139">
        <f>SUM(H573:H574)</f>
        <v>15231634.399999999</v>
      </c>
      <c r="I575" s="328"/>
      <c r="J575" s="186">
        <f>SUM(J573:J574)</f>
        <v>125.60528984328671</v>
      </c>
      <c r="K575" s="330">
        <f>ROUND(SUM(K573:K574),0)</f>
        <v>15660303</v>
      </c>
    </row>
    <row r="576" spans="1:11" ht="12">
      <c r="A576" s="12">
        <v>9</v>
      </c>
      <c r="C576" s="13"/>
      <c r="E576" s="12">
        <v>9</v>
      </c>
      <c r="F576" s="14"/>
      <c r="G576" s="139"/>
      <c r="H576" s="138"/>
      <c r="I576" s="281"/>
      <c r="J576" s="139"/>
      <c r="K576" s="138"/>
    </row>
    <row r="577" spans="1:11" ht="12">
      <c r="A577" s="12">
        <v>10</v>
      </c>
      <c r="C577" s="13"/>
      <c r="E577" s="12">
        <v>10</v>
      </c>
      <c r="F577" s="14"/>
      <c r="G577" s="139"/>
      <c r="H577" s="138"/>
      <c r="I577" s="279"/>
      <c r="J577" s="139"/>
      <c r="K577" s="138"/>
    </row>
    <row r="578" spans="1:11" ht="12">
      <c r="A578" s="12">
        <v>11</v>
      </c>
      <c r="C578" s="13" t="s">
        <v>213</v>
      </c>
      <c r="E578" s="12">
        <v>11</v>
      </c>
      <c r="G578" s="134">
        <v>65.75</v>
      </c>
      <c r="H578" s="134">
        <v>2802707.77</v>
      </c>
      <c r="I578" s="281"/>
      <c r="J578" s="167">
        <v>66.69613957292401</v>
      </c>
      <c r="K578" s="135">
        <v>2945388</v>
      </c>
    </row>
    <row r="579" spans="1:11" ht="12">
      <c r="A579" s="12">
        <v>12</v>
      </c>
      <c r="C579" s="13" t="s">
        <v>214</v>
      </c>
      <c r="E579" s="12">
        <v>12</v>
      </c>
      <c r="G579" s="134"/>
      <c r="H579" s="134">
        <v>944162.1499999999</v>
      </c>
      <c r="I579" s="279"/>
      <c r="J579" s="134"/>
      <c r="K579" s="135">
        <v>1057119</v>
      </c>
    </row>
    <row r="580" spans="1:11" ht="12">
      <c r="A580" s="12">
        <v>13</v>
      </c>
      <c r="C580" s="13" t="s">
        <v>233</v>
      </c>
      <c r="E580" s="12">
        <v>13</v>
      </c>
      <c r="F580" s="14"/>
      <c r="G580" s="139">
        <f>SUM(G578:G579)</f>
        <v>65.75</v>
      </c>
      <c r="H580" s="139">
        <f>SUM(H578:H579)</f>
        <v>3746869.92</v>
      </c>
      <c r="I580" s="328"/>
      <c r="J580" s="186">
        <f>SUM(J578:J579)</f>
        <v>66.69613957292401</v>
      </c>
      <c r="K580" s="330">
        <f>SUM(K578:K579)</f>
        <v>4002507</v>
      </c>
    </row>
    <row r="581" spans="1:11" ht="12">
      <c r="A581" s="12">
        <v>14</v>
      </c>
      <c r="E581" s="12">
        <v>14</v>
      </c>
      <c r="F581" s="14"/>
      <c r="G581" s="139"/>
      <c r="H581" s="138"/>
      <c r="I581" s="328"/>
      <c r="J581" s="139"/>
      <c r="K581" s="138"/>
    </row>
    <row r="582" spans="1:11" ht="12">
      <c r="A582" s="12">
        <v>15</v>
      </c>
      <c r="C582" s="13" t="s">
        <v>216</v>
      </c>
      <c r="E582" s="12">
        <v>15</v>
      </c>
      <c r="F582" s="14"/>
      <c r="G582" s="139">
        <f>G575+G580</f>
        <v>192.56000000000003</v>
      </c>
      <c r="H582" s="186">
        <f>H575+H580</f>
        <v>18978504.32</v>
      </c>
      <c r="I582" s="328"/>
      <c r="J582" s="167">
        <f>J575+J580</f>
        <v>192.30142941621074</v>
      </c>
      <c r="K582" s="330">
        <f>K575+K580</f>
        <v>19662810</v>
      </c>
    </row>
    <row r="583" spans="1:11" ht="12">
      <c r="A583" s="12">
        <v>16</v>
      </c>
      <c r="E583" s="12">
        <v>16</v>
      </c>
      <c r="F583" s="14"/>
      <c r="G583" s="139"/>
      <c r="H583" s="138"/>
      <c r="I583" s="328"/>
      <c r="J583" s="139"/>
      <c r="K583" s="138"/>
    </row>
    <row r="584" spans="1:11" ht="12">
      <c r="A584" s="12">
        <v>17</v>
      </c>
      <c r="C584" s="13" t="s">
        <v>217</v>
      </c>
      <c r="E584" s="12">
        <v>17</v>
      </c>
      <c r="F584" s="14"/>
      <c r="G584" s="186"/>
      <c r="H584" s="134">
        <v>157885.29</v>
      </c>
      <c r="I584" s="328"/>
      <c r="J584" s="139"/>
      <c r="K584" s="138">
        <v>118806</v>
      </c>
    </row>
    <row r="585" spans="1:11" ht="12">
      <c r="A585" s="12">
        <v>18</v>
      </c>
      <c r="C585" s="13"/>
      <c r="E585" s="12">
        <v>18</v>
      </c>
      <c r="F585" s="14"/>
      <c r="G585" s="186"/>
      <c r="H585" s="134"/>
      <c r="I585" s="328"/>
      <c r="J585" s="139"/>
      <c r="K585" s="138"/>
    </row>
    <row r="586" spans="1:11" ht="12">
      <c r="A586" s="12">
        <v>19</v>
      </c>
      <c r="C586" s="13" t="s">
        <v>218</v>
      </c>
      <c r="E586" s="12">
        <v>19</v>
      </c>
      <c r="F586" s="14"/>
      <c r="G586" s="186"/>
      <c r="H586" s="134">
        <v>236733.51</v>
      </c>
      <c r="I586" s="328"/>
      <c r="J586" s="139"/>
      <c r="K586" s="138">
        <v>104720</v>
      </c>
    </row>
    <row r="587" spans="1:11" ht="12">
      <c r="A587" s="12">
        <v>20</v>
      </c>
      <c r="C587" s="13" t="s">
        <v>219</v>
      </c>
      <c r="E587" s="12">
        <v>20</v>
      </c>
      <c r="F587" s="14"/>
      <c r="G587" s="186"/>
      <c r="H587" s="134">
        <v>7041540.15</v>
      </c>
      <c r="I587" s="328"/>
      <c r="J587" s="139"/>
      <c r="K587" s="138">
        <v>5259324.84</v>
      </c>
    </row>
    <row r="588" spans="1:11" ht="12">
      <c r="A588" s="12">
        <v>21</v>
      </c>
      <c r="C588" s="13"/>
      <c r="E588" s="12">
        <v>21</v>
      </c>
      <c r="F588" s="14"/>
      <c r="G588" s="186"/>
      <c r="H588" s="134"/>
      <c r="I588" s="328"/>
      <c r="J588" s="139"/>
      <c r="K588" s="138"/>
    </row>
    <row r="589" spans="1:11" ht="12">
      <c r="A589" s="12">
        <v>22</v>
      </c>
      <c r="C589" s="13"/>
      <c r="E589" s="12">
        <v>22</v>
      </c>
      <c r="F589" s="14"/>
      <c r="G589" s="186"/>
      <c r="H589" s="134"/>
      <c r="I589" s="328"/>
      <c r="J589" s="139"/>
      <c r="K589" s="138"/>
    </row>
    <row r="590" spans="1:11" ht="12">
      <c r="A590" s="12">
        <v>23</v>
      </c>
      <c r="C590" s="13" t="s">
        <v>234</v>
      </c>
      <c r="E590" s="12">
        <v>23</v>
      </c>
      <c r="F590" s="14"/>
      <c r="G590" s="186"/>
      <c r="H590" s="134">
        <v>318668.84</v>
      </c>
      <c r="I590" s="328"/>
      <c r="J590" s="139"/>
      <c r="K590" s="138">
        <v>62465</v>
      </c>
    </row>
    <row r="591" spans="1:11" ht="12">
      <c r="A591" s="12">
        <v>24</v>
      </c>
      <c r="C591" s="13"/>
      <c r="E591" s="12">
        <v>24</v>
      </c>
      <c r="F591" s="14"/>
      <c r="G591" s="186"/>
      <c r="H591" s="138"/>
      <c r="I591" s="328"/>
      <c r="J591" s="139"/>
      <c r="K591" s="138"/>
    </row>
    <row r="592" spans="5:11" ht="12">
      <c r="E592" s="40"/>
      <c r="F592" s="308" t="s">
        <v>17</v>
      </c>
      <c r="G592" s="25" t="s">
        <v>17</v>
      </c>
      <c r="H592" s="25" t="s">
        <v>17</v>
      </c>
      <c r="I592" s="308" t="s">
        <v>17</v>
      </c>
      <c r="J592" s="25" t="s">
        <v>17</v>
      </c>
      <c r="K592" s="25" t="s">
        <v>17</v>
      </c>
    </row>
    <row r="593" spans="1:11" ht="12">
      <c r="A593" s="12">
        <v>25</v>
      </c>
      <c r="C593" s="13" t="s">
        <v>238</v>
      </c>
      <c r="E593" s="12">
        <v>25</v>
      </c>
      <c r="G593" s="134">
        <f>SUM(G582:G592)</f>
        <v>192.56000000000003</v>
      </c>
      <c r="H593" s="134">
        <f>SUM(H582:H592)</f>
        <v>26733332.110000003</v>
      </c>
      <c r="I593" s="135"/>
      <c r="J593" s="134">
        <f>SUM(J582:J592)</f>
        <v>192.30142941621074</v>
      </c>
      <c r="K593" s="138">
        <f>SUM(K582:K592)</f>
        <v>25208125.84</v>
      </c>
    </row>
    <row r="594" spans="1:11" ht="12">
      <c r="A594" s="12"/>
      <c r="C594" s="13"/>
      <c r="E594" s="12"/>
      <c r="F594" s="308" t="s">
        <v>17</v>
      </c>
      <c r="G594" s="24" t="s">
        <v>17</v>
      </c>
      <c r="H594" s="25" t="s">
        <v>17</v>
      </c>
      <c r="I594" s="308" t="s">
        <v>17</v>
      </c>
      <c r="J594" s="24" t="s">
        <v>17</v>
      </c>
      <c r="K594" s="25" t="s">
        <v>17</v>
      </c>
    </row>
    <row r="595" spans="1:11" ht="12">
      <c r="A595" s="12"/>
      <c r="C595" s="1" t="s">
        <v>65</v>
      </c>
      <c r="E595" s="12"/>
      <c r="G595" s="134"/>
      <c r="H595" s="134"/>
      <c r="I595" s="135"/>
      <c r="J595" s="134"/>
      <c r="K595" s="134"/>
    </row>
    <row r="596" spans="5:11" ht="12">
      <c r="E596" s="40"/>
      <c r="F596" s="308"/>
      <c r="G596" s="24"/>
      <c r="H596" s="25"/>
      <c r="I596" s="308"/>
      <c r="J596" s="24"/>
      <c r="K596" s="25"/>
    </row>
    <row r="597" spans="1:12" ht="12">
      <c r="A597" s="13"/>
      <c r="H597" s="45"/>
      <c r="K597" s="45"/>
      <c r="L597" s="1" t="s">
        <v>51</v>
      </c>
    </row>
    <row r="598" spans="1:11" s="41" customFormat="1" ht="12">
      <c r="A598" s="20" t="str">
        <f>$A$83</f>
        <v>Institution No.:  </v>
      </c>
      <c r="E598" s="42"/>
      <c r="G598" s="43"/>
      <c r="H598" s="44"/>
      <c r="J598" s="43"/>
      <c r="K598" s="19" t="s">
        <v>239</v>
      </c>
    </row>
    <row r="599" spans="1:11" s="41" customFormat="1" ht="12">
      <c r="A599" s="377" t="s">
        <v>240</v>
      </c>
      <c r="B599" s="377"/>
      <c r="C599" s="377"/>
      <c r="D599" s="377"/>
      <c r="E599" s="377"/>
      <c r="F599" s="377"/>
      <c r="G599" s="377"/>
      <c r="H599" s="377"/>
      <c r="I599" s="377"/>
      <c r="J599" s="377"/>
      <c r="K599" s="377"/>
    </row>
    <row r="600" spans="1:11" ht="12">
      <c r="A600" s="20" t="str">
        <f>$A$42</f>
        <v>NAME: </v>
      </c>
      <c r="C600" s="1" t="str">
        <f>$D$20</f>
        <v>University of Colorado</v>
      </c>
      <c r="G600" s="318"/>
      <c r="H600" s="305"/>
      <c r="J600" s="18"/>
      <c r="K600" s="22" t="str">
        <f>$K$3</f>
        <v>Date: October 1, 2013</v>
      </c>
    </row>
    <row r="601" spans="1:11" ht="12">
      <c r="A601" s="23" t="s">
        <v>17</v>
      </c>
      <c r="B601" s="23" t="s">
        <v>17</v>
      </c>
      <c r="C601" s="23" t="s">
        <v>17</v>
      </c>
      <c r="D601" s="23" t="s">
        <v>17</v>
      </c>
      <c r="E601" s="23" t="s">
        <v>17</v>
      </c>
      <c r="F601" s="23" t="s">
        <v>17</v>
      </c>
      <c r="G601" s="24" t="s">
        <v>17</v>
      </c>
      <c r="H601" s="25" t="s">
        <v>17</v>
      </c>
      <c r="I601" s="23" t="s">
        <v>17</v>
      </c>
      <c r="J601" s="24" t="s">
        <v>17</v>
      </c>
      <c r="K601" s="25" t="s">
        <v>17</v>
      </c>
    </row>
    <row r="602" spans="1:11" ht="12">
      <c r="A602" s="26" t="s">
        <v>18</v>
      </c>
      <c r="E602" s="26" t="s">
        <v>18</v>
      </c>
      <c r="F602" s="27"/>
      <c r="G602" s="28"/>
      <c r="H602" s="29" t="s">
        <v>20</v>
      </c>
      <c r="I602" s="27"/>
      <c r="J602" s="28"/>
      <c r="K602" s="29" t="s">
        <v>21</v>
      </c>
    </row>
    <row r="603" spans="1:11" ht="12">
      <c r="A603" s="26" t="s">
        <v>22</v>
      </c>
      <c r="C603" s="30" t="s">
        <v>69</v>
      </c>
      <c r="E603" s="26" t="s">
        <v>22</v>
      </c>
      <c r="F603" s="27"/>
      <c r="G603" s="28" t="s">
        <v>24</v>
      </c>
      <c r="H603" s="29" t="s">
        <v>25</v>
      </c>
      <c r="I603" s="27"/>
      <c r="J603" s="28" t="s">
        <v>24</v>
      </c>
      <c r="K603" s="29" t="s">
        <v>26</v>
      </c>
    </row>
    <row r="604" spans="1:11" ht="12">
      <c r="A604" s="23" t="s">
        <v>17</v>
      </c>
      <c r="B604" s="23" t="s">
        <v>17</v>
      </c>
      <c r="C604" s="23" t="s">
        <v>17</v>
      </c>
      <c r="D604" s="23" t="s">
        <v>17</v>
      </c>
      <c r="E604" s="23" t="s">
        <v>17</v>
      </c>
      <c r="F604" s="23" t="s">
        <v>17</v>
      </c>
      <c r="G604" s="24" t="s">
        <v>17</v>
      </c>
      <c r="H604" s="25" t="s">
        <v>17</v>
      </c>
      <c r="I604" s="23" t="s">
        <v>17</v>
      </c>
      <c r="J604" s="24" t="s">
        <v>17</v>
      </c>
      <c r="K604" s="25" t="s">
        <v>17</v>
      </c>
    </row>
    <row r="605" spans="1:11" ht="12">
      <c r="A605" s="323">
        <v>1</v>
      </c>
      <c r="B605" s="324"/>
      <c r="C605" s="324" t="s">
        <v>229</v>
      </c>
      <c r="D605" s="324"/>
      <c r="E605" s="323">
        <v>1</v>
      </c>
      <c r="F605" s="325"/>
      <c r="G605" s="180"/>
      <c r="H605" s="181"/>
      <c r="I605" s="326"/>
      <c r="J605" s="183"/>
      <c r="K605" s="184"/>
    </row>
    <row r="606" spans="1:11" ht="12">
      <c r="A606" s="323">
        <v>2</v>
      </c>
      <c r="B606" s="324"/>
      <c r="C606" s="324" t="s">
        <v>229</v>
      </c>
      <c r="D606" s="324"/>
      <c r="E606" s="323">
        <v>2</v>
      </c>
      <c r="F606" s="325"/>
      <c r="G606" s="180"/>
      <c r="H606" s="181"/>
      <c r="I606" s="326"/>
      <c r="J606" s="183"/>
      <c r="K606" s="181"/>
    </row>
    <row r="607" spans="1:11" ht="12">
      <c r="A607" s="323">
        <v>3</v>
      </c>
      <c r="B607" s="324"/>
      <c r="C607" s="324" t="s">
        <v>229</v>
      </c>
      <c r="D607" s="324"/>
      <c r="E607" s="323">
        <v>3</v>
      </c>
      <c r="F607" s="325"/>
      <c r="G607" s="180"/>
      <c r="H607" s="181"/>
      <c r="I607" s="326"/>
      <c r="J607" s="183"/>
      <c r="K607" s="181"/>
    </row>
    <row r="608" spans="1:11" ht="12">
      <c r="A608" s="323">
        <v>4</v>
      </c>
      <c r="B608" s="324"/>
      <c r="C608" s="324" t="s">
        <v>229</v>
      </c>
      <c r="D608" s="324"/>
      <c r="E608" s="323">
        <v>4</v>
      </c>
      <c r="F608" s="325"/>
      <c r="G608" s="180"/>
      <c r="H608" s="181"/>
      <c r="I608" s="327"/>
      <c r="J608" s="183"/>
      <c r="K608" s="181"/>
    </row>
    <row r="609" spans="1:11" ht="12">
      <c r="A609" s="323">
        <v>5</v>
      </c>
      <c r="B609" s="324"/>
      <c r="C609" s="324" t="s">
        <v>229</v>
      </c>
      <c r="D609" s="324"/>
      <c r="E609" s="323">
        <v>5</v>
      </c>
      <c r="F609" s="325"/>
      <c r="G609" s="180"/>
      <c r="H609" s="181"/>
      <c r="I609" s="327"/>
      <c r="J609" s="183"/>
      <c r="K609" s="181"/>
    </row>
    <row r="610" spans="1:11" ht="12">
      <c r="A610" s="12">
        <v>6</v>
      </c>
      <c r="C610" s="13" t="s">
        <v>230</v>
      </c>
      <c r="E610" s="12">
        <v>6</v>
      </c>
      <c r="F610" s="14"/>
      <c r="G610" s="167">
        <v>7.91</v>
      </c>
      <c r="H610" s="134">
        <v>768035.0700000001</v>
      </c>
      <c r="I610" s="279"/>
      <c r="J610" s="167">
        <v>10.257433241698134</v>
      </c>
      <c r="K610" s="138">
        <v>1026838</v>
      </c>
    </row>
    <row r="611" spans="1:11" ht="12">
      <c r="A611" s="12">
        <v>7</v>
      </c>
      <c r="C611" s="13" t="s">
        <v>231</v>
      </c>
      <c r="E611" s="12">
        <v>7</v>
      </c>
      <c r="F611" s="14"/>
      <c r="G611" s="167"/>
      <c r="H611" s="134">
        <v>209581.24</v>
      </c>
      <c r="I611" s="328"/>
      <c r="J611" s="139"/>
      <c r="K611" s="138">
        <v>290902</v>
      </c>
    </row>
    <row r="612" spans="1:11" ht="12">
      <c r="A612" s="12">
        <v>8</v>
      </c>
      <c r="C612" s="13" t="s">
        <v>232</v>
      </c>
      <c r="E612" s="12">
        <v>8</v>
      </c>
      <c r="F612" s="14"/>
      <c r="G612" s="167">
        <f>SUM(G610:G611)</f>
        <v>7.91</v>
      </c>
      <c r="H612" s="134">
        <f>SUM(H610:H611)</f>
        <v>977616.31</v>
      </c>
      <c r="I612" s="328"/>
      <c r="J612" s="167">
        <f>SUM(J610:J611)</f>
        <v>10.257433241698134</v>
      </c>
      <c r="K612" s="138">
        <f>SUM(K610:K611)</f>
        <v>1317740</v>
      </c>
    </row>
    <row r="613" spans="1:11" ht="12">
      <c r="A613" s="12">
        <v>9</v>
      </c>
      <c r="C613" s="13"/>
      <c r="E613" s="12">
        <v>9</v>
      </c>
      <c r="F613" s="14"/>
      <c r="G613" s="167"/>
      <c r="H613" s="138"/>
      <c r="I613" s="281"/>
      <c r="J613" s="139"/>
      <c r="K613" s="138"/>
    </row>
    <row r="614" spans="1:11" ht="12">
      <c r="A614" s="12">
        <v>10</v>
      </c>
      <c r="C614" s="13"/>
      <c r="E614" s="12">
        <v>10</v>
      </c>
      <c r="F614" s="14"/>
      <c r="G614" s="167"/>
      <c r="H614" s="138"/>
      <c r="I614" s="279"/>
      <c r="J614" s="139"/>
      <c r="K614" s="138"/>
    </row>
    <row r="615" spans="1:11" ht="12">
      <c r="A615" s="12">
        <v>11</v>
      </c>
      <c r="C615" s="13" t="s">
        <v>213</v>
      </c>
      <c r="E615" s="12">
        <v>11</v>
      </c>
      <c r="G615" s="167">
        <f>3.35</f>
        <v>3.35</v>
      </c>
      <c r="H615" s="134">
        <v>220384.99</v>
      </c>
      <c r="I615" s="281"/>
      <c r="J615" s="167">
        <v>3.9060152125247893</v>
      </c>
      <c r="K615" s="135">
        <v>266214</v>
      </c>
    </row>
    <row r="616" spans="1:11" ht="12">
      <c r="A616" s="12">
        <v>12</v>
      </c>
      <c r="C616" s="13" t="s">
        <v>214</v>
      </c>
      <c r="E616" s="12">
        <v>12</v>
      </c>
      <c r="G616" s="167"/>
      <c r="H616" s="134">
        <v>73814.25</v>
      </c>
      <c r="I616" s="279"/>
      <c r="J616" s="134"/>
      <c r="K616" s="135">
        <v>93825</v>
      </c>
    </row>
    <row r="617" spans="1:11" ht="12">
      <c r="A617" s="12">
        <v>13</v>
      </c>
      <c r="C617" s="13" t="s">
        <v>233</v>
      </c>
      <c r="E617" s="12">
        <v>13</v>
      </c>
      <c r="F617" s="14"/>
      <c r="G617" s="167">
        <f>SUM(G615:G616)</f>
        <v>3.35</v>
      </c>
      <c r="H617" s="134">
        <f>SUM(H615:H616)</f>
        <v>294199.24</v>
      </c>
      <c r="I617" s="328"/>
      <c r="J617" s="167">
        <f>SUM(J615:J616)</f>
        <v>3.9060152125247893</v>
      </c>
      <c r="K617" s="138">
        <f>SUM(K615:K616)</f>
        <v>360039</v>
      </c>
    </row>
    <row r="618" spans="1:11" ht="12">
      <c r="A618" s="12">
        <v>14</v>
      </c>
      <c r="E618" s="12">
        <v>14</v>
      </c>
      <c r="F618" s="14"/>
      <c r="G618" s="167"/>
      <c r="H618" s="134"/>
      <c r="I618" s="328"/>
      <c r="J618" s="139"/>
      <c r="K618" s="138"/>
    </row>
    <row r="619" spans="1:11" ht="12">
      <c r="A619" s="12">
        <v>15</v>
      </c>
      <c r="C619" s="13" t="s">
        <v>216</v>
      </c>
      <c r="E619" s="12">
        <v>15</v>
      </c>
      <c r="F619" s="14"/>
      <c r="G619" s="167">
        <f>G612+G617</f>
        <v>11.26</v>
      </c>
      <c r="H619" s="134">
        <f>H612+H617</f>
        <v>1271815.55</v>
      </c>
      <c r="I619" s="328"/>
      <c r="J619" s="167">
        <f>J612+J617</f>
        <v>14.163448454222923</v>
      </c>
      <c r="K619" s="138">
        <f>K612+K617</f>
        <v>1677779</v>
      </c>
    </row>
    <row r="620" spans="1:11" ht="12">
      <c r="A620" s="12">
        <v>16</v>
      </c>
      <c r="E620" s="12">
        <v>16</v>
      </c>
      <c r="F620" s="14"/>
      <c r="G620" s="167"/>
      <c r="H620" s="134"/>
      <c r="I620" s="328"/>
      <c r="J620" s="139"/>
      <c r="K620" s="138"/>
    </row>
    <row r="621" spans="1:11" ht="12">
      <c r="A621" s="12">
        <v>17</v>
      </c>
      <c r="C621" s="13" t="s">
        <v>217</v>
      </c>
      <c r="E621" s="12">
        <v>17</v>
      </c>
      <c r="F621" s="14"/>
      <c r="G621" s="186"/>
      <c r="H621" s="134">
        <v>27687.71</v>
      </c>
      <c r="I621" s="328"/>
      <c r="J621" s="139"/>
      <c r="K621" s="138">
        <v>7998</v>
      </c>
    </row>
    <row r="622" spans="1:11" ht="12">
      <c r="A622" s="12">
        <v>18</v>
      </c>
      <c r="C622" s="13"/>
      <c r="E622" s="12">
        <v>18</v>
      </c>
      <c r="F622" s="14"/>
      <c r="G622" s="186"/>
      <c r="H622" s="134"/>
      <c r="I622" s="328"/>
      <c r="J622" s="139"/>
      <c r="K622" s="138"/>
    </row>
    <row r="623" spans="1:11" ht="12">
      <c r="A623" s="12">
        <v>19</v>
      </c>
      <c r="C623" s="13" t="s">
        <v>218</v>
      </c>
      <c r="E623" s="12">
        <v>19</v>
      </c>
      <c r="F623" s="14"/>
      <c r="G623" s="186"/>
      <c r="H623" s="134">
        <v>2913.7200000000003</v>
      </c>
      <c r="I623" s="328"/>
      <c r="J623" s="139"/>
      <c r="K623" s="138"/>
    </row>
    <row r="624" spans="1:11" ht="12">
      <c r="A624" s="12">
        <v>20</v>
      </c>
      <c r="C624" s="13" t="s">
        <v>219</v>
      </c>
      <c r="E624" s="12">
        <v>20</v>
      </c>
      <c r="F624" s="14"/>
      <c r="G624" s="186"/>
      <c r="H624" s="134">
        <v>73867.84000000003</v>
      </c>
      <c r="I624" s="328"/>
      <c r="J624" s="139"/>
      <c r="K624" s="138">
        <v>63241</v>
      </c>
    </row>
    <row r="625" spans="1:11" ht="12">
      <c r="A625" s="12">
        <v>21</v>
      </c>
      <c r="C625" s="13"/>
      <c r="E625" s="12">
        <v>21</v>
      </c>
      <c r="F625" s="14"/>
      <c r="G625" s="186"/>
      <c r="H625" s="138"/>
      <c r="I625" s="328"/>
      <c r="J625" s="139"/>
      <c r="K625" s="138"/>
    </row>
    <row r="626" spans="1:11" ht="12">
      <c r="A626" s="12">
        <v>22</v>
      </c>
      <c r="C626" s="13"/>
      <c r="E626" s="12">
        <v>22</v>
      </c>
      <c r="F626" s="14"/>
      <c r="G626" s="186"/>
      <c r="H626" s="138"/>
      <c r="I626" s="328"/>
      <c r="J626" s="139"/>
      <c r="K626" s="138"/>
    </row>
    <row r="627" spans="1:11" ht="12">
      <c r="A627" s="12">
        <v>23</v>
      </c>
      <c r="C627" s="13" t="s">
        <v>234</v>
      </c>
      <c r="E627" s="12">
        <v>23</v>
      </c>
      <c r="F627" s="14"/>
      <c r="G627" s="186"/>
      <c r="H627" s="138"/>
      <c r="I627" s="328"/>
      <c r="J627" s="139"/>
      <c r="K627" s="138"/>
    </row>
    <row r="628" spans="1:11" ht="12">
      <c r="A628" s="12">
        <v>24</v>
      </c>
      <c r="C628" s="13"/>
      <c r="E628" s="12">
        <v>24</v>
      </c>
      <c r="F628" s="14"/>
      <c r="G628" s="186"/>
      <c r="H628" s="138"/>
      <c r="I628" s="328"/>
      <c r="J628" s="139"/>
      <c r="K628" s="138"/>
    </row>
    <row r="629" spans="5:11" ht="12">
      <c r="E629" s="40"/>
      <c r="F629" s="308" t="s">
        <v>17</v>
      </c>
      <c r="G629" s="25" t="s">
        <v>17</v>
      </c>
      <c r="H629" s="25" t="s">
        <v>17</v>
      </c>
      <c r="I629" s="308" t="s">
        <v>17</v>
      </c>
      <c r="J629" s="25" t="s">
        <v>17</v>
      </c>
      <c r="K629" s="25" t="s">
        <v>17</v>
      </c>
    </row>
    <row r="630" spans="1:11" ht="12">
      <c r="A630" s="12">
        <v>25</v>
      </c>
      <c r="C630" s="13" t="s">
        <v>241</v>
      </c>
      <c r="E630" s="12">
        <v>25</v>
      </c>
      <c r="G630" s="134">
        <f>SUM(G619:G629)</f>
        <v>11.26</v>
      </c>
      <c r="H630" s="134">
        <f>SUM(H619:H629)</f>
        <v>1376284.82</v>
      </c>
      <c r="I630" s="135"/>
      <c r="J630" s="134">
        <f>SUM(J619:J629)</f>
        <v>14.163448454222923</v>
      </c>
      <c r="K630" s="134">
        <f>SUM(K619:K629)</f>
        <v>1749018</v>
      </c>
    </row>
    <row r="631" spans="5:11" ht="12">
      <c r="E631" s="40"/>
      <c r="F631" s="308" t="s">
        <v>17</v>
      </c>
      <c r="G631" s="24" t="s">
        <v>17</v>
      </c>
      <c r="H631" s="25" t="s">
        <v>17</v>
      </c>
      <c r="I631" s="308" t="s">
        <v>17</v>
      </c>
      <c r="J631" s="24" t="s">
        <v>17</v>
      </c>
      <c r="K631" s="25" t="s">
        <v>17</v>
      </c>
    </row>
    <row r="632" spans="3:11" ht="12">
      <c r="C632" s="1" t="s">
        <v>65</v>
      </c>
      <c r="E632" s="40"/>
      <c r="F632" s="308"/>
      <c r="G632" s="24"/>
      <c r="H632" s="25"/>
      <c r="I632" s="308"/>
      <c r="J632" s="24"/>
      <c r="K632" s="25"/>
    </row>
    <row r="634" ht="12">
      <c r="A634" s="13"/>
    </row>
    <row r="635" spans="1:11" s="41" customFormat="1" ht="12">
      <c r="A635" s="20" t="str">
        <f>$A$83</f>
        <v>Institution No.:  </v>
      </c>
      <c r="E635" s="42"/>
      <c r="G635" s="43"/>
      <c r="H635" s="44"/>
      <c r="J635" s="43"/>
      <c r="K635" s="19" t="s">
        <v>242</v>
      </c>
    </row>
    <row r="636" spans="1:11" s="41" customFormat="1" ht="12">
      <c r="A636" s="377" t="s">
        <v>243</v>
      </c>
      <c r="B636" s="377"/>
      <c r="C636" s="377"/>
      <c r="D636" s="377"/>
      <c r="E636" s="377"/>
      <c r="F636" s="377"/>
      <c r="G636" s="377"/>
      <c r="H636" s="377"/>
      <c r="I636" s="377"/>
      <c r="J636" s="377"/>
      <c r="K636" s="377"/>
    </row>
    <row r="637" spans="1:11" ht="12">
      <c r="A637" s="20" t="str">
        <f>$A$42</f>
        <v>NAME: </v>
      </c>
      <c r="C637" s="1" t="str">
        <f>$D$20</f>
        <v>University of Colorado</v>
      </c>
      <c r="F637" s="310"/>
      <c r="G637" s="304"/>
      <c r="H637" s="45"/>
      <c r="J637" s="18"/>
      <c r="K637" s="22" t="str">
        <f>$K$3</f>
        <v>Date: October 1, 2013</v>
      </c>
    </row>
    <row r="638" spans="1:11" ht="12">
      <c r="A638" s="23" t="s">
        <v>17</v>
      </c>
      <c r="B638" s="23" t="s">
        <v>17</v>
      </c>
      <c r="C638" s="23" t="s">
        <v>17</v>
      </c>
      <c r="D638" s="23" t="s">
        <v>17</v>
      </c>
      <c r="E638" s="23" t="s">
        <v>17</v>
      </c>
      <c r="F638" s="23" t="s">
        <v>17</v>
      </c>
      <c r="G638" s="24" t="s">
        <v>17</v>
      </c>
      <c r="H638" s="25" t="s">
        <v>17</v>
      </c>
      <c r="I638" s="23" t="s">
        <v>17</v>
      </c>
      <c r="J638" s="24" t="s">
        <v>17</v>
      </c>
      <c r="K638" s="25" t="s">
        <v>17</v>
      </c>
    </row>
    <row r="639" spans="1:11" ht="12">
      <c r="A639" s="26" t="s">
        <v>18</v>
      </c>
      <c r="E639" s="26" t="s">
        <v>18</v>
      </c>
      <c r="F639" s="27"/>
      <c r="G639" s="28"/>
      <c r="H639" s="29" t="s">
        <v>20</v>
      </c>
      <c r="I639" s="27"/>
      <c r="J639" s="28"/>
      <c r="K639" s="29" t="s">
        <v>21</v>
      </c>
    </row>
    <row r="640" spans="1:11" ht="12">
      <c r="A640" s="26" t="s">
        <v>22</v>
      </c>
      <c r="C640" s="30" t="s">
        <v>69</v>
      </c>
      <c r="E640" s="26" t="s">
        <v>22</v>
      </c>
      <c r="F640" s="27"/>
      <c r="G640" s="28" t="s">
        <v>24</v>
      </c>
      <c r="H640" s="29" t="s">
        <v>25</v>
      </c>
      <c r="I640" s="27"/>
      <c r="J640" s="28" t="s">
        <v>24</v>
      </c>
      <c r="K640" s="29" t="s">
        <v>26</v>
      </c>
    </row>
    <row r="641" spans="1:11" ht="12">
      <c r="A641" s="23" t="s">
        <v>17</v>
      </c>
      <c r="B641" s="23" t="s">
        <v>17</v>
      </c>
      <c r="C641" s="23" t="s">
        <v>17</v>
      </c>
      <c r="D641" s="23" t="s">
        <v>17</v>
      </c>
      <c r="E641" s="23" t="s">
        <v>17</v>
      </c>
      <c r="F641" s="23" t="s">
        <v>17</v>
      </c>
      <c r="G641" s="24" t="s">
        <v>17</v>
      </c>
      <c r="H641" s="25" t="s">
        <v>17</v>
      </c>
      <c r="I641" s="23" t="s">
        <v>17</v>
      </c>
      <c r="J641" s="24" t="s">
        <v>17</v>
      </c>
      <c r="K641" s="25" t="s">
        <v>17</v>
      </c>
    </row>
    <row r="642" spans="1:11" ht="12">
      <c r="A642" s="323">
        <v>1</v>
      </c>
      <c r="B642" s="324"/>
      <c r="C642" s="324" t="s">
        <v>229</v>
      </c>
      <c r="D642" s="324"/>
      <c r="E642" s="323">
        <v>1</v>
      </c>
      <c r="F642" s="325"/>
      <c r="G642" s="180"/>
      <c r="H642" s="181"/>
      <c r="I642" s="326"/>
      <c r="J642" s="183"/>
      <c r="K642" s="184"/>
    </row>
    <row r="643" spans="1:11" ht="12">
      <c r="A643" s="323">
        <v>2</v>
      </c>
      <c r="B643" s="324"/>
      <c r="C643" s="324" t="s">
        <v>229</v>
      </c>
      <c r="D643" s="324"/>
      <c r="E643" s="323">
        <v>2</v>
      </c>
      <c r="F643" s="325"/>
      <c r="G643" s="180"/>
      <c r="H643" s="181"/>
      <c r="I643" s="326"/>
      <c r="J643" s="183"/>
      <c r="K643" s="181"/>
    </row>
    <row r="644" spans="1:11" ht="12">
      <c r="A644" s="323">
        <v>3</v>
      </c>
      <c r="B644" s="324"/>
      <c r="C644" s="324" t="s">
        <v>229</v>
      </c>
      <c r="D644" s="324"/>
      <c r="E644" s="323">
        <v>3</v>
      </c>
      <c r="F644" s="325"/>
      <c r="G644" s="180"/>
      <c r="H644" s="181"/>
      <c r="I644" s="326"/>
      <c r="J644" s="183"/>
      <c r="K644" s="181"/>
    </row>
    <row r="645" spans="1:11" ht="12">
      <c r="A645" s="323">
        <v>4</v>
      </c>
      <c r="B645" s="324"/>
      <c r="C645" s="324" t="s">
        <v>229</v>
      </c>
      <c r="D645" s="324"/>
      <c r="E645" s="323">
        <v>4</v>
      </c>
      <c r="F645" s="325"/>
      <c r="G645" s="180"/>
      <c r="H645" s="181"/>
      <c r="I645" s="327"/>
      <c r="J645" s="183"/>
      <c r="K645" s="181"/>
    </row>
    <row r="646" spans="1:11" ht="12">
      <c r="A646" s="323">
        <v>5</v>
      </c>
      <c r="B646" s="324"/>
      <c r="C646" s="324" t="s">
        <v>229</v>
      </c>
      <c r="D646" s="324"/>
      <c r="E646" s="323">
        <v>5</v>
      </c>
      <c r="F646" s="325"/>
      <c r="G646" s="183"/>
      <c r="H646" s="181"/>
      <c r="I646" s="327"/>
      <c r="J646" s="183"/>
      <c r="K646" s="181"/>
    </row>
    <row r="647" spans="1:11" ht="12">
      <c r="A647" s="12">
        <v>6</v>
      </c>
      <c r="C647" s="13" t="s">
        <v>230</v>
      </c>
      <c r="E647" s="12">
        <v>6</v>
      </c>
      <c r="F647" s="14"/>
      <c r="G647" s="139">
        <v>131.91</v>
      </c>
      <c r="H647" s="139">
        <v>12044987.729999999</v>
      </c>
      <c r="I647" s="279"/>
      <c r="J647" s="139">
        <v>127.94374393792435</v>
      </c>
      <c r="K647" s="138">
        <v>12748015.6</v>
      </c>
    </row>
    <row r="648" spans="1:11" ht="12">
      <c r="A648" s="12">
        <v>7</v>
      </c>
      <c r="C648" s="13" t="s">
        <v>231</v>
      </c>
      <c r="E648" s="12">
        <v>7</v>
      </c>
      <c r="F648" s="14"/>
      <c r="G648" s="139"/>
      <c r="H648" s="139">
        <v>3479299.75</v>
      </c>
      <c r="I648" s="328"/>
      <c r="J648" s="139"/>
      <c r="K648" s="138">
        <v>4003888.34</v>
      </c>
    </row>
    <row r="649" spans="1:11" ht="12">
      <c r="A649" s="12">
        <v>8</v>
      </c>
      <c r="C649" s="13" t="s">
        <v>232</v>
      </c>
      <c r="E649" s="12">
        <v>8</v>
      </c>
      <c r="F649" s="14"/>
      <c r="G649" s="139">
        <f>SUM(G647:G648)</f>
        <v>131.91</v>
      </c>
      <c r="H649" s="139">
        <f>SUM(H647:H648)</f>
        <v>15524287.479999999</v>
      </c>
      <c r="I649" s="328"/>
      <c r="J649" s="139">
        <f>SUM(J647:J648)</f>
        <v>127.94374393792435</v>
      </c>
      <c r="K649" s="138">
        <f>SUM(K647:K648)</f>
        <v>16751903.94</v>
      </c>
    </row>
    <row r="650" spans="1:11" ht="12">
      <c r="A650" s="12">
        <v>9</v>
      </c>
      <c r="C650" s="13"/>
      <c r="E650" s="12">
        <v>9</v>
      </c>
      <c r="F650" s="14"/>
      <c r="G650" s="186"/>
      <c r="H650" s="138"/>
      <c r="I650" s="281"/>
      <c r="J650" s="139"/>
      <c r="K650" s="138"/>
    </row>
    <row r="651" spans="1:11" ht="12">
      <c r="A651" s="12">
        <v>10</v>
      </c>
      <c r="C651" s="13"/>
      <c r="E651" s="12">
        <v>10</v>
      </c>
      <c r="F651" s="14"/>
      <c r="G651" s="186"/>
      <c r="H651" s="138"/>
      <c r="I651" s="279"/>
      <c r="J651" s="139"/>
      <c r="K651" s="138"/>
    </row>
    <row r="652" spans="1:11" ht="12">
      <c r="A652" s="12">
        <v>11</v>
      </c>
      <c r="C652" s="13" t="s">
        <v>213</v>
      </c>
      <c r="E652" s="12">
        <v>11</v>
      </c>
      <c r="G652" s="134">
        <v>36.73</v>
      </c>
      <c r="H652" s="139">
        <v>2605303.55</v>
      </c>
      <c r="I652" s="281"/>
      <c r="J652" s="139">
        <v>35.45366795366795</v>
      </c>
      <c r="K652" s="135">
        <v>2352465.4</v>
      </c>
    </row>
    <row r="653" spans="1:11" ht="12">
      <c r="A653" s="12">
        <v>12</v>
      </c>
      <c r="C653" s="13" t="s">
        <v>214</v>
      </c>
      <c r="E653" s="12">
        <v>12</v>
      </c>
      <c r="G653" s="188"/>
      <c r="H653" s="139">
        <v>929658.8599999999</v>
      </c>
      <c r="I653" s="279"/>
      <c r="J653" s="134"/>
      <c r="K653" s="135">
        <v>936505.6599999999</v>
      </c>
    </row>
    <row r="654" spans="1:11" ht="12">
      <c r="A654" s="12">
        <v>13</v>
      </c>
      <c r="C654" s="13" t="s">
        <v>233</v>
      </c>
      <c r="E654" s="12">
        <v>13</v>
      </c>
      <c r="F654" s="14"/>
      <c r="G654" s="139">
        <f>SUM(G652:G653)</f>
        <v>36.73</v>
      </c>
      <c r="H654" s="139">
        <f>SUM(H652:H653)</f>
        <v>3534962.4099999997</v>
      </c>
      <c r="I654" s="328"/>
      <c r="J654" s="186">
        <f>SUM(J652:J653)</f>
        <v>35.45366795366795</v>
      </c>
      <c r="K654" s="138">
        <f>SUM(K652:K653)</f>
        <v>3288971.0599999996</v>
      </c>
    </row>
    <row r="655" spans="1:11" ht="12">
      <c r="A655" s="12">
        <v>14</v>
      </c>
      <c r="E655" s="12">
        <v>14</v>
      </c>
      <c r="F655" s="14"/>
      <c r="G655" s="139"/>
      <c r="H655" s="138"/>
      <c r="I655" s="328"/>
      <c r="J655" s="139"/>
      <c r="K655" s="138"/>
    </row>
    <row r="656" spans="1:11" ht="12">
      <c r="A656" s="12">
        <v>15</v>
      </c>
      <c r="C656" s="13" t="s">
        <v>216</v>
      </c>
      <c r="E656" s="12">
        <v>15</v>
      </c>
      <c r="F656" s="14"/>
      <c r="G656" s="139">
        <f>G649+G654</f>
        <v>168.64</v>
      </c>
      <c r="H656" s="139">
        <f>H649+H654</f>
        <v>19059249.889999997</v>
      </c>
      <c r="I656" s="328"/>
      <c r="J656" s="139">
        <f>J649+J654</f>
        <v>163.3974118915923</v>
      </c>
      <c r="K656" s="138">
        <f>K649+K654</f>
        <v>20040875</v>
      </c>
    </row>
    <row r="657" spans="1:11" ht="12">
      <c r="A657" s="12">
        <v>16</v>
      </c>
      <c r="E657" s="12">
        <v>16</v>
      </c>
      <c r="F657" s="14"/>
      <c r="G657" s="186"/>
      <c r="H657" s="138"/>
      <c r="I657" s="328"/>
      <c r="J657" s="139"/>
      <c r="K657" s="138"/>
    </row>
    <row r="658" spans="1:11" ht="12">
      <c r="A658" s="12">
        <v>17</v>
      </c>
      <c r="C658" s="13" t="s">
        <v>217</v>
      </c>
      <c r="E658" s="12">
        <v>17</v>
      </c>
      <c r="F658" s="14"/>
      <c r="G658" s="186"/>
      <c r="H658" s="139">
        <v>225753.94999999998</v>
      </c>
      <c r="I658" s="328"/>
      <c r="J658" s="139"/>
      <c r="K658" s="138">
        <v>215294</v>
      </c>
    </row>
    <row r="659" spans="1:11" ht="12">
      <c r="A659" s="12">
        <v>18</v>
      </c>
      <c r="C659" s="13"/>
      <c r="E659" s="12">
        <v>18</v>
      </c>
      <c r="F659" s="14"/>
      <c r="G659" s="186"/>
      <c r="H659" s="138"/>
      <c r="I659" s="328"/>
      <c r="J659" s="139"/>
      <c r="K659" s="138"/>
    </row>
    <row r="660" spans="1:11" ht="12">
      <c r="A660" s="12">
        <v>19</v>
      </c>
      <c r="C660" s="13" t="s">
        <v>218</v>
      </c>
      <c r="E660" s="12">
        <v>19</v>
      </c>
      <c r="F660" s="14"/>
      <c r="G660" s="186"/>
      <c r="H660" s="139">
        <v>246093.4</v>
      </c>
      <c r="I660" s="328"/>
      <c r="J660" s="139"/>
      <c r="K660" s="138"/>
    </row>
    <row r="661" spans="1:11" ht="12">
      <c r="A661" s="12">
        <v>20</v>
      </c>
      <c r="C661" s="13" t="s">
        <v>219</v>
      </c>
      <c r="E661" s="12">
        <v>20</v>
      </c>
      <c r="F661" s="14"/>
      <c r="G661" s="186"/>
      <c r="H661" s="139">
        <v>4754155.22</v>
      </c>
      <c r="I661" s="328"/>
      <c r="J661" s="139"/>
      <c r="K661" s="138">
        <v>4422357.119999999</v>
      </c>
    </row>
    <row r="662" spans="1:11" ht="12">
      <c r="A662" s="12">
        <v>21</v>
      </c>
      <c r="C662" s="13"/>
      <c r="E662" s="12">
        <v>21</v>
      </c>
      <c r="F662" s="14"/>
      <c r="G662" s="186"/>
      <c r="H662" s="139"/>
      <c r="I662" s="328"/>
      <c r="J662" s="139"/>
      <c r="K662" s="138"/>
    </row>
    <row r="663" spans="1:11" ht="12">
      <c r="A663" s="12">
        <v>22</v>
      </c>
      <c r="C663" s="13"/>
      <c r="E663" s="12">
        <v>22</v>
      </c>
      <c r="F663" s="14"/>
      <c r="G663" s="186"/>
      <c r="H663" s="139"/>
      <c r="I663" s="328"/>
      <c r="J663" s="139"/>
      <c r="K663" s="138"/>
    </row>
    <row r="664" spans="1:11" ht="12">
      <c r="A664" s="12">
        <v>23</v>
      </c>
      <c r="C664" s="13" t="s">
        <v>234</v>
      </c>
      <c r="E664" s="12">
        <v>23</v>
      </c>
      <c r="F664" s="14"/>
      <c r="G664" s="186"/>
      <c r="H664" s="139">
        <v>118018</v>
      </c>
      <c r="I664" s="328"/>
      <c r="J664" s="139"/>
      <c r="K664" s="138">
        <v>17400</v>
      </c>
    </row>
    <row r="665" spans="1:11" ht="12">
      <c r="A665" s="12">
        <v>24</v>
      </c>
      <c r="C665" s="13"/>
      <c r="E665" s="12">
        <v>24</v>
      </c>
      <c r="F665" s="14"/>
      <c r="G665" s="186"/>
      <c r="H665" s="138"/>
      <c r="I665" s="328"/>
      <c r="J665" s="139"/>
      <c r="K665" s="138"/>
    </row>
    <row r="666" spans="5:11" ht="12">
      <c r="E666" s="40"/>
      <c r="F666" s="308" t="s">
        <v>17</v>
      </c>
      <c r="G666" s="25" t="s">
        <v>17</v>
      </c>
      <c r="H666" s="25" t="s">
        <v>17</v>
      </c>
      <c r="I666" s="308" t="s">
        <v>17</v>
      </c>
      <c r="J666" s="25" t="s">
        <v>17</v>
      </c>
      <c r="K666" s="25" t="s">
        <v>17</v>
      </c>
    </row>
    <row r="667" spans="1:11" ht="12">
      <c r="A667" s="12">
        <v>25</v>
      </c>
      <c r="C667" s="13" t="s">
        <v>244</v>
      </c>
      <c r="E667" s="12">
        <v>25</v>
      </c>
      <c r="G667" s="134">
        <f>SUM(G656:G666)</f>
        <v>168.64</v>
      </c>
      <c r="H667" s="134">
        <f>SUM(H656:H666)</f>
        <v>24403270.459999993</v>
      </c>
      <c r="I667" s="135"/>
      <c r="J667" s="134">
        <f>SUM(J656:J666)</f>
        <v>163.3974118915923</v>
      </c>
      <c r="K667" s="138">
        <f>SUM(K656:K666)</f>
        <v>24695926.119999997</v>
      </c>
    </row>
    <row r="668" spans="5:11" ht="12">
      <c r="E668" s="40"/>
      <c r="F668" s="308" t="s">
        <v>17</v>
      </c>
      <c r="G668" s="24" t="s">
        <v>17</v>
      </c>
      <c r="H668" s="25" t="s">
        <v>17</v>
      </c>
      <c r="I668" s="308" t="s">
        <v>17</v>
      </c>
      <c r="J668" s="24" t="s">
        <v>17</v>
      </c>
      <c r="K668" s="25" t="s">
        <v>17</v>
      </c>
    </row>
    <row r="669" ht="12">
      <c r="C669" s="1" t="s">
        <v>65</v>
      </c>
    </row>
    <row r="672" spans="1:11" s="41" customFormat="1" ht="12">
      <c r="A672" s="20" t="str">
        <f>$A$83</f>
        <v>Institution No.:  </v>
      </c>
      <c r="E672" s="42"/>
      <c r="G672" s="43"/>
      <c r="H672" s="44"/>
      <c r="J672" s="43"/>
      <c r="K672" s="19" t="s">
        <v>245</v>
      </c>
    </row>
    <row r="673" spans="1:11" s="41" customFormat="1" ht="12">
      <c r="A673" s="377" t="s">
        <v>246</v>
      </c>
      <c r="B673" s="377"/>
      <c r="C673" s="377"/>
      <c r="D673" s="377"/>
      <c r="E673" s="377"/>
      <c r="F673" s="377"/>
      <c r="G673" s="377"/>
      <c r="H673" s="377"/>
      <c r="I673" s="377"/>
      <c r="J673" s="377"/>
      <c r="K673" s="377"/>
    </row>
    <row r="674" spans="1:11" ht="12">
      <c r="A674" s="20" t="str">
        <f>$A$42</f>
        <v>NAME: </v>
      </c>
      <c r="C674" s="1" t="str">
        <f>$D$20</f>
        <v>University of Colorado</v>
      </c>
      <c r="F674" s="310"/>
      <c r="G674" s="304"/>
      <c r="H674" s="305"/>
      <c r="J674" s="18"/>
      <c r="K674" s="22" t="str">
        <f>$K$3</f>
        <v>Date: October 1, 2013</v>
      </c>
    </row>
    <row r="675" spans="1:11" ht="12">
      <c r="A675" s="23" t="s">
        <v>17</v>
      </c>
      <c r="B675" s="23" t="s">
        <v>17</v>
      </c>
      <c r="C675" s="23" t="s">
        <v>17</v>
      </c>
      <c r="D675" s="23" t="s">
        <v>17</v>
      </c>
      <c r="E675" s="23" t="s">
        <v>17</v>
      </c>
      <c r="F675" s="23" t="s">
        <v>17</v>
      </c>
      <c r="G675" s="24" t="s">
        <v>17</v>
      </c>
      <c r="H675" s="25" t="s">
        <v>17</v>
      </c>
      <c r="I675" s="23" t="s">
        <v>17</v>
      </c>
      <c r="J675" s="24" t="s">
        <v>17</v>
      </c>
      <c r="K675" s="25" t="s">
        <v>17</v>
      </c>
    </row>
    <row r="676" spans="1:11" ht="12">
      <c r="A676" s="26" t="s">
        <v>18</v>
      </c>
      <c r="E676" s="26" t="s">
        <v>18</v>
      </c>
      <c r="F676" s="27"/>
      <c r="G676" s="28"/>
      <c r="H676" s="29" t="s">
        <v>20</v>
      </c>
      <c r="I676" s="27"/>
      <c r="J676" s="28"/>
      <c r="K676" s="29" t="s">
        <v>21</v>
      </c>
    </row>
    <row r="677" spans="1:11" ht="12">
      <c r="A677" s="26" t="s">
        <v>22</v>
      </c>
      <c r="C677" s="30" t="s">
        <v>69</v>
      </c>
      <c r="E677" s="26" t="s">
        <v>22</v>
      </c>
      <c r="F677" s="27"/>
      <c r="G677" s="28" t="s">
        <v>24</v>
      </c>
      <c r="H677" s="29" t="s">
        <v>25</v>
      </c>
      <c r="I677" s="27"/>
      <c r="J677" s="28" t="s">
        <v>24</v>
      </c>
      <c r="K677" s="29" t="s">
        <v>26</v>
      </c>
    </row>
    <row r="678" spans="1:11" ht="12">
      <c r="A678" s="23" t="s">
        <v>17</v>
      </c>
      <c r="B678" s="23" t="s">
        <v>17</v>
      </c>
      <c r="C678" s="23" t="s">
        <v>17</v>
      </c>
      <c r="D678" s="23" t="s">
        <v>17</v>
      </c>
      <c r="E678" s="23" t="s">
        <v>17</v>
      </c>
      <c r="F678" s="23" t="s">
        <v>17</v>
      </c>
      <c r="G678" s="24"/>
      <c r="H678" s="25"/>
      <c r="I678" s="23"/>
      <c r="J678" s="24"/>
      <c r="K678" s="25"/>
    </row>
    <row r="679" spans="1:11" ht="12">
      <c r="A679" s="323">
        <v>1</v>
      </c>
      <c r="B679" s="324"/>
      <c r="C679" s="324" t="s">
        <v>229</v>
      </c>
      <c r="D679" s="324"/>
      <c r="E679" s="323">
        <v>1</v>
      </c>
      <c r="F679" s="325"/>
      <c r="G679" s="180"/>
      <c r="H679" s="181"/>
      <c r="I679" s="326"/>
      <c r="J679" s="183"/>
      <c r="K679" s="184"/>
    </row>
    <row r="680" spans="1:11" ht="12">
      <c r="A680" s="323">
        <v>2</v>
      </c>
      <c r="B680" s="324"/>
      <c r="C680" s="324" t="s">
        <v>229</v>
      </c>
      <c r="D680" s="324"/>
      <c r="E680" s="323">
        <v>2</v>
      </c>
      <c r="F680" s="325"/>
      <c r="G680" s="180"/>
      <c r="H680" s="181"/>
      <c r="I680" s="326"/>
      <c r="J680" s="183"/>
      <c r="K680" s="181"/>
    </row>
    <row r="681" spans="1:11" ht="12">
      <c r="A681" s="323">
        <v>3</v>
      </c>
      <c r="B681" s="324"/>
      <c r="C681" s="324" t="s">
        <v>229</v>
      </c>
      <c r="D681" s="324"/>
      <c r="E681" s="323">
        <v>3</v>
      </c>
      <c r="F681" s="325"/>
      <c r="G681" s="180"/>
      <c r="H681" s="181"/>
      <c r="I681" s="326"/>
      <c r="J681" s="183"/>
      <c r="K681" s="181"/>
    </row>
    <row r="682" spans="1:11" ht="12">
      <c r="A682" s="323">
        <v>4</v>
      </c>
      <c r="B682" s="324"/>
      <c r="C682" s="324" t="s">
        <v>229</v>
      </c>
      <c r="D682" s="324"/>
      <c r="E682" s="323">
        <v>4</v>
      </c>
      <c r="F682" s="325"/>
      <c r="G682" s="180"/>
      <c r="H682" s="181"/>
      <c r="I682" s="327"/>
      <c r="J682" s="183"/>
      <c r="K682" s="181"/>
    </row>
    <row r="683" spans="1:11" ht="12">
      <c r="A683" s="323">
        <v>5</v>
      </c>
      <c r="B683" s="324"/>
      <c r="C683" s="324" t="s">
        <v>229</v>
      </c>
      <c r="D683" s="324"/>
      <c r="E683" s="323">
        <v>5</v>
      </c>
      <c r="F683" s="325"/>
      <c r="G683" s="180"/>
      <c r="H683" s="181"/>
      <c r="I683" s="327"/>
      <c r="J683" s="183"/>
      <c r="K683" s="181"/>
    </row>
    <row r="684" spans="1:11" ht="12">
      <c r="A684" s="12">
        <v>6</v>
      </c>
      <c r="C684" s="13" t="s">
        <v>230</v>
      </c>
      <c r="E684" s="12">
        <v>6</v>
      </c>
      <c r="F684" s="14"/>
      <c r="G684" s="139">
        <v>22.79</v>
      </c>
      <c r="H684" s="134">
        <v>2091403.29</v>
      </c>
      <c r="I684" s="279"/>
      <c r="J684" s="139">
        <v>22.10475266731329</v>
      </c>
      <c r="K684" s="138">
        <v>2423805.65</v>
      </c>
    </row>
    <row r="685" spans="1:11" ht="12">
      <c r="A685" s="12">
        <v>7</v>
      </c>
      <c r="C685" s="13" t="s">
        <v>231</v>
      </c>
      <c r="E685" s="12">
        <v>7</v>
      </c>
      <c r="F685" s="14"/>
      <c r="G685" s="186"/>
      <c r="H685" s="134">
        <v>574805.17</v>
      </c>
      <c r="I685" s="328"/>
      <c r="J685" s="139"/>
      <c r="K685" s="138">
        <v>722731.89</v>
      </c>
    </row>
    <row r="686" spans="1:11" ht="12">
      <c r="A686" s="12">
        <v>8</v>
      </c>
      <c r="C686" s="13" t="s">
        <v>232</v>
      </c>
      <c r="E686" s="12">
        <v>8</v>
      </c>
      <c r="F686" s="14"/>
      <c r="G686" s="139">
        <f>SUM(G684:G685)</f>
        <v>22.79</v>
      </c>
      <c r="H686" s="139">
        <f>SUM(H684:H685)</f>
        <v>2666208.46</v>
      </c>
      <c r="I686" s="328"/>
      <c r="J686" s="139">
        <f>SUM(J684:J685)</f>
        <v>22.10475266731329</v>
      </c>
      <c r="K686" s="138">
        <f>SUM(K684:K685)</f>
        <v>3146537.54</v>
      </c>
    </row>
    <row r="687" spans="1:11" ht="12">
      <c r="A687" s="12">
        <v>9</v>
      </c>
      <c r="C687" s="13"/>
      <c r="E687" s="12">
        <v>9</v>
      </c>
      <c r="F687" s="14"/>
      <c r="G687" s="186"/>
      <c r="H687" s="138"/>
      <c r="I687" s="281"/>
      <c r="J687" s="139"/>
      <c r="K687" s="138"/>
    </row>
    <row r="688" spans="1:11" ht="12">
      <c r="A688" s="12">
        <v>10</v>
      </c>
      <c r="C688" s="13"/>
      <c r="E688" s="12">
        <v>10</v>
      </c>
      <c r="F688" s="14"/>
      <c r="G688" s="186"/>
      <c r="H688" s="138"/>
      <c r="I688" s="279"/>
      <c r="J688" s="139"/>
      <c r="K688" s="138"/>
    </row>
    <row r="689" spans="1:11" ht="12">
      <c r="A689" s="12">
        <v>11</v>
      </c>
      <c r="C689" s="13" t="s">
        <v>213</v>
      </c>
      <c r="E689" s="12">
        <v>11</v>
      </c>
      <c r="G689" s="134">
        <v>137.61</v>
      </c>
      <c r="H689" s="134">
        <v>6232481.44</v>
      </c>
      <c r="I689" s="281"/>
      <c r="J689" s="139">
        <v>132.82818532818533</v>
      </c>
      <c r="K689" s="135">
        <v>6398889.73</v>
      </c>
    </row>
    <row r="690" spans="1:11" ht="12">
      <c r="A690" s="12">
        <v>12</v>
      </c>
      <c r="C690" s="13" t="s">
        <v>214</v>
      </c>
      <c r="E690" s="12">
        <v>12</v>
      </c>
      <c r="G690" s="188"/>
      <c r="H690" s="134">
        <v>2133204.66</v>
      </c>
      <c r="I690" s="279"/>
      <c r="J690" s="134"/>
      <c r="K690" s="135">
        <v>1919666.83</v>
      </c>
    </row>
    <row r="691" spans="1:11" ht="12">
      <c r="A691" s="12">
        <v>13</v>
      </c>
      <c r="C691" s="13" t="s">
        <v>233</v>
      </c>
      <c r="E691" s="12">
        <v>13</v>
      </c>
      <c r="F691" s="14"/>
      <c r="G691" s="139">
        <f>SUM(G689:G690)</f>
        <v>137.61</v>
      </c>
      <c r="H691" s="139">
        <f>SUM(H689:H690)</f>
        <v>8365686.100000001</v>
      </c>
      <c r="I691" s="328"/>
      <c r="J691" s="139">
        <f>SUM(J689:J690)</f>
        <v>132.82818532818533</v>
      </c>
      <c r="K691" s="138">
        <f>SUM(K689:K690)</f>
        <v>8318556.5600000005</v>
      </c>
    </row>
    <row r="692" spans="1:11" ht="12">
      <c r="A692" s="12">
        <v>14</v>
      </c>
      <c r="E692" s="12">
        <v>14</v>
      </c>
      <c r="F692" s="14"/>
      <c r="G692" s="186"/>
      <c r="H692" s="138"/>
      <c r="I692" s="328"/>
      <c r="J692" s="139"/>
      <c r="K692" s="138"/>
    </row>
    <row r="693" spans="1:11" ht="12">
      <c r="A693" s="12">
        <v>15</v>
      </c>
      <c r="C693" s="13" t="s">
        <v>216</v>
      </c>
      <c r="E693" s="12">
        <v>15</v>
      </c>
      <c r="F693" s="14"/>
      <c r="G693" s="139">
        <f>G686+G691</f>
        <v>160.4</v>
      </c>
      <c r="H693" s="134">
        <f>H686+H691</f>
        <v>11031894.56</v>
      </c>
      <c r="I693" s="328"/>
      <c r="J693" s="139">
        <f>J686+J691</f>
        <v>154.9329379954986</v>
      </c>
      <c r="K693" s="138">
        <f>K686+K691</f>
        <v>11465094.100000001</v>
      </c>
    </row>
    <row r="694" spans="1:11" ht="12">
      <c r="A694" s="12">
        <v>16</v>
      </c>
      <c r="E694" s="12">
        <v>16</v>
      </c>
      <c r="F694" s="14"/>
      <c r="G694" s="186"/>
      <c r="H694" s="138"/>
      <c r="I694" s="328"/>
      <c r="J694" s="139"/>
      <c r="K694" s="138"/>
    </row>
    <row r="695" spans="1:11" ht="12">
      <c r="A695" s="12">
        <v>17</v>
      </c>
      <c r="C695" s="13" t="s">
        <v>217</v>
      </c>
      <c r="E695" s="12">
        <v>17</v>
      </c>
      <c r="F695" s="14"/>
      <c r="G695" s="186"/>
      <c r="H695" s="134">
        <v>61737.920000000006</v>
      </c>
      <c r="I695" s="328"/>
      <c r="J695" s="139"/>
      <c r="K695" s="138">
        <v>36200.9</v>
      </c>
    </row>
    <row r="696" spans="1:11" ht="12">
      <c r="A696" s="12">
        <v>18</v>
      </c>
      <c r="C696" s="13"/>
      <c r="E696" s="12">
        <v>18</v>
      </c>
      <c r="F696" s="14"/>
      <c r="G696" s="186"/>
      <c r="H696" s="138"/>
      <c r="I696" s="328"/>
      <c r="J696" s="139"/>
      <c r="K696" s="138"/>
    </row>
    <row r="697" spans="1:11" ht="12">
      <c r="A697" s="12">
        <v>19</v>
      </c>
      <c r="C697" s="13" t="s">
        <v>218</v>
      </c>
      <c r="E697" s="12">
        <v>19</v>
      </c>
      <c r="F697" s="14"/>
      <c r="G697" s="186"/>
      <c r="H697" s="138">
        <v>0</v>
      </c>
      <c r="I697" s="328"/>
      <c r="J697" s="139"/>
      <c r="K697" s="138"/>
    </row>
    <row r="698" spans="1:11" ht="12">
      <c r="A698" s="12">
        <v>20</v>
      </c>
      <c r="C698" s="13" t="s">
        <v>219</v>
      </c>
      <c r="E698" s="12">
        <v>20</v>
      </c>
      <c r="F698" s="14"/>
      <c r="G698" s="186"/>
      <c r="H698" s="134">
        <v>2645435.5</v>
      </c>
      <c r="I698" s="328"/>
      <c r="J698" s="139"/>
      <c r="K698" s="138">
        <v>2299343</v>
      </c>
    </row>
    <row r="699" spans="1:11" ht="12">
      <c r="A699" s="12">
        <v>21</v>
      </c>
      <c r="C699" s="13" t="s">
        <v>247</v>
      </c>
      <c r="E699" s="12">
        <v>21</v>
      </c>
      <c r="F699" s="14"/>
      <c r="G699" s="186"/>
      <c r="H699" s="134">
        <v>3200208.4600000014</v>
      </c>
      <c r="I699" s="328"/>
      <c r="J699" s="139"/>
      <c r="K699" s="138">
        <v>3784315</v>
      </c>
    </row>
    <row r="700" spans="1:11" ht="12">
      <c r="A700" s="12">
        <v>22</v>
      </c>
      <c r="C700" s="13"/>
      <c r="E700" s="12">
        <v>22</v>
      </c>
      <c r="F700" s="14"/>
      <c r="G700" s="186"/>
      <c r="H700" s="134"/>
      <c r="I700" s="328"/>
      <c r="J700" s="139"/>
      <c r="K700" s="138"/>
    </row>
    <row r="701" spans="1:11" ht="12">
      <c r="A701" s="12">
        <v>23</v>
      </c>
      <c r="C701" s="13" t="s">
        <v>234</v>
      </c>
      <c r="E701" s="12">
        <v>23</v>
      </c>
      <c r="F701" s="14"/>
      <c r="G701" s="186"/>
      <c r="H701" s="134">
        <v>548132.9</v>
      </c>
      <c r="I701" s="328"/>
      <c r="J701" s="139"/>
      <c r="K701" s="138"/>
    </row>
    <row r="702" spans="1:11" ht="12">
      <c r="A702" s="12">
        <v>24</v>
      </c>
      <c r="C702" s="13"/>
      <c r="E702" s="12">
        <v>24</v>
      </c>
      <c r="F702" s="14"/>
      <c r="G702" s="186"/>
      <c r="H702" s="138"/>
      <c r="I702" s="328"/>
      <c r="J702" s="139"/>
      <c r="K702" s="138"/>
    </row>
    <row r="703" spans="5:11" ht="12">
      <c r="E703" s="40"/>
      <c r="F703" s="308" t="s">
        <v>17</v>
      </c>
      <c r="G703" s="25" t="s">
        <v>17</v>
      </c>
      <c r="H703" s="25" t="s">
        <v>17</v>
      </c>
      <c r="I703" s="308" t="s">
        <v>17</v>
      </c>
      <c r="J703" s="25" t="s">
        <v>17</v>
      </c>
      <c r="K703" s="25" t="s">
        <v>17</v>
      </c>
    </row>
    <row r="704" spans="1:11" ht="12">
      <c r="A704" s="12">
        <v>25</v>
      </c>
      <c r="C704" s="13" t="s">
        <v>248</v>
      </c>
      <c r="E704" s="12">
        <v>25</v>
      </c>
      <c r="G704" s="134">
        <f>SUM(G693:G703)</f>
        <v>160.4</v>
      </c>
      <c r="H704" s="134">
        <f>SUM(H693:H703)</f>
        <v>17487409.34</v>
      </c>
      <c r="I704" s="135"/>
      <c r="J704" s="134">
        <f>SUM(J693:J703)</f>
        <v>154.9329379954986</v>
      </c>
      <c r="K704" s="134">
        <f>SUM(K693:K703)</f>
        <v>17584953</v>
      </c>
    </row>
    <row r="705" spans="5:11" ht="12">
      <c r="E705" s="40"/>
      <c r="F705" s="308" t="s">
        <v>17</v>
      </c>
      <c r="G705" s="24" t="s">
        <v>17</v>
      </c>
      <c r="H705" s="25" t="s">
        <v>17</v>
      </c>
      <c r="I705" s="308" t="s">
        <v>17</v>
      </c>
      <c r="J705" s="24" t="s">
        <v>17</v>
      </c>
      <c r="K705" s="25" t="s">
        <v>17</v>
      </c>
    </row>
    <row r="706" spans="3:11" ht="12">
      <c r="C706" s="1" t="s">
        <v>65</v>
      </c>
      <c r="E706" s="40"/>
      <c r="F706" s="308"/>
      <c r="G706" s="24"/>
      <c r="H706" s="25"/>
      <c r="I706" s="308"/>
      <c r="J706" s="24"/>
      <c r="K706" s="25"/>
    </row>
    <row r="708" ht="12">
      <c r="A708" s="13"/>
    </row>
    <row r="709" spans="1:11" s="41" customFormat="1" ht="12">
      <c r="A709" s="20" t="str">
        <f>$A$83</f>
        <v>Institution No.:  </v>
      </c>
      <c r="E709" s="42"/>
      <c r="G709" s="43"/>
      <c r="H709" s="44"/>
      <c r="J709" s="43"/>
      <c r="K709" s="19" t="s">
        <v>249</v>
      </c>
    </row>
    <row r="710" spans="1:11" s="41" customFormat="1" ht="12">
      <c r="A710" s="377" t="s">
        <v>250</v>
      </c>
      <c r="B710" s="377"/>
      <c r="C710" s="377"/>
      <c r="D710" s="377"/>
      <c r="E710" s="377"/>
      <c r="F710" s="377"/>
      <c r="G710" s="377"/>
      <c r="H710" s="377"/>
      <c r="I710" s="377"/>
      <c r="J710" s="377"/>
      <c r="K710" s="377"/>
    </row>
    <row r="711" spans="1:11" ht="12">
      <c r="A711" s="20" t="str">
        <f>$A$42</f>
        <v>NAME: </v>
      </c>
      <c r="C711" s="1" t="str">
        <f>$D$20</f>
        <v>University of Colorado</v>
      </c>
      <c r="F711" s="310"/>
      <c r="G711" s="304"/>
      <c r="H711" s="305"/>
      <c r="J711" s="18"/>
      <c r="K711" s="22" t="str">
        <f>$K$3</f>
        <v>Date: October 1, 2013</v>
      </c>
    </row>
    <row r="712" spans="1:11" ht="12">
      <c r="A712" s="23" t="s">
        <v>17</v>
      </c>
      <c r="B712" s="23" t="s">
        <v>17</v>
      </c>
      <c r="C712" s="23" t="s">
        <v>17</v>
      </c>
      <c r="D712" s="23" t="s">
        <v>17</v>
      </c>
      <c r="E712" s="23" t="s">
        <v>17</v>
      </c>
      <c r="F712" s="23" t="s">
        <v>17</v>
      </c>
      <c r="G712" s="24" t="s">
        <v>17</v>
      </c>
      <c r="H712" s="25" t="s">
        <v>17</v>
      </c>
      <c r="I712" s="23" t="s">
        <v>17</v>
      </c>
      <c r="J712" s="24" t="s">
        <v>17</v>
      </c>
      <c r="K712" s="25" t="s">
        <v>17</v>
      </c>
    </row>
    <row r="713" spans="1:11" ht="12">
      <c r="A713" s="26" t="s">
        <v>18</v>
      </c>
      <c r="E713" s="26" t="s">
        <v>18</v>
      </c>
      <c r="F713" s="27"/>
      <c r="G713" s="28"/>
      <c r="H713" s="29" t="s">
        <v>20</v>
      </c>
      <c r="I713" s="27"/>
      <c r="J713" s="28"/>
      <c r="K713" s="29" t="s">
        <v>21</v>
      </c>
    </row>
    <row r="714" spans="1:11" ht="12">
      <c r="A714" s="26" t="s">
        <v>22</v>
      </c>
      <c r="C714" s="30" t="s">
        <v>69</v>
      </c>
      <c r="E714" s="26" t="s">
        <v>22</v>
      </c>
      <c r="G714" s="18"/>
      <c r="H714" s="29" t="s">
        <v>25</v>
      </c>
      <c r="J714" s="18"/>
      <c r="K714" s="29" t="s">
        <v>26</v>
      </c>
    </row>
    <row r="715" spans="1:11" ht="12">
      <c r="A715" s="23" t="s">
        <v>17</v>
      </c>
      <c r="B715" s="23" t="s">
        <v>17</v>
      </c>
      <c r="C715" s="23" t="s">
        <v>17</v>
      </c>
      <c r="D715" s="23" t="s">
        <v>17</v>
      </c>
      <c r="E715" s="23" t="s">
        <v>17</v>
      </c>
      <c r="F715" s="23" t="s">
        <v>17</v>
      </c>
      <c r="G715" s="24" t="s">
        <v>17</v>
      </c>
      <c r="H715" s="25" t="s">
        <v>17</v>
      </c>
      <c r="I715" s="23" t="s">
        <v>17</v>
      </c>
      <c r="J715" s="24" t="s">
        <v>17</v>
      </c>
      <c r="K715" s="25" t="s">
        <v>17</v>
      </c>
    </row>
    <row r="716" spans="1:11" ht="12">
      <c r="A716" s="12">
        <v>1</v>
      </c>
      <c r="C716" s="13" t="s">
        <v>251</v>
      </c>
      <c r="E716" s="12">
        <v>1</v>
      </c>
      <c r="F716" s="14"/>
      <c r="G716" s="169"/>
      <c r="H716" s="134">
        <v>1218858.31</v>
      </c>
      <c r="I716" s="169"/>
      <c r="J716" s="169"/>
      <c r="K716" s="169">
        <v>1298316</v>
      </c>
    </row>
    <row r="717" spans="1:11" ht="12">
      <c r="A717" s="12">
        <f aca="true" t="shared" si="2" ref="A717:A734">(A716+1)</f>
        <v>2</v>
      </c>
      <c r="C717" s="14"/>
      <c r="E717" s="12">
        <f aca="true" t="shared" si="3" ref="E717:E734">(E716+1)</f>
        <v>2</v>
      </c>
      <c r="F717" s="14"/>
      <c r="G717" s="15"/>
      <c r="H717" s="16"/>
      <c r="I717" s="14"/>
      <c r="J717" s="15"/>
      <c r="K717" s="16"/>
    </row>
    <row r="718" spans="1:11" ht="12">
      <c r="A718" s="12">
        <f t="shared" si="2"/>
        <v>3</v>
      </c>
      <c r="C718" s="14"/>
      <c r="E718" s="12">
        <f t="shared" si="3"/>
        <v>3</v>
      </c>
      <c r="F718" s="14"/>
      <c r="G718" s="15"/>
      <c r="H718" s="16"/>
      <c r="I718" s="14"/>
      <c r="J718" s="15"/>
      <c r="K718" s="16"/>
    </row>
    <row r="719" spans="1:11" ht="12">
      <c r="A719" s="12">
        <f t="shared" si="2"/>
        <v>4</v>
      </c>
      <c r="C719" s="14"/>
      <c r="E719" s="12">
        <f t="shared" si="3"/>
        <v>4</v>
      </c>
      <c r="F719" s="14"/>
      <c r="G719" s="15"/>
      <c r="H719" s="16"/>
      <c r="I719" s="14"/>
      <c r="J719" s="15"/>
      <c r="K719" s="16"/>
    </row>
    <row r="720" spans="1:11" ht="12">
      <c r="A720" s="12">
        <f t="shared" si="2"/>
        <v>5</v>
      </c>
      <c r="C720" s="14"/>
      <c r="E720" s="12">
        <f t="shared" si="3"/>
        <v>5</v>
      </c>
      <c r="F720" s="14"/>
      <c r="G720" s="15"/>
      <c r="H720" s="16"/>
      <c r="I720" s="14"/>
      <c r="J720" s="15"/>
      <c r="K720" s="16"/>
    </row>
    <row r="721" spans="1:11" ht="12">
      <c r="A721" s="12">
        <f t="shared" si="2"/>
        <v>6</v>
      </c>
      <c r="C721" s="14"/>
      <c r="E721" s="12">
        <f t="shared" si="3"/>
        <v>6</v>
      </c>
      <c r="F721" s="14"/>
      <c r="G721" s="15"/>
      <c r="H721" s="16"/>
      <c r="I721" s="14"/>
      <c r="J721" s="15"/>
      <c r="K721" s="16"/>
    </row>
    <row r="722" spans="1:11" ht="12">
      <c r="A722" s="12">
        <f t="shared" si="2"/>
        <v>7</v>
      </c>
      <c r="C722" s="14"/>
      <c r="E722" s="12">
        <f t="shared" si="3"/>
        <v>7</v>
      </c>
      <c r="F722" s="14"/>
      <c r="G722" s="15"/>
      <c r="H722" s="16"/>
      <c r="I722" s="14"/>
      <c r="J722" s="15"/>
      <c r="K722" s="16"/>
    </row>
    <row r="723" spans="1:11" ht="12">
      <c r="A723" s="12">
        <f t="shared" si="2"/>
        <v>8</v>
      </c>
      <c r="C723" s="14"/>
      <c r="E723" s="12">
        <f t="shared" si="3"/>
        <v>8</v>
      </c>
      <c r="F723" s="14"/>
      <c r="G723" s="15"/>
      <c r="H723" s="16"/>
      <c r="I723" s="14"/>
      <c r="J723" s="15"/>
      <c r="K723" s="16"/>
    </row>
    <row r="724" spans="1:11" ht="12">
      <c r="A724" s="12">
        <f t="shared" si="2"/>
        <v>9</v>
      </c>
      <c r="C724" s="14"/>
      <c r="E724" s="12">
        <f t="shared" si="3"/>
        <v>9</v>
      </c>
      <c r="F724" s="14"/>
      <c r="G724" s="15"/>
      <c r="H724" s="16"/>
      <c r="I724" s="14"/>
      <c r="J724" s="15"/>
      <c r="K724" s="16"/>
    </row>
    <row r="725" spans="1:11" ht="12">
      <c r="A725" s="12">
        <f t="shared" si="2"/>
        <v>10</v>
      </c>
      <c r="C725" s="14"/>
      <c r="E725" s="12">
        <f t="shared" si="3"/>
        <v>10</v>
      </c>
      <c r="F725" s="14"/>
      <c r="G725" s="15"/>
      <c r="H725" s="16"/>
      <c r="I725" s="14"/>
      <c r="J725" s="15"/>
      <c r="K725" s="16"/>
    </row>
    <row r="726" spans="1:11" ht="12">
      <c r="A726" s="12">
        <f t="shared" si="2"/>
        <v>11</v>
      </c>
      <c r="C726" s="14"/>
      <c r="E726" s="12">
        <f t="shared" si="3"/>
        <v>11</v>
      </c>
      <c r="G726" s="15"/>
      <c r="H726" s="16"/>
      <c r="I726" s="14"/>
      <c r="J726" s="15"/>
      <c r="K726" s="16"/>
    </row>
    <row r="727" spans="1:11" ht="12">
      <c r="A727" s="12">
        <f t="shared" si="2"/>
        <v>12</v>
      </c>
      <c r="C727" s="14"/>
      <c r="E727" s="12">
        <f t="shared" si="3"/>
        <v>12</v>
      </c>
      <c r="G727" s="15"/>
      <c r="H727" s="16"/>
      <c r="I727" s="14"/>
      <c r="J727" s="15"/>
      <c r="K727" s="16"/>
    </row>
    <row r="728" spans="1:11" ht="12">
      <c r="A728" s="12">
        <f t="shared" si="2"/>
        <v>13</v>
      </c>
      <c r="C728" s="14"/>
      <c r="E728" s="12">
        <f t="shared" si="3"/>
        <v>13</v>
      </c>
      <c r="F728" s="14"/>
      <c r="G728" s="15"/>
      <c r="H728" s="16"/>
      <c r="I728" s="14"/>
      <c r="J728" s="15"/>
      <c r="K728" s="16"/>
    </row>
    <row r="729" spans="1:11" ht="12">
      <c r="A729" s="12">
        <f t="shared" si="2"/>
        <v>14</v>
      </c>
      <c r="C729" s="14"/>
      <c r="E729" s="12">
        <f t="shared" si="3"/>
        <v>14</v>
      </c>
      <c r="F729" s="14"/>
      <c r="G729" s="15"/>
      <c r="H729" s="16"/>
      <c r="I729" s="14"/>
      <c r="J729" s="15"/>
      <c r="K729" s="16"/>
    </row>
    <row r="730" spans="1:11" ht="12">
      <c r="A730" s="12">
        <f t="shared" si="2"/>
        <v>15</v>
      </c>
      <c r="C730" s="14"/>
      <c r="E730" s="12">
        <f t="shared" si="3"/>
        <v>15</v>
      </c>
      <c r="F730" s="14"/>
      <c r="G730" s="15"/>
      <c r="H730" s="16"/>
      <c r="I730" s="14"/>
      <c r="J730" s="15"/>
      <c r="K730" s="16"/>
    </row>
    <row r="731" spans="1:11" ht="12">
      <c r="A731" s="12">
        <f t="shared" si="2"/>
        <v>16</v>
      </c>
      <c r="C731" s="14"/>
      <c r="E731" s="12">
        <f t="shared" si="3"/>
        <v>16</v>
      </c>
      <c r="F731" s="14"/>
      <c r="G731" s="15"/>
      <c r="H731" s="16"/>
      <c r="I731" s="14"/>
      <c r="J731" s="15"/>
      <c r="K731" s="16"/>
    </row>
    <row r="732" spans="1:11" ht="12">
      <c r="A732" s="12">
        <f t="shared" si="2"/>
        <v>17</v>
      </c>
      <c r="C732" s="14"/>
      <c r="E732" s="12">
        <f t="shared" si="3"/>
        <v>17</v>
      </c>
      <c r="F732" s="14"/>
      <c r="G732" s="15"/>
      <c r="H732" s="16"/>
      <c r="I732" s="14"/>
      <c r="J732" s="15"/>
      <c r="K732" s="16"/>
    </row>
    <row r="733" spans="1:11" ht="12">
      <c r="A733" s="12">
        <f t="shared" si="2"/>
        <v>18</v>
      </c>
      <c r="C733" s="14"/>
      <c r="E733" s="12">
        <f t="shared" si="3"/>
        <v>18</v>
      </c>
      <c r="F733" s="14"/>
      <c r="G733" s="15"/>
      <c r="H733" s="16"/>
      <c r="I733" s="14"/>
      <c r="J733" s="15"/>
      <c r="K733" s="16"/>
    </row>
    <row r="734" spans="1:11" ht="12">
      <c r="A734" s="12">
        <f t="shared" si="2"/>
        <v>19</v>
      </c>
      <c r="C734" s="14"/>
      <c r="E734" s="12">
        <f t="shared" si="3"/>
        <v>19</v>
      </c>
      <c r="F734" s="14"/>
      <c r="G734" s="15"/>
      <c r="H734" s="16"/>
      <c r="I734" s="14"/>
      <c r="J734" s="15"/>
      <c r="K734" s="16"/>
    </row>
    <row r="735" spans="1:11" ht="12">
      <c r="A735" s="12">
        <v>20</v>
      </c>
      <c r="E735" s="12">
        <v>20</v>
      </c>
      <c r="F735" s="308"/>
      <c r="G735" s="24"/>
      <c r="H735" s="25"/>
      <c r="I735" s="308"/>
      <c r="J735" s="24"/>
      <c r="K735" s="25"/>
    </row>
    <row r="736" spans="1:11" ht="12">
      <c r="A736" s="12">
        <v>21</v>
      </c>
      <c r="E736" s="12">
        <v>21</v>
      </c>
      <c r="F736" s="308"/>
      <c r="G736" s="24"/>
      <c r="H736" s="45"/>
      <c r="I736" s="308"/>
      <c r="J736" s="24"/>
      <c r="K736" s="45"/>
    </row>
    <row r="737" spans="1:11" ht="12">
      <c r="A737" s="12">
        <v>22</v>
      </c>
      <c r="E737" s="12">
        <v>22</v>
      </c>
      <c r="G737" s="18"/>
      <c r="H737" s="45"/>
      <c r="J737" s="18"/>
      <c r="K737" s="45"/>
    </row>
    <row r="738" spans="1:11" ht="12">
      <c r="A738" s="12">
        <v>23</v>
      </c>
      <c r="D738" s="331"/>
      <c r="E738" s="12">
        <v>23</v>
      </c>
      <c r="H738" s="45"/>
      <c r="K738" s="45"/>
    </row>
    <row r="739" spans="1:11" ht="12">
      <c r="A739" s="12">
        <v>24</v>
      </c>
      <c r="D739" s="331"/>
      <c r="E739" s="12">
        <v>24</v>
      </c>
      <c r="H739" s="45"/>
      <c r="K739" s="45"/>
    </row>
    <row r="740" spans="6:11" ht="12">
      <c r="F740" s="308" t="s">
        <v>17</v>
      </c>
      <c r="G740" s="24" t="s">
        <v>17</v>
      </c>
      <c r="H740" s="25"/>
      <c r="I740" s="308"/>
      <c r="J740" s="24"/>
      <c r="K740" s="25"/>
    </row>
    <row r="741" spans="1:11" ht="12">
      <c r="A741" s="12">
        <v>25</v>
      </c>
      <c r="C741" s="13" t="s">
        <v>252</v>
      </c>
      <c r="E741" s="12">
        <v>25</v>
      </c>
      <c r="G741" s="164"/>
      <c r="H741" s="165">
        <f>SUM(H716:H739)</f>
        <v>1218858.31</v>
      </c>
      <c r="I741" s="165"/>
      <c r="J741" s="164"/>
      <c r="K741" s="165">
        <f>SUM(K716:K739)</f>
        <v>1298316</v>
      </c>
    </row>
    <row r="742" spans="4:11" ht="12">
      <c r="D742" s="331"/>
      <c r="F742" s="308" t="s">
        <v>17</v>
      </c>
      <c r="G742" s="24" t="s">
        <v>17</v>
      </c>
      <c r="H742" s="25"/>
      <c r="I742" s="308"/>
      <c r="J742" s="24"/>
      <c r="K742" s="25"/>
    </row>
    <row r="743" spans="6:11" ht="12">
      <c r="F743" s="308"/>
      <c r="G743" s="24"/>
      <c r="H743" s="25"/>
      <c r="I743" s="308"/>
      <c r="J743" s="24"/>
      <c r="K743" s="25"/>
    </row>
    <row r="744" spans="3:11" ht="24.75" customHeight="1">
      <c r="C744" s="353" t="s">
        <v>253</v>
      </c>
      <c r="D744" s="353"/>
      <c r="E744" s="353"/>
      <c r="F744" s="353"/>
      <c r="G744" s="353"/>
      <c r="H744" s="353"/>
      <c r="I744" s="353"/>
      <c r="J744" s="353"/>
      <c r="K744" s="291"/>
    </row>
    <row r="745" spans="1:11" s="61" customFormat="1" ht="12">
      <c r="A745" s="1"/>
      <c r="B745" s="1"/>
      <c r="C745" s="1"/>
      <c r="D745" s="1"/>
      <c r="E745" s="1"/>
      <c r="F745" s="1"/>
      <c r="G745" s="18"/>
      <c r="H745" s="45"/>
      <c r="I745" s="1"/>
      <c r="J745" s="18"/>
      <c r="K745" s="45"/>
    </row>
    <row r="746" ht="12">
      <c r="A746" s="13"/>
    </row>
    <row r="747" spans="1:11" ht="12">
      <c r="A747" s="20" t="str">
        <f>$A$83</f>
        <v>Institution No.:  </v>
      </c>
      <c r="B747" s="41"/>
      <c r="C747" s="41"/>
      <c r="D747" s="41"/>
      <c r="E747" s="42"/>
      <c r="F747" s="41"/>
      <c r="G747" s="43"/>
      <c r="H747" s="44"/>
      <c r="I747" s="41"/>
      <c r="J747" s="43"/>
      <c r="K747" s="19" t="s">
        <v>254</v>
      </c>
    </row>
    <row r="748" spans="1:11" s="41" customFormat="1" ht="12">
      <c r="A748" s="377" t="s">
        <v>255</v>
      </c>
      <c r="B748" s="377"/>
      <c r="C748" s="377"/>
      <c r="D748" s="377"/>
      <c r="E748" s="377"/>
      <c r="F748" s="377"/>
      <c r="G748" s="377"/>
      <c r="H748" s="377"/>
      <c r="I748" s="377"/>
      <c r="J748" s="377"/>
      <c r="K748" s="377"/>
    </row>
    <row r="749" spans="1:11" s="41" customFormat="1" ht="12">
      <c r="A749" s="20" t="str">
        <f>$A$42</f>
        <v>NAME: </v>
      </c>
      <c r="B749" s="1"/>
      <c r="C749" s="1" t="str">
        <f>$D$20</f>
        <v>University of Colorado</v>
      </c>
      <c r="D749" s="1"/>
      <c r="E749" s="1"/>
      <c r="F749" s="1"/>
      <c r="G749" s="318"/>
      <c r="H749" s="45"/>
      <c r="I749" s="1"/>
      <c r="J749" s="18"/>
      <c r="K749" s="22" t="str">
        <f>$K$3</f>
        <v>Date: October 1, 2013</v>
      </c>
    </row>
    <row r="750" spans="1:11" ht="12">
      <c r="A750" s="23" t="s">
        <v>17</v>
      </c>
      <c r="B750" s="23" t="s">
        <v>17</v>
      </c>
      <c r="C750" s="23" t="s">
        <v>17</v>
      </c>
      <c r="D750" s="23" t="s">
        <v>17</v>
      </c>
      <c r="E750" s="23" t="s">
        <v>17</v>
      </c>
      <c r="F750" s="23" t="s">
        <v>17</v>
      </c>
      <c r="G750" s="24" t="s">
        <v>17</v>
      </c>
      <c r="H750" s="25" t="s">
        <v>17</v>
      </c>
      <c r="I750" s="23" t="s">
        <v>17</v>
      </c>
      <c r="J750" s="24" t="s">
        <v>17</v>
      </c>
      <c r="K750" s="25" t="s">
        <v>17</v>
      </c>
    </row>
    <row r="751" spans="1:11" ht="12">
      <c r="A751" s="26" t="s">
        <v>18</v>
      </c>
      <c r="E751" s="26" t="s">
        <v>18</v>
      </c>
      <c r="F751" s="27"/>
      <c r="G751" s="28"/>
      <c r="H751" s="29" t="s">
        <v>20</v>
      </c>
      <c r="I751" s="27"/>
      <c r="J751" s="28"/>
      <c r="K751" s="29" t="s">
        <v>21</v>
      </c>
    </row>
    <row r="752" spans="1:11" ht="12">
      <c r="A752" s="26" t="s">
        <v>22</v>
      </c>
      <c r="C752" s="30" t="s">
        <v>69</v>
      </c>
      <c r="E752" s="26" t="s">
        <v>22</v>
      </c>
      <c r="F752" s="27"/>
      <c r="G752" s="28" t="s">
        <v>24</v>
      </c>
      <c r="H752" s="29" t="s">
        <v>25</v>
      </c>
      <c r="I752" s="27"/>
      <c r="J752" s="28" t="s">
        <v>24</v>
      </c>
      <c r="K752" s="29" t="s">
        <v>26</v>
      </c>
    </row>
    <row r="753" spans="1:11" ht="12">
      <c r="A753" s="23" t="s">
        <v>17</v>
      </c>
      <c r="B753" s="23" t="s">
        <v>17</v>
      </c>
      <c r="C753" s="23" t="s">
        <v>17</v>
      </c>
      <c r="D753" s="23" t="s">
        <v>17</v>
      </c>
      <c r="E753" s="23" t="s">
        <v>17</v>
      </c>
      <c r="F753" s="23" t="s">
        <v>17</v>
      </c>
      <c r="G753" s="24" t="s">
        <v>17</v>
      </c>
      <c r="H753" s="25" t="s">
        <v>17</v>
      </c>
      <c r="I753" s="23" t="s">
        <v>17</v>
      </c>
      <c r="J753" s="24" t="s">
        <v>17</v>
      </c>
      <c r="K753" s="25" t="s">
        <v>17</v>
      </c>
    </row>
    <row r="754" spans="1:11" ht="12">
      <c r="A754" s="323">
        <v>1</v>
      </c>
      <c r="B754" s="332"/>
      <c r="C754" s="324" t="s">
        <v>229</v>
      </c>
      <c r="D754" s="332"/>
      <c r="E754" s="323">
        <v>1</v>
      </c>
      <c r="F754" s="332"/>
      <c r="G754" s="333"/>
      <c r="H754" s="334"/>
      <c r="I754" s="332"/>
      <c r="J754" s="333"/>
      <c r="K754" s="334"/>
    </row>
    <row r="755" spans="1:11" ht="12">
      <c r="A755" s="323">
        <v>2</v>
      </c>
      <c r="B755" s="332"/>
      <c r="C755" s="324" t="s">
        <v>229</v>
      </c>
      <c r="D755" s="332"/>
      <c r="E755" s="323">
        <v>2</v>
      </c>
      <c r="F755" s="332"/>
      <c r="G755" s="333"/>
      <c r="H755" s="334"/>
      <c r="I755" s="332"/>
      <c r="J755" s="333"/>
      <c r="K755" s="334"/>
    </row>
    <row r="756" spans="1:11" ht="12">
      <c r="A756" s="323">
        <v>3</v>
      </c>
      <c r="B756" s="324"/>
      <c r="C756" s="324" t="s">
        <v>229</v>
      </c>
      <c r="D756" s="324"/>
      <c r="E756" s="323">
        <v>3</v>
      </c>
      <c r="F756" s="325"/>
      <c r="G756" s="193"/>
      <c r="H756" s="184"/>
      <c r="I756" s="184"/>
      <c r="J756" s="193"/>
      <c r="K756" s="184"/>
    </row>
    <row r="757" spans="1:11" ht="12">
      <c r="A757" s="323">
        <v>4</v>
      </c>
      <c r="B757" s="324"/>
      <c r="C757" s="324" t="s">
        <v>229</v>
      </c>
      <c r="D757" s="324"/>
      <c r="E757" s="323">
        <v>4</v>
      </c>
      <c r="F757" s="325"/>
      <c r="G757" s="193"/>
      <c r="H757" s="184"/>
      <c r="I757" s="184"/>
      <c r="J757" s="193"/>
      <c r="K757" s="184"/>
    </row>
    <row r="758" spans="1:11" ht="12">
      <c r="A758" s="323">
        <v>5</v>
      </c>
      <c r="B758" s="324"/>
      <c r="C758" s="324" t="s">
        <v>229</v>
      </c>
      <c r="D758" s="324"/>
      <c r="E758" s="324">
        <v>5</v>
      </c>
      <c r="F758" s="324"/>
      <c r="G758" s="335"/>
      <c r="H758" s="336"/>
      <c r="I758" s="324"/>
      <c r="J758" s="335"/>
      <c r="K758" s="336"/>
    </row>
    <row r="759" spans="1:11" ht="12">
      <c r="A759" s="12">
        <v>6</v>
      </c>
      <c r="C759" s="13" t="s">
        <v>209</v>
      </c>
      <c r="E759" s="12">
        <v>6</v>
      </c>
      <c r="F759" s="14"/>
      <c r="G759" s="167"/>
      <c r="H759" s="167"/>
      <c r="I759" s="169"/>
      <c r="J759" s="167"/>
      <c r="K759" s="167"/>
    </row>
    <row r="760" spans="1:11" ht="12">
      <c r="A760" s="12">
        <v>7</v>
      </c>
      <c r="C760" s="13" t="s">
        <v>210</v>
      </c>
      <c r="E760" s="12">
        <v>7</v>
      </c>
      <c r="F760" s="14"/>
      <c r="G760" s="167"/>
      <c r="H760" s="169"/>
      <c r="I760" s="169"/>
      <c r="J760" s="167"/>
      <c r="K760" s="169"/>
    </row>
    <row r="761" spans="1:11" ht="12">
      <c r="A761" s="12">
        <v>8</v>
      </c>
      <c r="C761" s="13" t="s">
        <v>256</v>
      </c>
      <c r="E761" s="12">
        <v>8</v>
      </c>
      <c r="F761" s="14"/>
      <c r="G761" s="167"/>
      <c r="H761" s="169"/>
      <c r="I761" s="169"/>
      <c r="J761" s="167"/>
      <c r="K761" s="169"/>
    </row>
    <row r="762" spans="1:11" ht="12">
      <c r="A762" s="12">
        <v>9</v>
      </c>
      <c r="C762" s="13" t="s">
        <v>224</v>
      </c>
      <c r="E762" s="12">
        <v>9</v>
      </c>
      <c r="F762" s="14"/>
      <c r="G762" s="167">
        <f>SUM(G759:G761)</f>
        <v>0</v>
      </c>
      <c r="H762" s="167">
        <f>SUM(H759:H761)</f>
        <v>0</v>
      </c>
      <c r="I762" s="167"/>
      <c r="J762" s="167">
        <f>SUM(J759:J761)</f>
        <v>0</v>
      </c>
      <c r="K762" s="167">
        <f>SUM(K759:K761)</f>
        <v>0</v>
      </c>
    </row>
    <row r="763" spans="1:11" ht="12">
      <c r="A763" s="12">
        <v>10</v>
      </c>
      <c r="C763" s="13"/>
      <c r="E763" s="12">
        <v>10</v>
      </c>
      <c r="F763" s="14"/>
      <c r="G763" s="167"/>
      <c r="H763" s="169"/>
      <c r="I763" s="169"/>
      <c r="J763" s="167"/>
      <c r="K763" s="169"/>
    </row>
    <row r="764" spans="1:11" ht="12">
      <c r="A764" s="12">
        <v>11</v>
      </c>
      <c r="C764" s="13" t="s">
        <v>213</v>
      </c>
      <c r="E764" s="12">
        <v>11</v>
      </c>
      <c r="F764" s="14"/>
      <c r="G764" s="167"/>
      <c r="H764" s="169"/>
      <c r="I764" s="169"/>
      <c r="J764" s="167"/>
      <c r="K764" s="169"/>
    </row>
    <row r="765" spans="1:11" ht="12">
      <c r="A765" s="12">
        <v>12</v>
      </c>
      <c r="C765" s="13" t="s">
        <v>214</v>
      </c>
      <c r="E765" s="12">
        <v>12</v>
      </c>
      <c r="F765" s="14"/>
      <c r="G765" s="167"/>
      <c r="H765" s="169"/>
      <c r="I765" s="169"/>
      <c r="J765" s="167"/>
      <c r="K765" s="169"/>
    </row>
    <row r="766" spans="1:11" ht="12">
      <c r="A766" s="12">
        <v>13</v>
      </c>
      <c r="C766" s="13" t="s">
        <v>225</v>
      </c>
      <c r="E766" s="12">
        <v>13</v>
      </c>
      <c r="F766" s="14"/>
      <c r="G766" s="167">
        <f>SUM(G764:G765)</f>
        <v>0</v>
      </c>
      <c r="H766" s="167">
        <f>SUM(H764:H765)</f>
        <v>0</v>
      </c>
      <c r="I766" s="164"/>
      <c r="J766" s="167">
        <f>SUM(J764:J765)</f>
        <v>0</v>
      </c>
      <c r="K766" s="167">
        <f>SUM(K764:K765)</f>
        <v>0</v>
      </c>
    </row>
    <row r="767" spans="1:11" ht="12">
      <c r="A767" s="12">
        <v>14</v>
      </c>
      <c r="E767" s="12">
        <v>14</v>
      </c>
      <c r="F767" s="14"/>
      <c r="G767" s="170"/>
      <c r="H767" s="169"/>
      <c r="I767" s="165"/>
      <c r="J767" s="170"/>
      <c r="K767" s="169"/>
    </row>
    <row r="768" spans="1:11" ht="12">
      <c r="A768" s="12">
        <v>15</v>
      </c>
      <c r="C768" s="13" t="s">
        <v>216</v>
      </c>
      <c r="E768" s="12">
        <v>15</v>
      </c>
      <c r="G768" s="171">
        <f>SUM(G762+G766)</f>
        <v>0</v>
      </c>
      <c r="H768" s="165">
        <f>SUM(H762+H766)</f>
        <v>0</v>
      </c>
      <c r="I768" s="165"/>
      <c r="J768" s="171">
        <f>SUM(J762+J766)</f>
        <v>0</v>
      </c>
      <c r="K768" s="165">
        <f>SUM(K762+K766)</f>
        <v>0</v>
      </c>
    </row>
    <row r="769" spans="1:16" ht="12">
      <c r="A769" s="12">
        <v>16</v>
      </c>
      <c r="E769" s="12">
        <v>16</v>
      </c>
      <c r="G769" s="171"/>
      <c r="H769" s="165"/>
      <c r="I769" s="165"/>
      <c r="J769" s="171"/>
      <c r="K769" s="165"/>
      <c r="P769" s="1" t="s">
        <v>51</v>
      </c>
    </row>
    <row r="770" spans="1:11" ht="12">
      <c r="A770" s="12">
        <v>17</v>
      </c>
      <c r="C770" s="13" t="s">
        <v>217</v>
      </c>
      <c r="E770" s="12">
        <v>17</v>
      </c>
      <c r="F770" s="14"/>
      <c r="G770" s="167"/>
      <c r="H770" s="169"/>
      <c r="I770" s="169"/>
      <c r="J770" s="167"/>
      <c r="K770" s="169"/>
    </row>
    <row r="771" spans="1:11" ht="12">
      <c r="A771" s="12">
        <v>18</v>
      </c>
      <c r="E771" s="12">
        <v>18</v>
      </c>
      <c r="F771" s="14"/>
      <c r="G771" s="167"/>
      <c r="H771" s="169"/>
      <c r="I771" s="169"/>
      <c r="J771" s="167"/>
      <c r="K771" s="169"/>
    </row>
    <row r="772" spans="1:11" ht="12">
      <c r="A772" s="12">
        <v>19</v>
      </c>
      <c r="C772" s="13" t="s">
        <v>218</v>
      </c>
      <c r="E772" s="12">
        <v>19</v>
      </c>
      <c r="F772" s="14"/>
      <c r="G772" s="167"/>
      <c r="H772" s="169"/>
      <c r="I772" s="169"/>
      <c r="J772" s="167"/>
      <c r="K772" s="169"/>
    </row>
    <row r="773" spans="1:11" ht="12">
      <c r="A773" s="12">
        <v>20</v>
      </c>
      <c r="C773" s="320" t="s">
        <v>219</v>
      </c>
      <c r="E773" s="12">
        <v>20</v>
      </c>
      <c r="F773" s="14"/>
      <c r="G773" s="167"/>
      <c r="H773" s="169"/>
      <c r="I773" s="169"/>
      <c r="J773" s="167"/>
      <c r="K773" s="169"/>
    </row>
    <row r="774" spans="1:11" ht="12">
      <c r="A774" s="12">
        <v>21</v>
      </c>
      <c r="C774" s="320"/>
      <c r="E774" s="12">
        <v>21</v>
      </c>
      <c r="F774" s="14"/>
      <c r="G774" s="167"/>
      <c r="H774" s="169"/>
      <c r="I774" s="169"/>
      <c r="J774" s="167"/>
      <c r="K774" s="169"/>
    </row>
    <row r="775" spans="1:11" ht="12">
      <c r="A775" s="12">
        <v>22</v>
      </c>
      <c r="C775" s="13"/>
      <c r="E775" s="12">
        <v>22</v>
      </c>
      <c r="G775" s="167"/>
      <c r="H775" s="169"/>
      <c r="I775" s="169"/>
      <c r="J775" s="167"/>
      <c r="K775" s="169"/>
    </row>
    <row r="776" spans="1:11" ht="12">
      <c r="A776" s="12">
        <v>23</v>
      </c>
      <c r="C776" s="13" t="s">
        <v>220</v>
      </c>
      <c r="E776" s="12">
        <v>23</v>
      </c>
      <c r="G776" s="167"/>
      <c r="H776" s="169"/>
      <c r="I776" s="169"/>
      <c r="J776" s="167"/>
      <c r="K776" s="169"/>
    </row>
    <row r="777" spans="1:11" ht="12">
      <c r="A777" s="12">
        <v>24</v>
      </c>
      <c r="C777" s="13"/>
      <c r="E777" s="12">
        <v>24</v>
      </c>
      <c r="G777" s="167"/>
      <c r="H777" s="169"/>
      <c r="I777" s="169"/>
      <c r="J777" s="167"/>
      <c r="K777" s="169"/>
    </row>
    <row r="778" spans="1:11" ht="12">
      <c r="A778" s="12"/>
      <c r="E778" s="12">
        <v>25</v>
      </c>
      <c r="F778" s="308" t="s">
        <v>17</v>
      </c>
      <c r="G778" s="321"/>
      <c r="H778" s="25"/>
      <c r="I778" s="308"/>
      <c r="J778" s="321"/>
      <c r="K778" s="25"/>
    </row>
    <row r="779" spans="1:11" ht="12">
      <c r="A779" s="12">
        <v>25</v>
      </c>
      <c r="C779" s="13" t="s">
        <v>257</v>
      </c>
      <c r="E779" s="12"/>
      <c r="G779" s="165">
        <f>SUM(G768:G777)</f>
        <v>0</v>
      </c>
      <c r="H779" s="165">
        <f>SUM(H768:H777)</f>
        <v>0</v>
      </c>
      <c r="I779" s="175"/>
      <c r="J779" s="165">
        <f>SUM(J768:J777)</f>
        <v>0</v>
      </c>
      <c r="K779" s="165">
        <f>SUM(K768:K777)</f>
        <v>0</v>
      </c>
    </row>
    <row r="780" spans="6:11" ht="12">
      <c r="F780" s="308" t="s">
        <v>17</v>
      </c>
      <c r="G780" s="24"/>
      <c r="H780" s="25"/>
      <c r="I780" s="308"/>
      <c r="J780" s="24"/>
      <c r="K780" s="25"/>
    </row>
    <row r="781" spans="1:3" ht="12">
      <c r="A781" s="13"/>
      <c r="C781" s="1" t="s">
        <v>65</v>
      </c>
    </row>
    <row r="783" spans="1:11" ht="12">
      <c r="A783" s="13"/>
      <c r="H783" s="45"/>
      <c r="K783" s="45"/>
    </row>
    <row r="784" spans="1:11" ht="12">
      <c r="A784" s="20" t="str">
        <f>$A$83</f>
        <v>Institution No.:  </v>
      </c>
      <c r="B784" s="41"/>
      <c r="C784" s="41"/>
      <c r="D784" s="41"/>
      <c r="E784" s="42"/>
      <c r="F784" s="41"/>
      <c r="G784" s="43"/>
      <c r="H784" s="44"/>
      <c r="I784" s="41"/>
      <c r="J784" s="43"/>
      <c r="K784" s="19" t="s">
        <v>258</v>
      </c>
    </row>
    <row r="785" spans="1:11" ht="12">
      <c r="A785" s="378" t="s">
        <v>259</v>
      </c>
      <c r="B785" s="378"/>
      <c r="C785" s="378"/>
      <c r="D785" s="378"/>
      <c r="E785" s="378"/>
      <c r="F785" s="378"/>
      <c r="G785" s="378"/>
      <c r="H785" s="378"/>
      <c r="I785" s="378"/>
      <c r="J785" s="378"/>
      <c r="K785" s="378"/>
    </row>
    <row r="786" spans="1:11" ht="12">
      <c r="A786" s="20" t="str">
        <f>$A$42</f>
        <v>NAME: </v>
      </c>
      <c r="C786" s="1" t="str">
        <f>$D$20</f>
        <v>University of Colorado</v>
      </c>
      <c r="H786" s="337"/>
      <c r="J786" s="18"/>
      <c r="K786" s="22" t="str">
        <f>$K$3</f>
        <v>Date: October 1, 2013</v>
      </c>
    </row>
    <row r="787" spans="1:11" ht="12">
      <c r="A787" s="23" t="s">
        <v>17</v>
      </c>
      <c r="B787" s="23" t="s">
        <v>17</v>
      </c>
      <c r="C787" s="23" t="s">
        <v>17</v>
      </c>
      <c r="D787" s="23" t="s">
        <v>17</v>
      </c>
      <c r="E787" s="23" t="s">
        <v>17</v>
      </c>
      <c r="F787" s="23" t="s">
        <v>17</v>
      </c>
      <c r="G787" s="24" t="s">
        <v>17</v>
      </c>
      <c r="H787" s="25" t="s">
        <v>17</v>
      </c>
      <c r="I787" s="23" t="s">
        <v>17</v>
      </c>
      <c r="J787" s="24" t="s">
        <v>17</v>
      </c>
      <c r="K787" s="25" t="s">
        <v>17</v>
      </c>
    </row>
    <row r="788" spans="1:11" ht="12">
      <c r="A788" s="26" t="s">
        <v>18</v>
      </c>
      <c r="E788" s="26" t="s">
        <v>18</v>
      </c>
      <c r="F788" s="27"/>
      <c r="G788" s="28"/>
      <c r="H788" s="29" t="s">
        <v>20</v>
      </c>
      <c r="I788" s="27"/>
      <c r="J788" s="28"/>
      <c r="K788" s="29" t="s">
        <v>21</v>
      </c>
    </row>
    <row r="789" spans="1:11" ht="12">
      <c r="A789" s="26" t="s">
        <v>22</v>
      </c>
      <c r="C789" s="30" t="s">
        <v>69</v>
      </c>
      <c r="E789" s="26" t="s">
        <v>22</v>
      </c>
      <c r="F789" s="27"/>
      <c r="G789" s="28"/>
      <c r="H789" s="29" t="s">
        <v>25</v>
      </c>
      <c r="I789" s="27"/>
      <c r="J789" s="28"/>
      <c r="K789" s="29" t="s">
        <v>26</v>
      </c>
    </row>
    <row r="790" spans="1:11" ht="12">
      <c r="A790" s="23" t="s">
        <v>17</v>
      </c>
      <c r="B790" s="23" t="s">
        <v>17</v>
      </c>
      <c r="C790" s="23" t="s">
        <v>17</v>
      </c>
      <c r="D790" s="23" t="s">
        <v>17</v>
      </c>
      <c r="E790" s="23" t="s">
        <v>17</v>
      </c>
      <c r="F790" s="23" t="s">
        <v>17</v>
      </c>
      <c r="G790" s="24" t="s">
        <v>17</v>
      </c>
      <c r="H790" s="25" t="s">
        <v>17</v>
      </c>
      <c r="I790" s="23" t="s">
        <v>17</v>
      </c>
      <c r="J790" s="24" t="s">
        <v>17</v>
      </c>
      <c r="K790" s="25" t="s">
        <v>17</v>
      </c>
    </row>
    <row r="791" spans="1:11" ht="12">
      <c r="A791" s="311">
        <v>1</v>
      </c>
      <c r="C791" s="1" t="s">
        <v>260</v>
      </c>
      <c r="E791" s="311">
        <v>1</v>
      </c>
      <c r="F791" s="14"/>
      <c r="G791" s="169"/>
      <c r="H791" s="169">
        <f>7716510.04</f>
        <v>7716510.04</v>
      </c>
      <c r="I791" s="169"/>
      <c r="J791" s="169"/>
      <c r="K791" s="169">
        <f>10006966.87</f>
        <v>10006966.87</v>
      </c>
    </row>
    <row r="792" spans="1:11" ht="12">
      <c r="A792" s="311">
        <v>2</v>
      </c>
      <c r="E792" s="311">
        <v>2</v>
      </c>
      <c r="F792" s="14"/>
      <c r="G792" s="169"/>
      <c r="H792" s="169"/>
      <c r="I792" s="169"/>
      <c r="J792" s="169"/>
      <c r="K792" s="169"/>
    </row>
    <row r="793" spans="1:11" ht="12">
      <c r="A793" s="311">
        <v>3</v>
      </c>
      <c r="C793" s="14"/>
      <c r="E793" s="311">
        <v>3</v>
      </c>
      <c r="F793" s="14"/>
      <c r="G793" s="169"/>
      <c r="H793" s="169"/>
      <c r="I793" s="169"/>
      <c r="J793" s="169"/>
      <c r="K793" s="169"/>
    </row>
    <row r="794" spans="1:11" ht="12">
      <c r="A794" s="311">
        <v>4</v>
      </c>
      <c r="C794" s="14"/>
      <c r="E794" s="311">
        <v>4</v>
      </c>
      <c r="F794" s="14"/>
      <c r="G794" s="169"/>
      <c r="H794" s="169"/>
      <c r="I794" s="169"/>
      <c r="J794" s="169"/>
      <c r="K794" s="169"/>
    </row>
    <row r="795" spans="1:11" ht="12">
      <c r="A795" s="311">
        <v>5</v>
      </c>
      <c r="C795" s="13"/>
      <c r="E795" s="311">
        <v>5</v>
      </c>
      <c r="F795" s="14"/>
      <c r="G795" s="169"/>
      <c r="H795" s="169"/>
      <c r="I795" s="169"/>
      <c r="J795" s="169"/>
      <c r="K795" s="169"/>
    </row>
    <row r="796" spans="1:11" ht="12">
      <c r="A796" s="311">
        <v>6</v>
      </c>
      <c r="C796" s="14"/>
      <c r="E796" s="311">
        <v>6</v>
      </c>
      <c r="F796" s="14"/>
      <c r="G796" s="169"/>
      <c r="H796" s="169"/>
      <c r="I796" s="169"/>
      <c r="J796" s="169"/>
      <c r="K796" s="169"/>
    </row>
    <row r="797" spans="1:11" ht="12">
      <c r="A797" s="311">
        <v>7</v>
      </c>
      <c r="C797" s="14"/>
      <c r="E797" s="311">
        <v>7</v>
      </c>
      <c r="F797" s="14"/>
      <c r="G797" s="169"/>
      <c r="H797" s="169"/>
      <c r="I797" s="169"/>
      <c r="J797" s="169"/>
      <c r="K797" s="169"/>
    </row>
    <row r="798" spans="1:11" ht="12">
      <c r="A798" s="311">
        <v>8</v>
      </c>
      <c r="E798" s="311">
        <v>8</v>
      </c>
      <c r="F798" s="14"/>
      <c r="G798" s="169"/>
      <c r="H798" s="169"/>
      <c r="I798" s="169"/>
      <c r="J798" s="169"/>
      <c r="K798" s="169"/>
    </row>
    <row r="799" spans="1:11" ht="12">
      <c r="A799" s="311">
        <v>9</v>
      </c>
      <c r="E799" s="311">
        <v>9</v>
      </c>
      <c r="F799" s="14"/>
      <c r="G799" s="169"/>
      <c r="H799" s="169"/>
      <c r="I799" s="169"/>
      <c r="J799" s="169"/>
      <c r="K799" s="169"/>
    </row>
    <row r="800" spans="1:11" ht="12">
      <c r="A800" s="314"/>
      <c r="E800" s="314"/>
      <c r="F800" s="308" t="s">
        <v>17</v>
      </c>
      <c r="G800" s="329" t="s">
        <v>17</v>
      </c>
      <c r="H800" s="329"/>
      <c r="I800" s="329"/>
      <c r="J800" s="329"/>
      <c r="K800" s="329"/>
    </row>
    <row r="801" spans="1:11" ht="12">
      <c r="A801" s="311">
        <v>10</v>
      </c>
      <c r="C801" s="1" t="s">
        <v>261</v>
      </c>
      <c r="E801" s="311">
        <v>10</v>
      </c>
      <c r="G801" s="164"/>
      <c r="H801" s="169">
        <f>SUM(H791:H799)</f>
        <v>7716510.04</v>
      </c>
      <c r="I801" s="165"/>
      <c r="J801" s="164"/>
      <c r="K801" s="169">
        <f>SUM(K791:K799)</f>
        <v>10006966.87</v>
      </c>
    </row>
    <row r="802" spans="1:11" ht="12">
      <c r="A802" s="311"/>
      <c r="E802" s="311"/>
      <c r="F802" s="308" t="s">
        <v>17</v>
      </c>
      <c r="G802" s="329" t="s">
        <v>17</v>
      </c>
      <c r="H802" s="329"/>
      <c r="I802" s="329"/>
      <c r="J802" s="329"/>
      <c r="K802" s="329"/>
    </row>
    <row r="803" spans="1:11" ht="12">
      <c r="A803" s="311">
        <v>11</v>
      </c>
      <c r="C803" s="14"/>
      <c r="E803" s="311">
        <v>11</v>
      </c>
      <c r="F803" s="14"/>
      <c r="G803" s="169"/>
      <c r="H803" s="169"/>
      <c r="I803" s="169"/>
      <c r="J803" s="169"/>
      <c r="K803" s="169"/>
    </row>
    <row r="804" spans="1:11" ht="12">
      <c r="A804" s="311">
        <v>12</v>
      </c>
      <c r="C804" s="13" t="s">
        <v>262</v>
      </c>
      <c r="E804" s="311">
        <v>12</v>
      </c>
      <c r="F804" s="14"/>
      <c r="G804" s="169"/>
      <c r="H804" s="169">
        <v>34755276.21</v>
      </c>
      <c r="I804" s="169"/>
      <c r="J804" s="169"/>
      <c r="K804" s="169">
        <v>37505117.13</v>
      </c>
    </row>
    <row r="805" spans="1:11" ht="12">
      <c r="A805" s="311">
        <v>13</v>
      </c>
      <c r="C805" s="14" t="s">
        <v>263</v>
      </c>
      <c r="E805" s="311">
        <v>13</v>
      </c>
      <c r="F805" s="14"/>
      <c r="G805" s="169"/>
      <c r="H805" s="169"/>
      <c r="I805" s="169"/>
      <c r="J805" s="169"/>
      <c r="K805" s="169"/>
    </row>
    <row r="806" spans="1:11" ht="12">
      <c r="A806" s="311">
        <v>14</v>
      </c>
      <c r="E806" s="311">
        <v>14</v>
      </c>
      <c r="F806" s="14"/>
      <c r="G806" s="169"/>
      <c r="H806" s="169"/>
      <c r="I806" s="169"/>
      <c r="J806" s="169"/>
      <c r="K806" s="169"/>
    </row>
    <row r="807" spans="1:11" ht="12">
      <c r="A807" s="311">
        <v>15</v>
      </c>
      <c r="E807" s="311">
        <v>15</v>
      </c>
      <c r="F807" s="14"/>
      <c r="G807" s="169"/>
      <c r="H807" s="169"/>
      <c r="I807" s="169"/>
      <c r="J807" s="169"/>
      <c r="K807" s="169"/>
    </row>
    <row r="808" spans="1:11" ht="12">
      <c r="A808" s="311">
        <v>16</v>
      </c>
      <c r="E808" s="311">
        <v>16</v>
      </c>
      <c r="F808" s="14"/>
      <c r="G808" s="169"/>
      <c r="H808" s="169"/>
      <c r="I808" s="169"/>
      <c r="J808" s="169"/>
      <c r="K808" s="169"/>
    </row>
    <row r="809" spans="1:11" ht="12">
      <c r="A809" s="311">
        <v>17</v>
      </c>
      <c r="C809" s="312"/>
      <c r="D809" s="313"/>
      <c r="E809" s="311">
        <v>17</v>
      </c>
      <c r="F809" s="14"/>
      <c r="G809" s="169"/>
      <c r="H809" s="169"/>
      <c r="I809" s="169"/>
      <c r="J809" s="169"/>
      <c r="K809" s="169"/>
    </row>
    <row r="810" spans="1:11" ht="12">
      <c r="A810" s="311">
        <v>18</v>
      </c>
      <c r="C810" s="313"/>
      <c r="D810" s="313"/>
      <c r="E810" s="311">
        <v>18</v>
      </c>
      <c r="F810" s="14"/>
      <c r="G810" s="169"/>
      <c r="H810" s="169"/>
      <c r="I810" s="169"/>
      <c r="J810" s="169"/>
      <c r="K810" s="169"/>
    </row>
    <row r="811" spans="1:11" ht="12">
      <c r="A811" s="311"/>
      <c r="C811" s="338"/>
      <c r="D811" s="313"/>
      <c r="E811" s="311"/>
      <c r="F811" s="308" t="s">
        <v>17</v>
      </c>
      <c r="G811" s="24" t="s">
        <v>17</v>
      </c>
      <c r="H811" s="25"/>
      <c r="I811" s="308"/>
      <c r="J811" s="24"/>
      <c r="K811" s="25"/>
    </row>
    <row r="812" spans="1:11" ht="12">
      <c r="A812" s="311">
        <v>19</v>
      </c>
      <c r="C812" s="1" t="s">
        <v>265</v>
      </c>
      <c r="D812" s="313"/>
      <c r="E812" s="311">
        <v>19</v>
      </c>
      <c r="G812" s="165"/>
      <c r="H812" s="165">
        <f>SUM(H803:H810)</f>
        <v>34755276.21</v>
      </c>
      <c r="I812" s="169"/>
      <c r="J812" s="169"/>
      <c r="K812" s="165">
        <f>SUM(K803:K810)</f>
        <v>37505117.13</v>
      </c>
    </row>
    <row r="813" spans="1:11" ht="12">
      <c r="A813" s="311"/>
      <c r="C813" s="338"/>
      <c r="D813" s="313"/>
      <c r="E813" s="311"/>
      <c r="F813" s="308" t="s">
        <v>17</v>
      </c>
      <c r="G813" s="24" t="s">
        <v>17</v>
      </c>
      <c r="H813" s="25"/>
      <c r="I813" s="308"/>
      <c r="J813" s="24"/>
      <c r="K813" s="25"/>
    </row>
    <row r="814" spans="1:8" ht="12">
      <c r="A814" s="311"/>
      <c r="C814" s="313"/>
      <c r="D814" s="313"/>
      <c r="E814" s="311"/>
      <c r="H814" s="16"/>
    </row>
    <row r="815" spans="1:11" ht="12">
      <c r="A815" s="311">
        <v>20</v>
      </c>
      <c r="C815" s="13" t="s">
        <v>266</v>
      </c>
      <c r="E815" s="311">
        <v>20</v>
      </c>
      <c r="G815" s="164"/>
      <c r="H815" s="165">
        <f>SUM(H801,H812)</f>
        <v>42471786.25</v>
      </c>
      <c r="I815" s="165"/>
      <c r="J815" s="164"/>
      <c r="K815" s="165">
        <f>SUM(K801,K812)</f>
        <v>47512084</v>
      </c>
    </row>
    <row r="816" spans="3:11" ht="12">
      <c r="C816" s="34" t="s">
        <v>267</v>
      </c>
      <c r="E816" s="40"/>
      <c r="F816" s="308" t="s">
        <v>17</v>
      </c>
      <c r="G816" s="24" t="s">
        <v>17</v>
      </c>
      <c r="H816" s="25"/>
      <c r="I816" s="308"/>
      <c r="J816" s="24"/>
      <c r="K816" s="25"/>
    </row>
    <row r="817" ht="12">
      <c r="C817" s="13" t="s">
        <v>51</v>
      </c>
    </row>
    <row r="818" spans="4:11" ht="12">
      <c r="D818" s="13"/>
      <c r="G818" s="18"/>
      <c r="H818" s="45"/>
      <c r="I818" s="57"/>
      <c r="J818" s="18"/>
      <c r="K818" s="45"/>
    </row>
    <row r="819" spans="4:11" ht="12">
      <c r="D819" s="13"/>
      <c r="G819" s="18"/>
      <c r="H819" s="45"/>
      <c r="I819" s="57"/>
      <c r="J819" s="18"/>
      <c r="K819" s="45"/>
    </row>
    <row r="820" spans="4:11" ht="12">
      <c r="D820" s="13"/>
      <c r="G820" s="18"/>
      <c r="H820" s="45"/>
      <c r="I820" s="57"/>
      <c r="J820" s="18"/>
      <c r="K820" s="45"/>
    </row>
    <row r="821" spans="4:11" ht="12">
      <c r="D821" s="13"/>
      <c r="G821" s="18"/>
      <c r="H821" s="45"/>
      <c r="I821" s="57"/>
      <c r="J821" s="18"/>
      <c r="K821" s="45"/>
    </row>
    <row r="822" spans="4:11" ht="12">
      <c r="D822" s="13"/>
      <c r="G822" s="18"/>
      <c r="H822" s="45"/>
      <c r="I822" s="57"/>
      <c r="J822" s="18"/>
      <c r="K822" s="45"/>
    </row>
    <row r="823" spans="4:11" ht="12">
      <c r="D823" s="13"/>
      <c r="G823" s="18"/>
      <c r="H823" s="45"/>
      <c r="I823" s="57"/>
      <c r="J823" s="18"/>
      <c r="K823" s="45"/>
    </row>
    <row r="824" spans="4:11" ht="12">
      <c r="D824" s="13"/>
      <c r="G824" s="18"/>
      <c r="H824" s="45"/>
      <c r="I824" s="57"/>
      <c r="J824" s="18"/>
      <c r="K824" s="45"/>
    </row>
    <row r="825" spans="4:11" ht="12">
      <c r="D825" s="13"/>
      <c r="G825" s="18"/>
      <c r="H825" s="45"/>
      <c r="I825" s="57"/>
      <c r="J825" s="18"/>
      <c r="K825" s="45"/>
    </row>
    <row r="826" spans="4:11" ht="12">
      <c r="D826" s="13"/>
      <c r="G826" s="18"/>
      <c r="H826" s="45"/>
      <c r="I826" s="57"/>
      <c r="J826" s="18"/>
      <c r="K826" s="45"/>
    </row>
    <row r="827" spans="4:11" ht="12">
      <c r="D827" s="13"/>
      <c r="G827" s="18"/>
      <c r="H827" s="45"/>
      <c r="I827" s="57"/>
      <c r="J827" s="18"/>
      <c r="K827" s="45"/>
    </row>
    <row r="828" spans="4:11" ht="12">
      <c r="D828" s="13"/>
      <c r="G828" s="18"/>
      <c r="H828" s="45"/>
      <c r="I828" s="57"/>
      <c r="J828" s="18"/>
      <c r="K828" s="45"/>
    </row>
    <row r="829" spans="4:11" ht="12">
      <c r="D829" s="13"/>
      <c r="G829" s="18"/>
      <c r="H829" s="45"/>
      <c r="I829" s="57"/>
      <c r="J829" s="18"/>
      <c r="K829" s="45"/>
    </row>
    <row r="830" spans="4:11" ht="12">
      <c r="D830" s="13"/>
      <c r="G830" s="18"/>
      <c r="H830" s="45"/>
      <c r="I830" s="57"/>
      <c r="J830" s="18"/>
      <c r="K830" s="45"/>
    </row>
    <row r="831" spans="4:11" ht="12">
      <c r="D831" s="13"/>
      <c r="G831" s="18"/>
      <c r="H831" s="45"/>
      <c r="I831" s="57"/>
      <c r="J831" s="18"/>
      <c r="K831" s="45"/>
    </row>
    <row r="832" spans="4:11" ht="12">
      <c r="D832" s="13"/>
      <c r="G832" s="18"/>
      <c r="H832" s="45"/>
      <c r="I832" s="57"/>
      <c r="J832" s="18"/>
      <c r="K832" s="45"/>
    </row>
    <row r="833" spans="4:11" ht="12">
      <c r="D833" s="13"/>
      <c r="G833" s="18"/>
      <c r="H833" s="45"/>
      <c r="I833" s="57"/>
      <c r="J833" s="18"/>
      <c r="K833" s="45"/>
    </row>
    <row r="834" spans="4:11" ht="12">
      <c r="D834" s="13"/>
      <c r="G834" s="18"/>
      <c r="H834" s="45"/>
      <c r="I834" s="57"/>
      <c r="J834" s="18"/>
      <c r="K834" s="45"/>
    </row>
    <row r="835" spans="4:11" ht="12">
      <c r="D835" s="13"/>
      <c r="G835" s="18"/>
      <c r="H835" s="45"/>
      <c r="I835" s="57"/>
      <c r="J835" s="18"/>
      <c r="K835" s="45"/>
    </row>
    <row r="836" spans="4:11" ht="12">
      <c r="D836" s="13"/>
      <c r="G836" s="18"/>
      <c r="H836" s="45"/>
      <c r="I836" s="57"/>
      <c r="J836" s="18"/>
      <c r="K836" s="45"/>
    </row>
    <row r="837" spans="4:11" ht="12">
      <c r="D837" s="13"/>
      <c r="G837" s="18"/>
      <c r="H837" s="45"/>
      <c r="I837" s="57"/>
      <c r="J837" s="18"/>
      <c r="K837" s="45"/>
    </row>
    <row r="838" spans="4:11" ht="12">
      <c r="D838" s="13"/>
      <c r="G838" s="18"/>
      <c r="H838" s="45"/>
      <c r="I838" s="57"/>
      <c r="J838" s="18"/>
      <c r="K838" s="45"/>
    </row>
    <row r="839" spans="4:11" ht="12">
      <c r="D839" s="13"/>
      <c r="G839" s="18"/>
      <c r="H839" s="45"/>
      <c r="I839" s="57"/>
      <c r="J839" s="18"/>
      <c r="K839" s="45"/>
    </row>
    <row r="840" spans="4:11" ht="12">
      <c r="D840" s="13"/>
      <c r="G840" s="18"/>
      <c r="H840" s="45"/>
      <c r="I840" s="57"/>
      <c r="J840" s="18"/>
      <c r="K840" s="45"/>
    </row>
    <row r="841" spans="4:11" ht="12">
      <c r="D841" s="13"/>
      <c r="G841" s="18"/>
      <c r="H841" s="45"/>
      <c r="I841" s="57"/>
      <c r="J841" s="18"/>
      <c r="K841" s="45"/>
    </row>
    <row r="842" spans="4:11" ht="12">
      <c r="D842" s="13"/>
      <c r="G842" s="18"/>
      <c r="H842" s="45"/>
      <c r="I842" s="57"/>
      <c r="J842" s="18"/>
      <c r="K842" s="45"/>
    </row>
    <row r="881" spans="4:11" ht="12">
      <c r="D881" s="27"/>
      <c r="F881" s="40"/>
      <c r="G881" s="18"/>
      <c r="H881" s="45"/>
      <c r="J881" s="18"/>
      <c r="K881" s="45"/>
    </row>
  </sheetData>
  <sheetProtection/>
  <mergeCells count="28">
    <mergeCell ref="A41:K41"/>
    <mergeCell ref="A5:K5"/>
    <mergeCell ref="A8:K8"/>
    <mergeCell ref="A9:K9"/>
    <mergeCell ref="A20:C20"/>
    <mergeCell ref="A36:K36"/>
    <mergeCell ref="A449:K449"/>
    <mergeCell ref="C79:J79"/>
    <mergeCell ref="A84:K84"/>
    <mergeCell ref="C121:J121"/>
    <mergeCell ref="A128:K128"/>
    <mergeCell ref="C135:D135"/>
    <mergeCell ref="C139:D139"/>
    <mergeCell ref="A175:K175"/>
    <mergeCell ref="C213:I213"/>
    <mergeCell ref="B227:K227"/>
    <mergeCell ref="C321:J321"/>
    <mergeCell ref="A411:K411"/>
    <mergeCell ref="A710:K710"/>
    <mergeCell ref="C744:J744"/>
    <mergeCell ref="A748:K748"/>
    <mergeCell ref="A785:K785"/>
    <mergeCell ref="A488:K488"/>
    <mergeCell ref="A525:K525"/>
    <mergeCell ref="A562:K562"/>
    <mergeCell ref="A599:K599"/>
    <mergeCell ref="A636:K636"/>
    <mergeCell ref="A673:K673"/>
  </mergeCells>
  <printOptions horizontalCentered="1"/>
  <pageMargins left="0.17" right="0.17" top="0.47" bottom="0.53" header="0.5" footer="0.24"/>
  <pageSetup fitToHeight="47" horizontalDpi="600" verticalDpi="600" orientation="landscape" scale="70" r:id="rId3"/>
  <rowBreaks count="19" manualBreakCount="19">
    <brk id="39" max="12" man="1"/>
    <brk id="82" max="12" man="1"/>
    <brk id="124" max="12" man="1"/>
    <brk id="172" max="12" man="1"/>
    <brk id="224" max="12" man="1"/>
    <brk id="274" max="12" man="1"/>
    <brk id="323" max="10" man="1"/>
    <brk id="355" max="12" man="1"/>
    <brk id="407" max="12" man="1"/>
    <brk id="446" max="12" man="1"/>
    <brk id="485" max="255" man="1"/>
    <brk id="522" max="12" man="1"/>
    <brk id="559" max="12" man="1"/>
    <brk id="596" max="12" man="1"/>
    <brk id="633" max="12" man="1"/>
    <brk id="670" max="12" man="1"/>
    <brk id="707" max="12" man="1"/>
    <brk id="746" max="12" man="1"/>
    <brk id="782"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Taylor</dc:creator>
  <cp:keywords/>
  <dc:description/>
  <cp:lastModifiedBy>Jill Taylor</cp:lastModifiedBy>
  <dcterms:created xsi:type="dcterms:W3CDTF">2015-01-20T21:52:02Z</dcterms:created>
  <dcterms:modified xsi:type="dcterms:W3CDTF">2015-01-20T21:54:59Z</dcterms:modified>
  <cp:category/>
  <cp:version/>
  <cp:contentType/>
  <cp:contentStatus/>
</cp:coreProperties>
</file>